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4760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A3 - 1....'!$C$129:$K$248</definedName>
    <definedName name="_xlnm._FilterDatabase" localSheetId="2" hidden="1">'SO_01.1.2 - Napojovací body'!$C$129:$K$229</definedName>
    <definedName name="_xlnm._FilterDatabase" localSheetId="3" hidden="1">'SO_01.2.1 - Stoka A3 - 2....'!$C$130:$K$391</definedName>
    <definedName name="_xlnm._FilterDatabase" localSheetId="4" hidden="1">'SO_01.2.1-N - Stoka A3 - ...'!$C$123:$K$159</definedName>
    <definedName name="_xlnm._FilterDatabase" localSheetId="5" hidden="1">'SO_01.2.2-N - Napojovací ...'!$C$129:$K$281</definedName>
    <definedName name="_xlnm._FilterDatabase" localSheetId="6" hidden="1">'SO_01.2.2-U - Napojovací ...'!$C$129:$K$274</definedName>
    <definedName name="_xlnm._FilterDatabase" localSheetId="7" hidden="1">'SO_01.3.1 - Stoka A3.1, A...'!$C$129:$K$536</definedName>
    <definedName name="_xlnm._FilterDatabase" localSheetId="8" hidden="1">'SO_01.3.1-N - Stoka A3.1,...'!$C$124:$K$260</definedName>
    <definedName name="_xlnm._FilterDatabase" localSheetId="9" hidden="1">'SO_01.3.2-N - Napojovací ...'!$C$129:$K$257</definedName>
    <definedName name="_xlnm._FilterDatabase" localSheetId="10" hidden="1">'SO_01.3.2-U - Napojovací ...'!$C$129:$K$267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stoky...'!$C$128:$K$395</definedName>
    <definedName name="_xlnm._FilterDatabase" localSheetId="24" hidden="1">'SO_04.2 - Tlaková stoka T7'!$C$127:$K$318</definedName>
    <definedName name="_xlnm._FilterDatabase" localSheetId="25" hidden="1">'SO_05.1-N - Podružné tlak...'!$C$128:$K$328</definedName>
    <definedName name="_xlnm._FilterDatabase" localSheetId="26" hidden="1">'SO_05.1-U - Podružné tlak...'!$C$128:$K$342</definedName>
    <definedName name="_xlnm._FilterDatabase" localSheetId="27" hidden="1">'SO_06.1-N - DČS - neuznat...'!$C$126:$K$248</definedName>
    <definedName name="_xlnm._FilterDatabase" localSheetId="28" hidden="1">'SO_06.1-U - DČS - uznatelné'!$C$128:$K$296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A3 - 1....'!$C$115:$J$248</definedName>
    <definedName name="_xlnm.Print_Area" localSheetId="2">'SO_01.1.2 - Napojovací body'!$C$4:$J$76,'SO_01.1.2 - Napojovací body'!$C$82:$J$109,'SO_01.1.2 - Napojovací body'!$C$115:$J$229</definedName>
    <definedName name="_xlnm.Print_Area" localSheetId="3">'SO_01.2.1 - Stoka A3 - 2....'!$C$4:$J$76,'SO_01.2.1 - Stoka A3 - 2....'!$C$82:$J$110,'SO_01.2.1 - Stoka A3 - 2....'!$C$116:$J$391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...'!$C$115:$J$281</definedName>
    <definedName name="_xlnm.Print_Area" localSheetId="6">'SO_01.2.2-U - Napojovací ...'!$C$4:$J$76,'SO_01.2.2-U - Napojovací ...'!$C$82:$J$109,'SO_01.2.2-U - Napojovací ...'!$C$115:$J$274</definedName>
    <definedName name="_xlnm.Print_Area" localSheetId="7">'SO_01.3.1 - Stoka A3.1, A...'!$C$4:$J$76,'SO_01.3.1 - Stoka A3.1, A...'!$C$82:$J$109,'SO_01.3.1 - Stoka A3.1, A...'!$C$115:$J$536</definedName>
    <definedName name="_xlnm.Print_Area" localSheetId="8">'SO_01.3.1-N - Stoka A3.1,...'!$C$4:$J$76,'SO_01.3.1-N - Stoka A3.1,...'!$C$82:$J$104,'SO_01.3.1-N - Stoka A3.1,...'!$C$110:$J$260</definedName>
    <definedName name="_xlnm.Print_Area" localSheetId="9">'SO_01.3.2-N - Napojovací ...'!$C$4:$J$76,'SO_01.3.2-N - Napojovací ...'!$C$82:$J$109,'SO_01.3.2-N - Napojovací ...'!$C$115:$J$257</definedName>
    <definedName name="_xlnm.Print_Area" localSheetId="10">'SO_01.3.2-U - Napojovací ...'!$C$4:$J$76,'SO_01.3.2-U - Napojovací ...'!$C$82:$J$109,'SO_01.3.2-U - Napojovací ...'!$C$115:$J$267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stoky...'!$C$114:$J$395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tlak...'!$C$114:$J$328</definedName>
    <definedName name="_xlnm.Print_Area" localSheetId="26">'SO_05.1-U - Podružné tlak...'!$C$4:$J$76,'SO_05.1-U - Podružné tlak...'!$C$82:$J$108,'SO_05.1-U - Podružné tlak...'!$C$114:$J$342</definedName>
    <definedName name="_xlnm.Print_Area" localSheetId="27">'SO_06.1-N - DČS - neuznat...'!$C$4:$J$76,'SO_06.1-N - DČS - neuznat...'!$C$82:$J$106,'SO_06.1-N - DČS - neuznat...'!$C$112:$J$248</definedName>
    <definedName name="_xlnm.Print_Area" localSheetId="28">'SO_06.1-U - DČS - uznatelné'!$C$4:$J$76,'SO_06.1-U - DČS - uznatelné'!$C$82:$J$108,'SO_06.1-U - DČS - uznatelné'!$C$114:$J$296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14210" fullCalcOnLoad="1"/>
</workbook>
</file>

<file path=xl/calcChain.xml><?xml version="1.0" encoding="utf-8"?>
<calcChain xmlns="http://schemas.openxmlformats.org/spreadsheetml/2006/main">
  <c r="H9" i="36"/>
  <c r="J9"/>
  <c r="L9"/>
  <c r="H13"/>
  <c r="J13"/>
  <c r="L13"/>
  <c r="H16"/>
  <c r="J16"/>
  <c r="L16"/>
  <c r="H18"/>
  <c r="J18"/>
  <c r="L18"/>
  <c r="H20"/>
  <c r="J20"/>
  <c r="L20"/>
  <c r="H22"/>
  <c r="J22"/>
  <c r="L22"/>
  <c r="H24"/>
  <c r="J24"/>
  <c r="L24"/>
  <c r="H26"/>
  <c r="J26"/>
  <c r="L26"/>
  <c r="H30"/>
  <c r="J30"/>
  <c r="L30"/>
  <c r="H32"/>
  <c r="J32"/>
  <c r="L32"/>
  <c r="H35"/>
  <c r="J35"/>
  <c r="L35"/>
  <c r="L8"/>
  <c r="H40"/>
  <c r="J40"/>
  <c r="L40"/>
  <c r="H43"/>
  <c r="J43"/>
  <c r="L43"/>
  <c r="H45"/>
  <c r="J45"/>
  <c r="L45"/>
  <c r="H48"/>
  <c r="J48"/>
  <c r="L48"/>
  <c r="H52"/>
  <c r="J52"/>
  <c r="L52"/>
  <c r="H54"/>
  <c r="J54"/>
  <c r="L54"/>
  <c r="H56"/>
  <c r="J56"/>
  <c r="L56"/>
  <c r="L39"/>
  <c r="H60"/>
  <c r="J60"/>
  <c r="L60"/>
  <c r="L59"/>
  <c r="L7"/>
  <c r="I121" i="27"/>
  <c r="J11" i="35"/>
  <c r="J12"/>
  <c r="J13"/>
  <c r="J14"/>
  <c r="J18"/>
  <c r="K11"/>
  <c r="K12"/>
  <c r="K13"/>
  <c r="K14"/>
  <c r="J19"/>
  <c r="J20"/>
  <c r="I125" i="26"/>
  <c r="J11" i="34"/>
  <c r="J12"/>
  <c r="J16"/>
  <c r="K11"/>
  <c r="K12"/>
  <c r="J17"/>
  <c r="J18"/>
  <c r="I125" i="25"/>
  <c r="H8" i="36"/>
  <c r="H39"/>
  <c r="H59"/>
  <c r="H7"/>
  <c r="J8"/>
  <c r="J39"/>
  <c r="J59"/>
  <c r="J7"/>
  <c r="K9"/>
  <c r="K13"/>
  <c r="K16"/>
  <c r="K18"/>
  <c r="K20"/>
  <c r="K22"/>
  <c r="K24"/>
  <c r="K26"/>
  <c r="K30"/>
  <c r="K32"/>
  <c r="K35"/>
  <c r="K40"/>
  <c r="K43"/>
  <c r="K45"/>
  <c r="K48"/>
  <c r="K52"/>
  <c r="K54"/>
  <c r="K56"/>
  <c r="K60"/>
  <c r="G18" i="35"/>
  <c r="G16" i="34"/>
  <c r="J12" i="33"/>
  <c r="J13"/>
  <c r="J14"/>
  <c r="J15"/>
  <c r="J16"/>
  <c r="J17"/>
  <c r="J19"/>
  <c r="J21"/>
  <c r="J22"/>
  <c r="J23"/>
  <c r="J24"/>
  <c r="J25"/>
  <c r="J26"/>
  <c r="J27"/>
  <c r="J28"/>
  <c r="J30"/>
  <c r="J31"/>
  <c r="J32"/>
  <c r="J33"/>
  <c r="J3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I68"/>
  <c r="K12"/>
  <c r="K13"/>
  <c r="K14"/>
  <c r="K15"/>
  <c r="K16"/>
  <c r="K17"/>
  <c r="K19"/>
  <c r="K21"/>
  <c r="K22"/>
  <c r="K23"/>
  <c r="K24"/>
  <c r="K25"/>
  <c r="K26"/>
  <c r="K27"/>
  <c r="K31"/>
  <c r="K32"/>
  <c r="K33"/>
  <c r="K34"/>
  <c r="K45"/>
  <c r="K46"/>
  <c r="K47"/>
  <c r="K48"/>
  <c r="K49"/>
  <c r="K50"/>
  <c r="K51"/>
  <c r="K52"/>
  <c r="K53"/>
  <c r="K54"/>
  <c r="K55"/>
  <c r="K57"/>
  <c r="K58"/>
  <c r="K59"/>
  <c r="K60"/>
  <c r="K63"/>
  <c r="I69"/>
  <c r="I70"/>
  <c r="I125" i="17"/>
  <c r="J12" i="31"/>
  <c r="J13"/>
  <c r="J14"/>
  <c r="J15"/>
  <c r="J16"/>
  <c r="J18"/>
  <c r="J20"/>
  <c r="J21"/>
  <c r="J22"/>
  <c r="J23"/>
  <c r="J24"/>
  <c r="J25"/>
  <c r="J26"/>
  <c r="J28"/>
  <c r="J29"/>
  <c r="J30"/>
  <c r="J31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6"/>
  <c r="K12"/>
  <c r="K13"/>
  <c r="K14"/>
  <c r="K15"/>
  <c r="K16"/>
  <c r="K18"/>
  <c r="K20"/>
  <c r="K21"/>
  <c r="K22"/>
  <c r="K23"/>
  <c r="K24"/>
  <c r="K29"/>
  <c r="K30"/>
  <c r="K31"/>
  <c r="K45"/>
  <c r="K46"/>
  <c r="K47"/>
  <c r="K48"/>
  <c r="K49"/>
  <c r="K50"/>
  <c r="K51"/>
  <c r="K52"/>
  <c r="K53"/>
  <c r="K54"/>
  <c r="K56"/>
  <c r="K57"/>
  <c r="K58"/>
  <c r="K59"/>
  <c r="K62"/>
  <c r="J67"/>
  <c r="J68"/>
  <c r="J83"/>
  <c r="J84"/>
  <c r="J85"/>
  <c r="J86"/>
  <c r="J87"/>
  <c r="J88"/>
  <c r="J90"/>
  <c r="J92"/>
  <c r="J93"/>
  <c r="J94"/>
  <c r="J95"/>
  <c r="J96"/>
  <c r="J97"/>
  <c r="J98"/>
  <c r="J99"/>
  <c r="J101"/>
  <c r="J102"/>
  <c r="J103"/>
  <c r="J10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I139"/>
  <c r="K83"/>
  <c r="K84"/>
  <c r="K85"/>
  <c r="K86"/>
  <c r="K87"/>
  <c r="K88"/>
  <c r="K90"/>
  <c r="K92"/>
  <c r="K93"/>
  <c r="K94"/>
  <c r="K95"/>
  <c r="K96"/>
  <c r="K97"/>
  <c r="K98"/>
  <c r="K102"/>
  <c r="K103"/>
  <c r="K104"/>
  <c r="K115"/>
  <c r="K116"/>
  <c r="K117"/>
  <c r="K118"/>
  <c r="K119"/>
  <c r="K120"/>
  <c r="K121"/>
  <c r="K122"/>
  <c r="K123"/>
  <c r="K124"/>
  <c r="K125"/>
  <c r="K126"/>
  <c r="K128"/>
  <c r="K129"/>
  <c r="K130"/>
  <c r="K131"/>
  <c r="K134"/>
  <c r="I140"/>
  <c r="I141"/>
  <c r="I125" i="15"/>
  <c r="J12" i="32"/>
  <c r="J13"/>
  <c r="J14"/>
  <c r="J15"/>
  <c r="J16"/>
  <c r="J17"/>
  <c r="J18"/>
  <c r="J20"/>
  <c r="J22"/>
  <c r="J23"/>
  <c r="J24"/>
  <c r="J25"/>
  <c r="J26"/>
  <c r="J27"/>
  <c r="J28"/>
  <c r="J30"/>
  <c r="J31"/>
  <c r="J32"/>
  <c r="J33"/>
  <c r="J3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7"/>
  <c r="J71"/>
  <c r="K12"/>
  <c r="K13"/>
  <c r="K14"/>
  <c r="K15"/>
  <c r="K16"/>
  <c r="K17"/>
  <c r="K18"/>
  <c r="K20"/>
  <c r="K22"/>
  <c r="K23"/>
  <c r="K24"/>
  <c r="K25"/>
  <c r="K26"/>
  <c r="K27"/>
  <c r="K31"/>
  <c r="K32"/>
  <c r="K33"/>
  <c r="K34"/>
  <c r="K45"/>
  <c r="K46"/>
  <c r="K47"/>
  <c r="K48"/>
  <c r="K49"/>
  <c r="K50"/>
  <c r="K51"/>
  <c r="K52"/>
  <c r="K53"/>
  <c r="K54"/>
  <c r="K55"/>
  <c r="K56"/>
  <c r="K58"/>
  <c r="K59"/>
  <c r="K60"/>
  <c r="K61"/>
  <c r="K62"/>
  <c r="K63"/>
  <c r="K64"/>
  <c r="K67"/>
  <c r="J72"/>
  <c r="J73"/>
  <c r="I125" i="16"/>
  <c r="G71" i="32"/>
  <c r="R31" i="31"/>
  <c r="G66"/>
  <c r="R83"/>
  <c r="R84"/>
  <c r="R85"/>
  <c r="R86"/>
  <c r="R87"/>
  <c r="R88"/>
  <c r="R90"/>
  <c r="R92"/>
  <c r="R93"/>
  <c r="R94"/>
  <c r="R95"/>
  <c r="R96"/>
  <c r="R98"/>
  <c r="R102"/>
  <c r="R103"/>
  <c r="R104"/>
  <c r="J12" i="30"/>
  <c r="J13"/>
  <c r="J14"/>
  <c r="J15"/>
  <c r="J16"/>
  <c r="J17"/>
  <c r="J18"/>
  <c r="J20"/>
  <c r="J22"/>
  <c r="J23"/>
  <c r="J24"/>
  <c r="J25"/>
  <c r="J26"/>
  <c r="J27"/>
  <c r="J28"/>
  <c r="J29"/>
  <c r="J31"/>
  <c r="J32"/>
  <c r="J33"/>
  <c r="J34"/>
  <c r="J35"/>
  <c r="J45"/>
  <c r="J46"/>
  <c r="J47"/>
  <c r="J48"/>
  <c r="J49"/>
  <c r="J50"/>
  <c r="J51"/>
  <c r="J52"/>
  <c r="J53"/>
  <c r="J54"/>
  <c r="J55"/>
  <c r="J56"/>
  <c r="J57"/>
  <c r="J58"/>
  <c r="J59"/>
  <c r="J60"/>
  <c r="J63"/>
  <c r="J67"/>
  <c r="K12"/>
  <c r="K13"/>
  <c r="K14"/>
  <c r="K15"/>
  <c r="K16"/>
  <c r="K17"/>
  <c r="K18"/>
  <c r="K20"/>
  <c r="K22"/>
  <c r="K23"/>
  <c r="K24"/>
  <c r="K25"/>
  <c r="K26"/>
  <c r="K27"/>
  <c r="K28"/>
  <c r="K32"/>
  <c r="K33"/>
  <c r="K34"/>
  <c r="K35"/>
  <c r="K45"/>
  <c r="K46"/>
  <c r="K47"/>
  <c r="K48"/>
  <c r="K49"/>
  <c r="K50"/>
  <c r="K51"/>
  <c r="K52"/>
  <c r="K53"/>
  <c r="K54"/>
  <c r="K55"/>
  <c r="K57"/>
  <c r="K58"/>
  <c r="K59"/>
  <c r="K60"/>
  <c r="K63"/>
  <c r="J68"/>
  <c r="J69"/>
  <c r="I125" i="14"/>
  <c r="G67" i="30"/>
  <c r="J12" i="29"/>
  <c r="J13"/>
  <c r="J14"/>
  <c r="J15"/>
  <c r="J16"/>
  <c r="J17"/>
  <c r="J18"/>
  <c r="J20"/>
  <c r="J22"/>
  <c r="J23"/>
  <c r="J24"/>
  <c r="J25"/>
  <c r="J26"/>
  <c r="J27"/>
  <c r="J28"/>
  <c r="J30"/>
  <c r="J31"/>
  <c r="J32"/>
  <c r="J33"/>
  <c r="J34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70"/>
  <c r="J74"/>
  <c r="K12"/>
  <c r="K13"/>
  <c r="K14"/>
  <c r="K15"/>
  <c r="K16"/>
  <c r="K17"/>
  <c r="K18"/>
  <c r="K20"/>
  <c r="K22"/>
  <c r="K23"/>
  <c r="K24"/>
  <c r="K25"/>
  <c r="K26"/>
  <c r="K27"/>
  <c r="K31"/>
  <c r="K32"/>
  <c r="K33"/>
  <c r="K34"/>
  <c r="K47"/>
  <c r="K48"/>
  <c r="K49"/>
  <c r="K50"/>
  <c r="K51"/>
  <c r="K52"/>
  <c r="K53"/>
  <c r="K54"/>
  <c r="K55"/>
  <c r="K56"/>
  <c r="K57"/>
  <c r="K58"/>
  <c r="K59"/>
  <c r="K61"/>
  <c r="K62"/>
  <c r="K63"/>
  <c r="K64"/>
  <c r="K65"/>
  <c r="K66"/>
  <c r="K67"/>
  <c r="K70"/>
  <c r="J75"/>
  <c r="J76"/>
  <c r="I125" i="13"/>
  <c r="G74" i="29"/>
  <c r="J37" i="28"/>
  <c r="J36"/>
  <c r="AY127" i="1"/>
  <c r="J35" i="28"/>
  <c r="AX127" i="1"/>
  <c r="BI143" i="28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111"/>
  <c r="E7"/>
  <c r="E85"/>
  <c r="J37" i="27"/>
  <c r="J36"/>
  <c r="AY126" i="1"/>
  <c r="J35" i="27"/>
  <c r="AX126" i="1"/>
  <c r="BI121" i="27"/>
  <c r="BH121"/>
  <c r="BG121"/>
  <c r="BF121"/>
  <c r="T121"/>
  <c r="T120"/>
  <c r="T119"/>
  <c r="T118"/>
  <c r="R121"/>
  <c r="R120"/>
  <c r="R119"/>
  <c r="R118"/>
  <c r="P121"/>
  <c r="P120"/>
  <c r="P119"/>
  <c r="P118"/>
  <c r="AU126" i="1"/>
  <c r="F112" i="27"/>
  <c r="E110"/>
  <c r="F89"/>
  <c r="E87"/>
  <c r="J24"/>
  <c r="E24"/>
  <c r="J115"/>
  <c r="J23"/>
  <c r="J21"/>
  <c r="E21"/>
  <c r="J91"/>
  <c r="J20"/>
  <c r="J18"/>
  <c r="E18"/>
  <c r="F115"/>
  <c r="J17"/>
  <c r="J15"/>
  <c r="E15"/>
  <c r="F91"/>
  <c r="J14"/>
  <c r="J12"/>
  <c r="J89"/>
  <c r="E7"/>
  <c r="E108"/>
  <c r="J39" i="26"/>
  <c r="J38"/>
  <c r="AY125" i="1"/>
  <c r="J37" i="26"/>
  <c r="AX125" i="1"/>
  <c r="BI125" i="26"/>
  <c r="BH125"/>
  <c r="BG125"/>
  <c r="BF125"/>
  <c r="T125"/>
  <c r="T124"/>
  <c r="T123"/>
  <c r="T122"/>
  <c r="R125"/>
  <c r="R124"/>
  <c r="R123"/>
  <c r="R122"/>
  <c r="P125"/>
  <c r="P124"/>
  <c r="P123"/>
  <c r="P122"/>
  <c r="AU125" i="1"/>
  <c r="F116" i="26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91"/>
  <c r="E7"/>
  <c r="E110"/>
  <c r="J39" i="25"/>
  <c r="J38"/>
  <c r="AY124" i="1"/>
  <c r="J37" i="25"/>
  <c r="AX124" i="1"/>
  <c r="BI125" i="25"/>
  <c r="BH125"/>
  <c r="BG125"/>
  <c r="BF125"/>
  <c r="T125"/>
  <c r="T124"/>
  <c r="T123"/>
  <c r="T122"/>
  <c r="R125"/>
  <c r="R124"/>
  <c r="R123"/>
  <c r="R122"/>
  <c r="P125"/>
  <c r="P124"/>
  <c r="P123"/>
  <c r="P122"/>
  <c r="AU124" i="1"/>
  <c r="F116" i="25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85"/>
  <c r="J39" i="24"/>
  <c r="J38"/>
  <c r="AY122" i="1"/>
  <c r="J37" i="24"/>
  <c r="AX122" i="1"/>
  <c r="BI296" i="24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T226"/>
  <c r="R227"/>
  <c r="R226"/>
  <c r="P227"/>
  <c r="P226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126"/>
  <c r="J19"/>
  <c r="J17"/>
  <c r="E17"/>
  <c r="F93"/>
  <c r="J16"/>
  <c r="J14"/>
  <c r="J91"/>
  <c r="E7"/>
  <c r="E117"/>
  <c r="J39" i="23"/>
  <c r="J38"/>
  <c r="AY121" i="1"/>
  <c r="J37" i="23"/>
  <c r="AX121" i="1"/>
  <c r="BI248" i="23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121"/>
  <c r="E7"/>
  <c r="E115"/>
  <c r="J39" i="22"/>
  <c r="J38"/>
  <c r="AY119" i="1"/>
  <c r="J37" i="22"/>
  <c r="AX119" i="1"/>
  <c r="BI341" i="22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93"/>
  <c r="J22"/>
  <c r="J20"/>
  <c r="E20"/>
  <c r="F126"/>
  <c r="J19"/>
  <c r="J17"/>
  <c r="E17"/>
  <c r="F93"/>
  <c r="J16"/>
  <c r="J14"/>
  <c r="J123"/>
  <c r="E7"/>
  <c r="E117"/>
  <c r="J39" i="21"/>
  <c r="J38"/>
  <c r="AY118" i="1"/>
  <c r="J37" i="21"/>
  <c r="AX118" i="1"/>
  <c r="BI327" i="21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126"/>
  <c r="J19"/>
  <c r="J17"/>
  <c r="E17"/>
  <c r="F93"/>
  <c r="J16"/>
  <c r="J14"/>
  <c r="J91"/>
  <c r="E7"/>
  <c r="E117"/>
  <c r="J39" i="20"/>
  <c r="J38"/>
  <c r="AY116" i="1"/>
  <c r="J37" i="20"/>
  <c r="AX116" i="1"/>
  <c r="BI317" i="20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124"/>
  <c r="J16"/>
  <c r="J14"/>
  <c r="J122"/>
  <c r="E7"/>
  <c r="E85"/>
  <c r="J39" i="19"/>
  <c r="J38"/>
  <c r="AY115" i="1"/>
  <c r="J37" i="19"/>
  <c r="AX115" i="1"/>
  <c r="BI394" i="19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T383"/>
  <c r="R384"/>
  <c r="R383"/>
  <c r="P384"/>
  <c r="P383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2"/>
  <c r="BH332"/>
  <c r="BG332"/>
  <c r="BF332"/>
  <c r="T332"/>
  <c r="R332"/>
  <c r="P332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3"/>
  <c r="BH283"/>
  <c r="BG283"/>
  <c r="BF283"/>
  <c r="T283"/>
  <c r="T282"/>
  <c r="R283"/>
  <c r="R282"/>
  <c r="P283"/>
  <c r="P282"/>
  <c r="BI281"/>
  <c r="BH281"/>
  <c r="BG281"/>
  <c r="BF281"/>
  <c r="T281"/>
  <c r="T280"/>
  <c r="R281"/>
  <c r="R280"/>
  <c r="P281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94"/>
  <c r="J19"/>
  <c r="J17"/>
  <c r="E17"/>
  <c r="F125"/>
  <c r="J16"/>
  <c r="J14"/>
  <c r="J91"/>
  <c r="E7"/>
  <c r="E117"/>
  <c r="J39" i="18"/>
  <c r="J38"/>
  <c r="AY114" i="1"/>
  <c r="J37" i="18"/>
  <c r="AX114" i="1"/>
  <c r="BI306" i="18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125"/>
  <c r="J16"/>
  <c r="J14"/>
  <c r="J123"/>
  <c r="E7"/>
  <c r="E85"/>
  <c r="J39" i="17"/>
  <c r="J38"/>
  <c r="AY112" i="1"/>
  <c r="J37" i="17"/>
  <c r="AX112" i="1"/>
  <c r="BI125" i="17"/>
  <c r="BH125"/>
  <c r="BG125"/>
  <c r="BF125"/>
  <c r="T125"/>
  <c r="T124"/>
  <c r="T123"/>
  <c r="T122"/>
  <c r="R125"/>
  <c r="R124"/>
  <c r="R123"/>
  <c r="R122"/>
  <c r="P125"/>
  <c r="P124"/>
  <c r="P123"/>
  <c r="P122"/>
  <c r="AU112" i="1"/>
  <c r="F116" i="17"/>
  <c r="E114"/>
  <c r="F91"/>
  <c r="E89"/>
  <c r="J26"/>
  <c r="E26"/>
  <c r="J94"/>
  <c r="J25"/>
  <c r="J23"/>
  <c r="E23"/>
  <c r="J93"/>
  <c r="J22"/>
  <c r="J20"/>
  <c r="E20"/>
  <c r="F119"/>
  <c r="J19"/>
  <c r="J17"/>
  <c r="E17"/>
  <c r="F93"/>
  <c r="J16"/>
  <c r="J14"/>
  <c r="J116"/>
  <c r="E7"/>
  <c r="E110"/>
  <c r="J39" i="16"/>
  <c r="J38"/>
  <c r="AY111" i="1"/>
  <c r="J37" i="16"/>
  <c r="AX111" i="1"/>
  <c r="BI125" i="16"/>
  <c r="BH125"/>
  <c r="BG125"/>
  <c r="BF125"/>
  <c r="T125"/>
  <c r="T124"/>
  <c r="T123"/>
  <c r="T122"/>
  <c r="R125"/>
  <c r="R124"/>
  <c r="R123"/>
  <c r="R122"/>
  <c r="P125"/>
  <c r="P124"/>
  <c r="P123"/>
  <c r="P122"/>
  <c r="AU111" i="1"/>
  <c r="F116" i="16"/>
  <c r="E114"/>
  <c r="F91"/>
  <c r="E89"/>
  <c r="J26"/>
  <c r="E26"/>
  <c r="J119"/>
  <c r="J25"/>
  <c r="J23"/>
  <c r="E23"/>
  <c r="J93"/>
  <c r="J22"/>
  <c r="J20"/>
  <c r="E20"/>
  <c r="F94"/>
  <c r="J19"/>
  <c r="J17"/>
  <c r="E17"/>
  <c r="F118"/>
  <c r="J16"/>
  <c r="J14"/>
  <c r="J116"/>
  <c r="E7"/>
  <c r="E110"/>
  <c r="J39" i="15"/>
  <c r="J38"/>
  <c r="AY110" i="1"/>
  <c r="J37" i="15"/>
  <c r="AX110" i="1"/>
  <c r="BI125" i="15"/>
  <c r="BH125"/>
  <c r="BG125"/>
  <c r="BF125"/>
  <c r="T125"/>
  <c r="T124"/>
  <c r="T123"/>
  <c r="T122"/>
  <c r="R125"/>
  <c r="R124"/>
  <c r="R123"/>
  <c r="R122"/>
  <c r="P125"/>
  <c r="P124"/>
  <c r="P123"/>
  <c r="P122"/>
  <c r="AU110" i="1"/>
  <c r="F116" i="15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116"/>
  <c r="E7"/>
  <c r="E110"/>
  <c r="J39" i="14"/>
  <c r="J38"/>
  <c r="AY109" i="1"/>
  <c r="J37" i="14"/>
  <c r="AX109" i="1"/>
  <c r="BI125" i="14"/>
  <c r="BH125"/>
  <c r="BG125"/>
  <c r="BF125"/>
  <c r="T125"/>
  <c r="T124"/>
  <c r="T123"/>
  <c r="T122"/>
  <c r="R125"/>
  <c r="R124"/>
  <c r="R123"/>
  <c r="R122"/>
  <c r="P125"/>
  <c r="P124"/>
  <c r="P123"/>
  <c r="P122"/>
  <c r="AU109" i="1"/>
  <c r="F116" i="14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116"/>
  <c r="E7"/>
  <c r="E110"/>
  <c r="J39" i="13"/>
  <c r="J38"/>
  <c r="AY108" i="1"/>
  <c r="J37" i="13"/>
  <c r="AX108" i="1"/>
  <c r="BI125" i="13"/>
  <c r="BH125"/>
  <c r="BG125"/>
  <c r="BF125"/>
  <c r="T125"/>
  <c r="T124"/>
  <c r="T123"/>
  <c r="T122"/>
  <c r="R125"/>
  <c r="R124"/>
  <c r="R123"/>
  <c r="R122"/>
  <c r="P125"/>
  <c r="P124"/>
  <c r="P123"/>
  <c r="P122"/>
  <c r="AU108" i="1"/>
  <c r="F116" i="13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85"/>
  <c r="J37" i="12"/>
  <c r="J36"/>
  <c r="AY106" i="1"/>
  <c r="J35" i="12"/>
  <c r="AX106" i="1"/>
  <c r="BI303" i="12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91"/>
  <c r="J20"/>
  <c r="J18"/>
  <c r="E18"/>
  <c r="F126"/>
  <c r="J17"/>
  <c r="J15"/>
  <c r="E15"/>
  <c r="F125"/>
  <c r="J14"/>
  <c r="J12"/>
  <c r="J123"/>
  <c r="E7"/>
  <c r="E85"/>
  <c r="J39" i="11"/>
  <c r="J38"/>
  <c r="AY105" i="1"/>
  <c r="J37" i="11"/>
  <c r="AX105" i="1"/>
  <c r="BI266" i="11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126"/>
  <c r="J16"/>
  <c r="J14"/>
  <c r="J91"/>
  <c r="E7"/>
  <c r="E118"/>
  <c r="J39" i="10"/>
  <c r="J38"/>
  <c r="AY104" i="1"/>
  <c r="J37" i="10"/>
  <c r="AX104" i="1"/>
  <c r="BI256" i="10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118"/>
  <c r="J39" i="9"/>
  <c r="J38"/>
  <c r="AY103" i="1"/>
  <c r="J37" i="9"/>
  <c r="AX103" i="1"/>
  <c r="BI259" i="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3"/>
  <c r="BH233"/>
  <c r="BG233"/>
  <c r="BF233"/>
  <c r="T233"/>
  <c r="R233"/>
  <c r="P233"/>
  <c r="BI221"/>
  <c r="BH221"/>
  <c r="BG221"/>
  <c r="BF221"/>
  <c r="T221"/>
  <c r="R221"/>
  <c r="P221"/>
  <c r="BI209"/>
  <c r="BH209"/>
  <c r="BG209"/>
  <c r="BF209"/>
  <c r="T209"/>
  <c r="R209"/>
  <c r="P209"/>
  <c r="BI197"/>
  <c r="BH197"/>
  <c r="BG197"/>
  <c r="BF197"/>
  <c r="T197"/>
  <c r="R197"/>
  <c r="P197"/>
  <c r="BI187"/>
  <c r="BH187"/>
  <c r="BG187"/>
  <c r="BF187"/>
  <c r="T187"/>
  <c r="R187"/>
  <c r="P187"/>
  <c r="BI177"/>
  <c r="BH177"/>
  <c r="BG177"/>
  <c r="BF177"/>
  <c r="T177"/>
  <c r="R177"/>
  <c r="P177"/>
  <c r="BI175"/>
  <c r="BH175"/>
  <c r="BG175"/>
  <c r="BF175"/>
  <c r="T175"/>
  <c r="R175"/>
  <c r="P175"/>
  <c r="BI162"/>
  <c r="BH162"/>
  <c r="BG162"/>
  <c r="BF162"/>
  <c r="T162"/>
  <c r="R162"/>
  <c r="P162"/>
  <c r="BI151"/>
  <c r="BH151"/>
  <c r="BG151"/>
  <c r="BF151"/>
  <c r="T151"/>
  <c r="R151"/>
  <c r="P151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121"/>
  <c r="J16"/>
  <c r="J14"/>
  <c r="J91"/>
  <c r="E7"/>
  <c r="E85"/>
  <c r="J39" i="8"/>
  <c r="J38"/>
  <c r="AY102" i="1"/>
  <c r="J37" i="8"/>
  <c r="AX102" i="1"/>
  <c r="BI535" i="8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T524"/>
  <c r="R525"/>
  <c r="R524"/>
  <c r="P525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7"/>
  <c r="BH467"/>
  <c r="BG467"/>
  <c r="BF467"/>
  <c r="T467"/>
  <c r="R467"/>
  <c r="P467"/>
  <c r="BI458"/>
  <c r="BH458"/>
  <c r="BG458"/>
  <c r="BF458"/>
  <c r="T458"/>
  <c r="R458"/>
  <c r="P458"/>
  <c r="BI438"/>
  <c r="BH438"/>
  <c r="BG438"/>
  <c r="BF438"/>
  <c r="T438"/>
  <c r="R438"/>
  <c r="P438"/>
  <c r="BI418"/>
  <c r="BH418"/>
  <c r="BG418"/>
  <c r="BF418"/>
  <c r="T418"/>
  <c r="R418"/>
  <c r="P418"/>
  <c r="BI398"/>
  <c r="BH398"/>
  <c r="BG398"/>
  <c r="BF398"/>
  <c r="T398"/>
  <c r="R398"/>
  <c r="P398"/>
  <c r="BI378"/>
  <c r="BH378"/>
  <c r="BG378"/>
  <c r="BF378"/>
  <c r="T378"/>
  <c r="R378"/>
  <c r="P378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08"/>
  <c r="BH208"/>
  <c r="BG208"/>
  <c r="BF208"/>
  <c r="T208"/>
  <c r="R208"/>
  <c r="P208"/>
  <c r="BI190"/>
  <c r="BH190"/>
  <c r="BG190"/>
  <c r="BF190"/>
  <c r="T190"/>
  <c r="R190"/>
  <c r="P190"/>
  <c r="BI179"/>
  <c r="BH179"/>
  <c r="BG179"/>
  <c r="BF179"/>
  <c r="T179"/>
  <c r="R179"/>
  <c r="P179"/>
  <c r="BI176"/>
  <c r="BH176"/>
  <c r="BG176"/>
  <c r="BF176"/>
  <c r="T176"/>
  <c r="R176"/>
  <c r="P176"/>
  <c r="BI156"/>
  <c r="BH156"/>
  <c r="BG156"/>
  <c r="BF156"/>
  <c r="T156"/>
  <c r="R156"/>
  <c r="P156"/>
  <c r="BI153"/>
  <c r="BH153"/>
  <c r="BG153"/>
  <c r="BF153"/>
  <c r="T153"/>
  <c r="R153"/>
  <c r="P153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94"/>
  <c r="J19"/>
  <c r="J17"/>
  <c r="E17"/>
  <c r="F126"/>
  <c r="J16"/>
  <c r="J14"/>
  <c r="J124"/>
  <c r="E7"/>
  <c r="E85"/>
  <c r="J39" i="7"/>
  <c r="J38"/>
  <c r="AY101" i="1"/>
  <c r="J37" i="7"/>
  <c r="AX101" i="1"/>
  <c r="BI273" i="7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126"/>
  <c r="J16"/>
  <c r="J14"/>
  <c r="J124"/>
  <c r="E7"/>
  <c r="E85"/>
  <c r="J39" i="6"/>
  <c r="J38"/>
  <c r="AY100" i="1"/>
  <c r="J37" i="6"/>
  <c r="AX100" i="1"/>
  <c r="BI280" i="6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93"/>
  <c r="J16"/>
  <c r="J14"/>
  <c r="J124"/>
  <c r="E7"/>
  <c r="E85"/>
  <c r="J39" i="5"/>
  <c r="J38"/>
  <c r="AY99" i="1"/>
  <c r="J37" i="5"/>
  <c r="AX99" i="1"/>
  <c r="BI159" i="5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93"/>
  <c r="J16"/>
  <c r="J14"/>
  <c r="J118"/>
  <c r="E7"/>
  <c r="E112"/>
  <c r="J39" i="4"/>
  <c r="J38"/>
  <c r="AY98" i="1"/>
  <c r="J37" i="4"/>
  <c r="AX98" i="1"/>
  <c r="BI390" i="4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T379"/>
  <c r="R380"/>
  <c r="R379"/>
  <c r="P380"/>
  <c r="P379"/>
  <c r="BI378"/>
  <c r="BH378"/>
  <c r="BG378"/>
  <c r="BF378"/>
  <c r="T378"/>
  <c r="R378"/>
  <c r="P378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93"/>
  <c r="J16"/>
  <c r="J14"/>
  <c r="J91"/>
  <c r="E7"/>
  <c r="E119"/>
  <c r="J39" i="3"/>
  <c r="J38"/>
  <c r="AY97" i="1"/>
  <c r="J37" i="3"/>
  <c r="AX97" i="1"/>
  <c r="BI228" i="3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93"/>
  <c r="J16"/>
  <c r="J14"/>
  <c r="J124"/>
  <c r="E7"/>
  <c r="E85"/>
  <c r="J39" i="2"/>
  <c r="J38"/>
  <c r="AY96" i="1"/>
  <c r="J37" i="2"/>
  <c r="AX96" i="1"/>
  <c r="BI247" i="2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91"/>
  <c r="E7"/>
  <c r="E85"/>
  <c r="L90" i="1"/>
  <c r="AM90"/>
  <c r="AM89"/>
  <c r="L89"/>
  <c r="AM87"/>
  <c r="L87"/>
  <c r="L85"/>
  <c r="L84"/>
  <c r="BK247" i="2"/>
  <c r="J231"/>
  <c r="J194"/>
  <c r="J176"/>
  <c r="J156"/>
  <c r="J240"/>
  <c r="BK231"/>
  <c r="BK226"/>
  <c r="J220"/>
  <c r="J217"/>
  <c r="J204"/>
  <c r="J164"/>
  <c r="J145"/>
  <c r="BK245"/>
  <c r="J229"/>
  <c r="J216"/>
  <c r="BK208"/>
  <c r="BK188"/>
  <c r="BK180"/>
  <c r="J154"/>
  <c r="J139"/>
  <c r="BK244"/>
  <c r="BK238"/>
  <c r="BK216"/>
  <c r="J208"/>
  <c r="J195"/>
  <c r="BK139"/>
  <c r="BK210"/>
  <c r="BK193"/>
  <c r="BK183"/>
  <c r="BK172"/>
  <c r="BK164"/>
  <c r="J147"/>
  <c r="AS123" i="1"/>
  <c r="J189" i="3"/>
  <c r="BK157"/>
  <c r="BK136"/>
  <c r="J223"/>
  <c r="J208"/>
  <c r="BK160"/>
  <c r="BK211"/>
  <c r="BK206"/>
  <c r="BK200"/>
  <c r="BK175"/>
  <c r="J160"/>
  <c r="BK151"/>
  <c r="J226"/>
  <c r="BK208"/>
  <c r="BK204"/>
  <c r="BK197"/>
  <c r="BK185"/>
  <c r="J169"/>
  <c r="J143"/>
  <c r="BK162"/>
  <c r="J136"/>
  <c r="J388" i="4"/>
  <c r="J360"/>
  <c r="BK348"/>
  <c r="J320"/>
  <c r="J307"/>
  <c r="BK285"/>
  <c r="J250"/>
  <c r="J219"/>
  <c r="BK177"/>
  <c r="J134"/>
  <c r="BK347"/>
  <c r="BK337"/>
  <c r="BK322"/>
  <c r="BK292"/>
  <c r="BK224"/>
  <c r="BK187"/>
  <c r="BK388"/>
  <c r="BK362"/>
  <c r="BK346"/>
  <c r="J334"/>
  <c r="J327"/>
  <c r="J304"/>
  <c r="BK284"/>
  <c r="BK262"/>
  <c r="BK196"/>
  <c r="BK380"/>
  <c r="J364"/>
  <c r="BK354"/>
  <c r="J330"/>
  <c r="J299"/>
  <c r="BK216"/>
  <c r="J199"/>
  <c r="BK359"/>
  <c r="J347"/>
  <c r="BK332"/>
  <c r="J292"/>
  <c r="J226"/>
  <c r="J175"/>
  <c r="BK382"/>
  <c r="BK364"/>
  <c r="BK351"/>
  <c r="J336"/>
  <c r="J321"/>
  <c r="BK310"/>
  <c r="J287"/>
  <c r="BK231"/>
  <c r="BK199"/>
  <c r="BK164"/>
  <c r="J159" i="5"/>
  <c r="J158"/>
  <c r="BK155"/>
  <c r="J127"/>
  <c r="BK267" i="6"/>
  <c r="J257"/>
  <c r="J249"/>
  <c r="BK205"/>
  <c r="BK159"/>
  <c r="BK278"/>
  <c r="J259"/>
  <c r="BK225"/>
  <c r="J159"/>
  <c r="J144"/>
  <c r="J247"/>
  <c r="J234"/>
  <c r="J205"/>
  <c r="BK155"/>
  <c r="J275"/>
  <c r="J256"/>
  <c r="BK207"/>
  <c r="J183"/>
  <c r="BK172"/>
  <c r="J133"/>
  <c r="J265"/>
  <c r="J240"/>
  <c r="BK213"/>
  <c r="BK183"/>
  <c r="J164"/>
  <c r="BK255"/>
  <c r="BK230"/>
  <c r="J203"/>
  <c r="J169"/>
  <c r="BK263" i="7"/>
  <c r="BK238"/>
  <c r="BK196"/>
  <c r="BK176"/>
  <c r="J137"/>
  <c r="J258"/>
  <c r="J246"/>
  <c r="BK227"/>
  <c r="BK174"/>
  <c r="J273"/>
  <c r="J256"/>
  <c r="J245"/>
  <c r="J218"/>
  <c r="J164"/>
  <c r="BK273"/>
  <c r="BK253"/>
  <c r="J207"/>
  <c r="J133"/>
  <c r="BK218"/>
  <c r="J172"/>
  <c r="J266"/>
  <c r="BK249"/>
  <c r="J214"/>
  <c r="BK200"/>
  <c r="BK178"/>
  <c r="J153"/>
  <c r="J484" i="8"/>
  <c r="J332"/>
  <c r="J298"/>
  <c r="BK265"/>
  <c r="BK517"/>
  <c r="BK506"/>
  <c r="J479"/>
  <c r="BK366"/>
  <c r="J321"/>
  <c r="J289"/>
  <c r="J234"/>
  <c r="J518"/>
  <c r="J501"/>
  <c r="BK492"/>
  <c r="J418"/>
  <c r="J294"/>
  <c r="J236"/>
  <c r="BK176"/>
  <c r="J527"/>
  <c r="BK513"/>
  <c r="J497"/>
  <c r="J476"/>
  <c r="J341"/>
  <c r="J300"/>
  <c r="BK282"/>
  <c r="J208"/>
  <c r="J531"/>
  <c r="J519"/>
  <c r="J514"/>
  <c r="J128" i="9"/>
  <c r="J248"/>
  <c r="J162"/>
  <c r="J255"/>
  <c r="BK162"/>
  <c r="BK233"/>
  <c r="J243"/>
  <c r="J249" i="10"/>
  <c r="J217"/>
  <c r="BK196"/>
  <c r="BK171"/>
  <c r="BK152"/>
  <c r="J133"/>
  <c r="J238"/>
  <c r="J220"/>
  <c r="J178"/>
  <c r="J169"/>
  <c r="BK139"/>
  <c r="BK249"/>
  <c r="J234"/>
  <c r="BK202"/>
  <c r="J135"/>
  <c r="BK238"/>
  <c r="J218"/>
  <c r="BK204"/>
  <c r="BK149"/>
  <c r="J248"/>
  <c r="BK235"/>
  <c r="J222"/>
  <c r="J184"/>
  <c r="J152"/>
  <c r="J244"/>
  <c r="J232"/>
  <c r="J208"/>
  <c r="BK175"/>
  <c r="BK133"/>
  <c r="BK247" i="11"/>
  <c r="J226"/>
  <c r="BK208"/>
  <c r="J177"/>
  <c r="BK149"/>
  <c r="BK258"/>
  <c r="J232"/>
  <c r="J182"/>
  <c r="J162"/>
  <c r="J266"/>
  <c r="BK254"/>
  <c r="J223"/>
  <c r="BK188"/>
  <c r="BK143"/>
  <c r="J258"/>
  <c r="J241"/>
  <c r="J212"/>
  <c r="BK173"/>
  <c r="BK145"/>
  <c r="J243"/>
  <c r="BK232"/>
  <c r="J208"/>
  <c r="BK169"/>
  <c r="J254"/>
  <c r="J244"/>
  <c r="J221"/>
  <c r="BK196"/>
  <c r="BK177"/>
  <c r="J135"/>
  <c r="BK282" i="12"/>
  <c r="J253"/>
  <c r="BK199"/>
  <c r="J157"/>
  <c r="J272"/>
  <c r="BK253"/>
  <c r="J211"/>
  <c r="BK190"/>
  <c r="BK166"/>
  <c r="J156"/>
  <c r="J267"/>
  <c r="J249"/>
  <c r="BK235"/>
  <c r="J216"/>
  <c r="J171"/>
  <c r="BK301"/>
  <c r="BK265"/>
  <c r="J237"/>
  <c r="BK208"/>
  <c r="J184"/>
  <c r="BK162"/>
  <c r="J280"/>
  <c r="BK255"/>
  <c r="BK251"/>
  <c r="BK220"/>
  <c r="J181"/>
  <c r="BK141"/>
  <c r="BK285"/>
  <c r="BK250"/>
  <c r="J229"/>
  <c r="BK204"/>
  <c r="J172"/>
  <c r="BK138"/>
  <c r="F39" i="13"/>
  <c r="BD108" i="1"/>
  <c r="J125" i="14"/>
  <c r="F36"/>
  <c r="BA109" i="1"/>
  <c r="F39" i="15"/>
  <c r="BD110" i="1"/>
  <c r="F39" i="16"/>
  <c r="BD111" i="1"/>
  <c r="BK125" i="17"/>
  <c r="BK306" i="18"/>
  <c r="J298"/>
  <c r="J271"/>
  <c r="BK243"/>
  <c r="J217"/>
  <c r="J190"/>
  <c r="BK176"/>
  <c r="BK298"/>
  <c r="BK277"/>
  <c r="BK258"/>
  <c r="BK196"/>
  <c r="J140"/>
  <c r="J284"/>
  <c r="J274"/>
  <c r="J258"/>
  <c r="BK240"/>
  <c r="J176"/>
  <c r="BK132"/>
  <c r="J302"/>
  <c r="BK280"/>
  <c r="BK254"/>
  <c r="J213"/>
  <c r="J165"/>
  <c r="J272"/>
  <c r="BK260"/>
  <c r="BK253"/>
  <c r="BK235"/>
  <c r="BK203"/>
  <c r="J181"/>
  <c r="BK155"/>
  <c r="BK294"/>
  <c r="BK261"/>
  <c r="J240"/>
  <c r="J211"/>
  <c r="BK165"/>
  <c r="BK143"/>
  <c r="BK371" i="19"/>
  <c r="J350"/>
  <c r="J307"/>
  <c r="J278"/>
  <c r="BK229"/>
  <c r="J146"/>
  <c r="J377"/>
  <c r="BK364"/>
  <c r="BK348"/>
  <c r="BK332"/>
  <c r="J277"/>
  <c r="J239"/>
  <c r="J183"/>
  <c r="J386"/>
  <c r="J362"/>
  <c r="BK349"/>
  <c r="J332"/>
  <c r="BK240"/>
  <c r="J209"/>
  <c r="BK146"/>
  <c r="J381"/>
  <c r="BK363"/>
  <c r="J356"/>
  <c r="BK338"/>
  <c r="BK260"/>
  <c r="J240"/>
  <c r="J233"/>
  <c r="BK175"/>
  <c r="J387"/>
  <c r="J359"/>
  <c r="J347"/>
  <c r="BK340"/>
  <c r="J275"/>
  <c r="J249"/>
  <c r="BK191"/>
  <c r="J163"/>
  <c r="BK374"/>
  <c r="BK353"/>
  <c r="J340"/>
  <c r="J296"/>
  <c r="BK257"/>
  <c r="BK203"/>
  <c r="J169"/>
  <c r="BK293" i="20"/>
  <c r="BK188"/>
  <c r="BK136"/>
  <c r="J309"/>
  <c r="J290"/>
  <c r="BK284"/>
  <c r="J281"/>
  <c r="BK278"/>
  <c r="BK274"/>
  <c r="BK268"/>
  <c r="BK244"/>
  <c r="J234"/>
  <c r="J205"/>
  <c r="BK201"/>
  <c r="J177"/>
  <c r="J139"/>
  <c r="BK315"/>
  <c r="J307"/>
  <c r="J296"/>
  <c r="J289"/>
  <c r="J282"/>
  <c r="BK275"/>
  <c r="J270"/>
  <c r="J226"/>
  <c r="BK205"/>
  <c r="J199"/>
  <c r="J188"/>
  <c r="BK169"/>
  <c r="BK159"/>
  <c r="J136"/>
  <c r="BK309"/>
  <c r="J295"/>
  <c r="BK287"/>
  <c r="BK281"/>
  <c r="J278"/>
  <c r="BK270"/>
  <c r="BK234"/>
  <c r="J221"/>
  <c r="J163"/>
  <c r="J152"/>
  <c r="J317"/>
  <c r="BK301"/>
  <c r="BK295"/>
  <c r="J285"/>
  <c r="BK280"/>
  <c r="J277"/>
  <c r="J269"/>
  <c r="BK248"/>
  <c r="BK218"/>
  <c r="BK208"/>
  <c r="BK199"/>
  <c r="J192"/>
  <c r="BK177"/>
  <c r="J169"/>
  <c r="BK317"/>
  <c r="J313"/>
  <c r="BK300"/>
  <c r="BK296"/>
  <c r="J288"/>
  <c r="BK285"/>
  <c r="J274"/>
  <c r="BK272"/>
  <c r="BK269"/>
  <c r="J268"/>
  <c r="J244"/>
  <c r="BK221"/>
  <c r="J195"/>
  <c r="BK171"/>
  <c r="BK144"/>
  <c r="BK317" i="21"/>
  <c r="BK309"/>
  <c r="BK245"/>
  <c r="J216"/>
  <c r="J173"/>
  <c r="BK162"/>
  <c r="J319"/>
  <c r="J274"/>
  <c r="J241"/>
  <c r="J193"/>
  <c r="BK132"/>
  <c r="BK297"/>
  <c r="J247"/>
  <c r="J220"/>
  <c r="J201"/>
  <c r="BK166"/>
  <c r="J309"/>
  <c r="BK264"/>
  <c r="J207"/>
  <c r="J150"/>
  <c r="J325"/>
  <c r="J300"/>
  <c r="J287"/>
  <c r="BK218"/>
  <c r="J190"/>
  <c r="BK173"/>
  <c r="J327"/>
  <c r="J302"/>
  <c r="J270"/>
  <c r="BK235"/>
  <c r="BK239" i="22"/>
  <c r="BK206"/>
  <c r="BK169"/>
  <c r="J321"/>
  <c r="J243"/>
  <c r="J205"/>
  <c r="J177"/>
  <c r="J317"/>
  <c r="BK283"/>
  <c r="J239"/>
  <c r="BK203"/>
  <c r="BK132"/>
  <c r="BK327"/>
  <c r="BK318"/>
  <c r="J264"/>
  <c r="J206"/>
  <c r="J183"/>
  <c r="BK134"/>
  <c r="J327"/>
  <c r="J316"/>
  <c r="J310"/>
  <c r="BK248"/>
  <c r="BK211"/>
  <c r="BK175"/>
  <c r="J339"/>
  <c r="J313"/>
  <c r="J283"/>
  <c r="BK212"/>
  <c r="BK189"/>
  <c r="BK237" i="23"/>
  <c r="J200"/>
  <c r="J173"/>
  <c r="BK137"/>
  <c r="BK200"/>
  <c r="BK175"/>
  <c r="BK130"/>
  <c r="BK207"/>
  <c r="BK181"/>
  <c r="BK168"/>
  <c r="BK245"/>
  <c r="J235"/>
  <c r="J221"/>
  <c r="BK165"/>
  <c r="BK240"/>
  <c r="BK225"/>
  <c r="BK214"/>
  <c r="J187"/>
  <c r="J156"/>
  <c r="BK238"/>
  <c r="BK176"/>
  <c r="BK156"/>
  <c r="BK240" i="24"/>
  <c r="J203"/>
  <c r="BK185"/>
  <c r="BK165"/>
  <c r="BK269"/>
  <c r="BK247"/>
  <c r="J205"/>
  <c r="J183"/>
  <c r="J149"/>
  <c r="BK279"/>
  <c r="J271"/>
  <c r="BK224"/>
  <c r="BK198"/>
  <c r="BK162"/>
  <c r="J143"/>
  <c r="J285"/>
  <c r="J275"/>
  <c r="BK265"/>
  <c r="J247"/>
  <c r="BK205"/>
  <c r="J136"/>
  <c r="J266"/>
  <c r="J235"/>
  <c r="BK202"/>
  <c r="J187"/>
  <c r="J147"/>
  <c r="J200"/>
  <c r="J162"/>
  <c r="F37" i="25"/>
  <c r="BB124" i="1"/>
  <c r="J125" i="26"/>
  <c r="BK121" i="27"/>
  <c r="J121"/>
  <c r="F37"/>
  <c r="BD126" i="1"/>
  <c r="J123" i="28"/>
  <c r="J137"/>
  <c r="J128"/>
  <c r="J120"/>
  <c r="BK133"/>
  <c r="J142"/>
  <c r="BK131"/>
  <c r="J121"/>
  <c r="J135"/>
  <c r="BK124"/>
  <c r="J244" i="2"/>
  <c r="J226"/>
  <c r="J191"/>
  <c r="BK167"/>
  <c r="AS117" i="1"/>
  <c r="J215" i="2"/>
  <c r="J193"/>
  <c r="BK154"/>
  <c r="AS120" i="1"/>
  <c r="J227" i="2"/>
  <c r="BK215"/>
  <c r="J201"/>
  <c r="J183"/>
  <c r="BK156"/>
  <c r="J133"/>
  <c r="BK224"/>
  <c r="BK219"/>
  <c r="BK211"/>
  <c r="BK204"/>
  <c r="J151"/>
  <c r="AS113" i="1"/>
  <c r="J186" i="2"/>
  <c r="J178"/>
  <c r="J166"/>
  <c r="J141"/>
  <c r="J215" i="3"/>
  <c r="J204"/>
  <c r="J194"/>
  <c r="BK179"/>
  <c r="BK144"/>
  <c r="BK226"/>
  <c r="J211"/>
  <c r="J221"/>
  <c r="J224"/>
  <c r="J198"/>
  <c r="J162"/>
  <c r="J146"/>
  <c r="BK224"/>
  <c r="J205"/>
  <c r="J196"/>
  <c r="BK183"/>
  <c r="J159"/>
  <c r="BK181"/>
  <c r="BK153"/>
  <c r="BK143"/>
  <c r="J370" i="4"/>
  <c r="J356"/>
  <c r="J342"/>
  <c r="J319"/>
  <c r="BK301"/>
  <c r="J269"/>
  <c r="J231"/>
  <c r="J187"/>
  <c r="J164"/>
  <c r="J367"/>
  <c r="BK357"/>
  <c r="BK343"/>
  <c r="BK336"/>
  <c r="BK319"/>
  <c r="J285"/>
  <c r="BK234"/>
  <c r="BK179"/>
  <c r="BK361"/>
  <c r="J344"/>
  <c r="J333"/>
  <c r="BK324"/>
  <c r="BK288"/>
  <c r="J282"/>
  <c r="J256"/>
  <c r="BK390"/>
  <c r="J368"/>
  <c r="BK349"/>
  <c r="BK326"/>
  <c r="J301"/>
  <c r="J232"/>
  <c r="J192"/>
  <c r="J362"/>
  <c r="BK350"/>
  <c r="BK334"/>
  <c r="J328"/>
  <c r="BK295"/>
  <c r="BK250"/>
  <c r="J196"/>
  <c r="BK173"/>
  <c r="BK377"/>
  <c r="J357"/>
  <c r="J349"/>
  <c r="J339"/>
  <c r="BK320"/>
  <c r="J309"/>
  <c r="BK297"/>
  <c r="BK256"/>
  <c r="J213"/>
  <c r="BK198"/>
  <c r="J146"/>
  <c r="BK156" i="5"/>
  <c r="BK127"/>
  <c r="J155"/>
  <c r="BK272" i="6"/>
  <c r="J258"/>
  <c r="BK252"/>
  <c r="J223"/>
  <c r="BK164"/>
  <c r="J273"/>
  <c r="J254"/>
  <c r="BK209"/>
  <c r="BK161"/>
  <c r="J268"/>
  <c r="J238"/>
  <c r="J209"/>
  <c r="J161"/>
  <c r="BK280"/>
  <c r="BK263"/>
  <c r="BK249"/>
  <c r="BK199"/>
  <c r="J177"/>
  <c r="BK137"/>
  <c r="BK262"/>
  <c r="BK247"/>
  <c r="BK229"/>
  <c r="J178"/>
  <c r="BK144"/>
  <c r="BK251"/>
  <c r="BK220"/>
  <c r="BK197"/>
  <c r="J140"/>
  <c r="BK256" i="7"/>
  <c r="BK223"/>
  <c r="J194"/>
  <c r="BK157"/>
  <c r="BK251"/>
  <c r="J247"/>
  <c r="J232"/>
  <c r="J211"/>
  <c r="J140"/>
  <c r="BK269"/>
  <c r="BK246"/>
  <c r="J241"/>
  <c r="BK172"/>
  <c r="BK153"/>
  <c r="BK265"/>
  <c r="BK214"/>
  <c r="J159"/>
  <c r="BK247"/>
  <c r="J196"/>
  <c r="BK168"/>
  <c r="J261"/>
  <c r="J238"/>
  <c r="J205"/>
  <c r="BK188"/>
  <c r="BK489" i="8"/>
  <c r="J438"/>
  <c r="BK318"/>
  <c r="J287"/>
  <c r="J179"/>
  <c r="BK512"/>
  <c r="J480"/>
  <c r="BK364"/>
  <c r="BK320"/>
  <c r="J265"/>
  <c r="BK133"/>
  <c r="BK514"/>
  <c r="BK499"/>
  <c r="J474"/>
  <c r="J312"/>
  <c r="J285"/>
  <c r="BK190"/>
  <c r="BK530"/>
  <c r="J517"/>
  <c r="BK507"/>
  <c r="J492"/>
  <c r="J378"/>
  <c r="J334"/>
  <c r="BK298"/>
  <c r="BK257"/>
  <c r="BK533"/>
  <c r="BK523"/>
  <c r="J510"/>
  <c r="BK221" i="9"/>
  <c r="BK252"/>
  <c r="BK175"/>
  <c r="BK128"/>
  <c r="BK254"/>
  <c r="BK243"/>
  <c r="J131"/>
  <c r="BK151"/>
  <c r="BK254" i="10"/>
  <c r="J225"/>
  <c r="BK188"/>
  <c r="BK169"/>
  <c r="BK135"/>
  <c r="BK239"/>
  <c r="J204"/>
  <c r="J181"/>
  <c r="J171"/>
  <c r="BK145"/>
  <c r="J239"/>
  <c r="J206"/>
  <c r="BK176"/>
  <c r="BK246"/>
  <c r="BK231"/>
  <c r="J197"/>
  <c r="BK147"/>
  <c r="BK237"/>
  <c r="BK227"/>
  <c r="BK218"/>
  <c r="J196"/>
  <c r="J173"/>
  <c r="J139"/>
  <c r="BK233"/>
  <c r="J215"/>
  <c r="BK194"/>
  <c r="J147"/>
  <c r="J245" i="11"/>
  <c r="BK219"/>
  <c r="J201"/>
  <c r="J170"/>
  <c r="J261"/>
  <c r="J246"/>
  <c r="BK226"/>
  <c r="J183"/>
  <c r="J151"/>
  <c r="BK133"/>
  <c r="BK240"/>
  <c r="BK201"/>
  <c r="BK180"/>
  <c r="BK135"/>
  <c r="BK253"/>
  <c r="J240"/>
  <c r="J200"/>
  <c r="J169"/>
  <c r="J253"/>
  <c r="BK236"/>
  <c r="BK212"/>
  <c r="J165"/>
  <c r="J262"/>
  <c r="BK245"/>
  <c r="BK214"/>
  <c r="J180"/>
  <c r="BK151"/>
  <c r="J299" i="12"/>
  <c r="BK271"/>
  <c r="J246"/>
  <c r="BK181"/>
  <c r="J169"/>
  <c r="J301"/>
  <c r="BK275"/>
  <c r="BK257"/>
  <c r="J214"/>
  <c r="BK192"/>
  <c r="J174"/>
  <c r="BK159"/>
  <c r="BK293"/>
  <c r="J250"/>
  <c r="J243"/>
  <c r="BK211"/>
  <c r="J138"/>
  <c r="J288"/>
  <c r="BK254"/>
  <c r="BK218"/>
  <c r="BK198"/>
  <c r="BK168"/>
  <c r="BK292"/>
  <c r="BK267"/>
  <c r="BK236"/>
  <c r="BK216"/>
  <c r="J159"/>
  <c r="J297"/>
  <c r="BK272"/>
  <c r="J260"/>
  <c r="BK217"/>
  <c r="J190"/>
  <c r="BK171"/>
  <c r="J125" i="13"/>
  <c r="F37"/>
  <c r="BB108" i="1"/>
  <c r="BK125" i="14"/>
  <c r="F37"/>
  <c r="BB109" i="1"/>
  <c r="J125" i="15"/>
  <c r="BK125" i="16"/>
  <c r="F36"/>
  <c r="BA111" i="1"/>
  <c r="F36" i="17"/>
  <c r="BA112" i="1"/>
  <c r="BK293" i="18"/>
  <c r="BK273"/>
  <c r="J253"/>
  <c r="J229"/>
  <c r="BK195"/>
  <c r="BK179"/>
  <c r="J296"/>
  <c r="BK271"/>
  <c r="BK237"/>
  <c r="J195"/>
  <c r="J155"/>
  <c r="BK281"/>
  <c r="BK266"/>
  <c r="J235"/>
  <c r="J179"/>
  <c r="BK137"/>
  <c r="BK286"/>
  <c r="BK275"/>
  <c r="BK255"/>
  <c r="J219"/>
  <c r="BK168"/>
  <c r="J132"/>
  <c r="J299"/>
  <c r="BK284"/>
  <c r="BK270"/>
  <c r="BK256"/>
  <c r="J243"/>
  <c r="J225"/>
  <c r="J198"/>
  <c r="BK173"/>
  <c r="BK146"/>
  <c r="BK283"/>
  <c r="BK259"/>
  <c r="J226"/>
  <c r="BK198"/>
  <c r="BK157"/>
  <c r="BK367" i="19"/>
  <c r="J339"/>
  <c r="J267"/>
  <c r="J185"/>
  <c r="BK381"/>
  <c r="BK366"/>
  <c r="BK347"/>
  <c r="BK323"/>
  <c r="J260"/>
  <c r="J235"/>
  <c r="BK177"/>
  <c r="BK384"/>
  <c r="J361"/>
  <c r="J351"/>
  <c r="J342"/>
  <c r="BK247"/>
  <c r="J203"/>
  <c r="J392"/>
  <c r="J369"/>
  <c r="J357"/>
  <c r="BK344"/>
  <c r="BK296"/>
  <c r="BK239"/>
  <c r="BK197"/>
  <c r="J394"/>
  <c r="BK377"/>
  <c r="J358"/>
  <c r="J346"/>
  <c r="J304"/>
  <c r="J273"/>
  <c r="J215"/>
  <c r="BK143"/>
  <c r="BK392"/>
  <c r="BK362"/>
  <c r="J343"/>
  <c r="J323"/>
  <c r="BK252"/>
  <c r="BK215"/>
  <c r="J143"/>
  <c r="J283" i="20"/>
  <c r="BK192"/>
  <c r="BK283"/>
  <c r="J280"/>
  <c r="BK276"/>
  <c r="BK271"/>
  <c r="BK253"/>
  <c r="J239"/>
  <c r="BK231"/>
  <c r="BK203"/>
  <c r="J193"/>
  <c r="BK152"/>
  <c r="BK131"/>
  <c r="J312"/>
  <c r="J301"/>
  <c r="J292"/>
  <c r="BK286"/>
  <c r="BK279"/>
  <c r="J272"/>
  <c r="J263"/>
  <c r="J253"/>
  <c r="J218"/>
  <c r="J203"/>
  <c r="J197"/>
  <c r="J187"/>
  <c r="J161"/>
  <c r="BK157"/>
  <c r="J131"/>
  <c r="J300"/>
  <c r="J293"/>
  <c r="J284"/>
  <c r="J273"/>
  <c r="J248"/>
  <c r="BK226"/>
  <c r="BK214"/>
  <c r="BK161"/>
  <c r="J144"/>
  <c r="J302"/>
  <c r="J298"/>
  <c r="BK294"/>
  <c r="BK282"/>
  <c r="J279"/>
  <c r="J275"/>
  <c r="BK258"/>
  <c r="J231"/>
  <c r="J214"/>
  <c r="J201"/>
  <c r="BK195"/>
  <c r="BK187"/>
  <c r="J171"/>
  <c r="BK139"/>
  <c r="J315"/>
  <c r="BK310"/>
  <c r="BK298"/>
  <c r="BK291"/>
  <c r="BK290"/>
  <c r="BK289"/>
  <c r="J286"/>
  <c r="BK277"/>
  <c r="BK273"/>
  <c r="J271"/>
  <c r="J258"/>
  <c r="BK239"/>
  <c r="J208"/>
  <c r="BK183"/>
  <c r="J159"/>
  <c r="BK325" i="21"/>
  <c r="J314"/>
  <c r="BK302"/>
  <c r="J197"/>
  <c r="BK164"/>
  <c r="J320"/>
  <c r="J295"/>
  <c r="J245"/>
  <c r="J203"/>
  <c r="BK323"/>
  <c r="J221"/>
  <c r="BK199"/>
  <c r="BK147"/>
  <c r="BK274"/>
  <c r="BK241"/>
  <c r="J179"/>
  <c r="J132"/>
  <c r="BK306"/>
  <c r="BK295"/>
  <c r="BK237"/>
  <c r="BK201"/>
  <c r="BK179"/>
  <c r="J138"/>
  <c r="J313"/>
  <c r="J290"/>
  <c r="J261"/>
  <c r="J212"/>
  <c r="BK336" i="22"/>
  <c r="BK315"/>
  <c r="J308"/>
  <c r="BK253"/>
  <c r="BK226"/>
  <c r="J186"/>
  <c r="BK323"/>
  <c r="BK301"/>
  <c r="BK210"/>
  <c r="J175"/>
  <c r="J318"/>
  <c r="J299"/>
  <c r="BK264"/>
  <c r="J210"/>
  <c r="BK163"/>
  <c r="BK331"/>
  <c r="BK321"/>
  <c r="BK296"/>
  <c r="J248"/>
  <c r="J228"/>
  <c r="J189"/>
  <c r="BK146"/>
  <c r="J341"/>
  <c r="J320"/>
  <c r="BK313"/>
  <c r="J279"/>
  <c r="BK228"/>
  <c r="BK208"/>
  <c r="J171"/>
  <c r="J331"/>
  <c r="J301"/>
  <c r="J251"/>
  <c r="J211"/>
  <c r="BK143"/>
  <c r="J233" i="23"/>
  <c r="BK184"/>
  <c r="BK150"/>
  <c r="J214"/>
  <c r="BK186"/>
  <c r="J165"/>
  <c r="BK235"/>
  <c r="BK194"/>
  <c r="BK179"/>
  <c r="J137"/>
  <c r="J225"/>
  <c r="J219"/>
  <c r="J241"/>
  <c r="BK227"/>
  <c r="J196"/>
  <c r="J179"/>
  <c r="J150"/>
  <c r="BK204"/>
  <c r="BK173"/>
  <c r="J134"/>
  <c r="J261" i="24"/>
  <c r="BK235"/>
  <c r="BK196"/>
  <c r="J177"/>
  <c r="J137"/>
  <c r="BK241"/>
  <c r="J227"/>
  <c r="BK200"/>
  <c r="BK177"/>
  <c r="J144"/>
  <c r="BK282"/>
  <c r="J254"/>
  <c r="BK214"/>
  <c r="J185"/>
  <c r="BK160"/>
  <c r="BK293"/>
  <c r="J281"/>
  <c r="BK267"/>
  <c r="J256"/>
  <c r="BK227"/>
  <c r="J194"/>
  <c r="BK143"/>
  <c r="J267"/>
  <c r="J208"/>
  <c r="J191"/>
  <c r="BK183"/>
  <c r="J151"/>
  <c r="BK212"/>
  <c r="J171"/>
  <c r="J125" i="25"/>
  <c r="J36" i="26"/>
  <c r="AW125" i="1"/>
  <c r="F35" i="27"/>
  <c r="BB126" i="1"/>
  <c r="BK135" i="28"/>
  <c r="J138"/>
  <c r="J129"/>
  <c r="BK121"/>
  <c r="BK134"/>
  <c r="J122"/>
  <c r="J139"/>
  <c r="BK128"/>
  <c r="J130"/>
  <c r="J126"/>
  <c r="J236" i="2"/>
  <c r="BK227"/>
  <c r="BK195"/>
  <c r="BK166"/>
  <c r="J140"/>
  <c r="BK233"/>
  <c r="J228"/>
  <c r="BK221"/>
  <c r="J213"/>
  <c r="BK182"/>
  <c r="BK147"/>
  <c r="J247"/>
  <c r="J234"/>
  <c r="BK225"/>
  <c r="J221"/>
  <c r="BK203"/>
  <c r="J182"/>
  <c r="J172"/>
  <c r="BK151"/>
  <c r="AS107" i="1"/>
  <c r="BK201" i="2"/>
  <c r="BK194"/>
  <c r="AS95" i="1"/>
  <c r="BK133" i="2"/>
  <c r="BK209" i="3"/>
  <c r="J202"/>
  <c r="J192"/>
  <c r="J171"/>
  <c r="J141"/>
  <c r="J228"/>
  <c r="J213"/>
  <c r="BK173"/>
  <c r="BK216"/>
  <c r="J220"/>
  <c r="BK205"/>
  <c r="BK192"/>
  <c r="BK165"/>
  <c r="J154"/>
  <c r="J140"/>
  <c r="BK207"/>
  <c r="BK202"/>
  <c r="BK194"/>
  <c r="J165"/>
  <c r="J185"/>
  <c r="J173"/>
  <c r="J151"/>
  <c r="BK133"/>
  <c r="BK378" i="4"/>
  <c r="J350"/>
  <c r="BK325"/>
  <c r="J311"/>
  <c r="J288"/>
  <c r="J238"/>
  <c r="J198"/>
  <c r="BK171"/>
  <c r="BK383"/>
  <c r="J358"/>
  <c r="BK344"/>
  <c r="J325"/>
  <c r="BK309"/>
  <c r="BK282"/>
  <c r="J216"/>
  <c r="BK170"/>
  <c r="J380"/>
  <c r="BK352"/>
  <c r="J337"/>
  <c r="BK331"/>
  <c r="J316"/>
  <c r="J276"/>
  <c r="J241"/>
  <c r="J171"/>
  <c r="J377"/>
  <c r="BK358"/>
  <c r="BK340"/>
  <c r="BK307"/>
  <c r="J236"/>
  <c r="BK201"/>
  <c r="BK146"/>
  <c r="J352"/>
  <c r="J340"/>
  <c r="BK327"/>
  <c r="J313"/>
  <c r="J270"/>
  <c r="J208"/>
  <c r="J179"/>
  <c r="J372"/>
  <c r="BK355"/>
  <c r="BK341"/>
  <c r="BK330"/>
  <c r="BK313"/>
  <c r="BK305"/>
  <c r="BK294"/>
  <c r="BK241"/>
  <c r="BK219"/>
  <c r="J173"/>
  <c r="BK140"/>
  <c r="BK147" i="5"/>
  <c r="J135"/>
  <c r="J141"/>
  <c r="BK276" i="6"/>
  <c r="BK256"/>
  <c r="J248"/>
  <c r="BK168"/>
  <c r="J153"/>
  <c r="BK265"/>
  <c r="BK245"/>
  <c r="BK169"/>
  <c r="BK275"/>
  <c r="J245"/>
  <c r="BK223"/>
  <c r="BK195"/>
  <c r="BK153"/>
  <c r="BK258"/>
  <c r="BK238"/>
  <c r="J197"/>
  <c r="J175"/>
  <c r="J270"/>
  <c r="BK254"/>
  <c r="J230"/>
  <c r="J195"/>
  <c r="BK166"/>
  <c r="J260"/>
  <c r="J244"/>
  <c r="BK216"/>
  <c r="J168"/>
  <c r="BK268" i="7"/>
  <c r="J243"/>
  <c r="BK202"/>
  <c r="J178"/>
  <c r="J155"/>
  <c r="BK250"/>
  <c r="BK244"/>
  <c r="J228"/>
  <c r="J181"/>
  <c r="J144"/>
  <c r="J268"/>
  <c r="J255"/>
  <c r="BK228"/>
  <c r="J200"/>
  <c r="BK155"/>
  <c r="BK266"/>
  <c r="J250"/>
  <c r="J188"/>
  <c r="BK137"/>
  <c r="BK242"/>
  <c r="BK211"/>
  <c r="J169"/>
  <c r="BK149"/>
  <c r="J251"/>
  <c r="BK221"/>
  <c r="J192"/>
  <c r="BK169"/>
  <c r="BK144"/>
  <c r="J472" i="8"/>
  <c r="BK329"/>
  <c r="BK228"/>
  <c r="J522"/>
  <c r="J508"/>
  <c r="J487"/>
  <c r="BK398"/>
  <c r="J329"/>
  <c r="BK300"/>
  <c r="J511"/>
  <c r="J498"/>
  <c r="BK480"/>
  <c r="J340"/>
  <c r="J296"/>
  <c r="J260"/>
  <c r="J533"/>
  <c r="J516"/>
  <c r="J503"/>
  <c r="J467"/>
  <c r="BK331"/>
  <c r="BK287"/>
  <c r="BK238"/>
  <c r="BK531"/>
  <c r="J521"/>
  <c r="BK515"/>
  <c r="BK251" i="9"/>
  <c r="J257"/>
  <c r="BK209"/>
  <c r="BK257"/>
  <c r="J177"/>
  <c r="BK141"/>
  <c r="J251"/>
  <c r="J141"/>
  <c r="BK226" i="10"/>
  <c r="BK208"/>
  <c r="J179"/>
  <c r="J149"/>
  <c r="J235"/>
  <c r="BK200"/>
  <c r="BK173"/>
  <c r="J161"/>
  <c r="BK251"/>
  <c r="J231"/>
  <c r="J188"/>
  <c r="BK248"/>
  <c r="BK215"/>
  <c r="J166"/>
  <c r="BK143"/>
  <c r="BK243"/>
  <c r="J230"/>
  <c r="BK225"/>
  <c r="J210"/>
  <c r="BK192"/>
  <c r="BK161"/>
  <c r="J254"/>
  <c r="J229"/>
  <c r="BK206"/>
  <c r="BK158"/>
  <c r="BK259" i="11"/>
  <c r="J235"/>
  <c r="J204"/>
  <c r="BK159"/>
  <c r="BK141"/>
  <c r="BK256"/>
  <c r="BK238"/>
  <c r="J210"/>
  <c r="BK170"/>
  <c r="J149"/>
  <c r="BK262"/>
  <c r="BK235"/>
  <c r="BK198"/>
  <c r="BK156"/>
  <c r="BK264"/>
  <c r="BK249"/>
  <c r="J236"/>
  <c r="BK206"/>
  <c r="BK179"/>
  <c r="BK147"/>
  <c r="J251"/>
  <c r="J238"/>
  <c r="J228"/>
  <c r="J198"/>
  <c r="J259"/>
  <c r="BK246"/>
  <c r="BK239"/>
  <c r="J206"/>
  <c r="BK167"/>
  <c r="J133"/>
  <c r="J278" i="12"/>
  <c r="BK249"/>
  <c r="BK202"/>
  <c r="J177"/>
  <c r="J149"/>
  <c r="BK297"/>
  <c r="J265"/>
  <c r="BK247"/>
  <c r="J206"/>
  <c r="BK175"/>
  <c r="BK164"/>
  <c r="BK303"/>
  <c r="J274"/>
  <c r="BK263"/>
  <c r="J247"/>
  <c r="J220"/>
  <c r="J168"/>
  <c r="J292"/>
  <c r="BK266"/>
  <c r="J252"/>
  <c r="J217"/>
  <c r="J192"/>
  <c r="BK156"/>
  <c r="J275"/>
  <c r="BK261"/>
  <c r="BK243"/>
  <c r="J223"/>
  <c r="BK169"/>
  <c r="J293"/>
  <c r="BK269"/>
  <c r="J257"/>
  <c r="J240"/>
  <c r="BK210"/>
  <c r="BK184"/>
  <c r="BK157"/>
  <c r="BK135"/>
  <c r="BK125" i="13"/>
  <c r="J36"/>
  <c r="AW108" i="1"/>
  <c r="F39" i="14"/>
  <c r="BD109" i="1"/>
  <c r="BK125" i="15"/>
  <c r="F36"/>
  <c r="BA110" i="1"/>
  <c r="F37" i="16"/>
  <c r="BB111" i="1"/>
  <c r="F39" i="17"/>
  <c r="BD112" i="1"/>
  <c r="J281" i="18"/>
  <c r="J269"/>
  <c r="J237"/>
  <c r="BK214"/>
  <c r="J184"/>
  <c r="J152"/>
  <c r="BK291"/>
  <c r="J267"/>
  <c r="BK211"/>
  <c r="BK183"/>
  <c r="J134"/>
  <c r="BK279"/>
  <c r="J256"/>
  <c r="J222"/>
  <c r="J146"/>
  <c r="J291"/>
  <c r="BK267"/>
  <c r="J261"/>
  <c r="BK225"/>
  <c r="J207"/>
  <c r="J137"/>
  <c r="BK302"/>
  <c r="J289"/>
  <c r="J280"/>
  <c r="J275"/>
  <c r="J264"/>
  <c r="J259"/>
  <c r="J250"/>
  <c r="J232"/>
  <c r="BK213"/>
  <c r="BK187"/>
  <c r="J161"/>
  <c r="BK296"/>
  <c r="J265"/>
  <c r="J257"/>
  <c r="J214"/>
  <c r="BK194"/>
  <c r="BK161"/>
  <c r="BK351" i="19"/>
  <c r="J329"/>
  <c r="BK281"/>
  <c r="J247"/>
  <c r="J390"/>
  <c r="J373"/>
  <c r="BK352"/>
  <c r="J317"/>
  <c r="J255"/>
  <c r="BK231"/>
  <c r="BK132"/>
  <c r="BK370"/>
  <c r="BK354"/>
  <c r="J344"/>
  <c r="J313"/>
  <c r="BK217"/>
  <c r="J152"/>
  <c r="J384"/>
  <c r="J371"/>
  <c r="BK360"/>
  <c r="J354"/>
  <c r="BK313"/>
  <c r="J281"/>
  <c r="BK244"/>
  <c r="J223"/>
  <c r="J173"/>
  <c r="BK389"/>
  <c r="J365"/>
  <c r="J352"/>
  <c r="BK342"/>
  <c r="BK278"/>
  <c r="J237"/>
  <c r="J171"/>
  <c r="J132"/>
  <c r="J367"/>
  <c r="J341"/>
  <c r="BK307"/>
  <c r="BK273"/>
  <c r="J231"/>
  <c r="BK163"/>
  <c r="J287" i="20"/>
  <c r="BK197"/>
  <c r="J157"/>
  <c r="BK312"/>
  <c r="J294"/>
  <c r="BK288"/>
  <c r="BK261" i="21"/>
  <c r="J218"/>
  <c r="BK193"/>
  <c r="BK170"/>
  <c r="BK150"/>
  <c r="J306"/>
  <c r="J264"/>
  <c r="BK221"/>
  <c r="BK190"/>
  <c r="J301"/>
  <c r="BK270"/>
  <c r="BK216"/>
  <c r="J196"/>
  <c r="J162"/>
  <c r="BK299"/>
  <c r="J252"/>
  <c r="BK208"/>
  <c r="BK185"/>
  <c r="BK320"/>
  <c r="J303"/>
  <c r="BK280"/>
  <c r="J199"/>
  <c r="BK188"/>
  <c r="J147"/>
  <c r="BK322"/>
  <c r="J299"/>
  <c r="BK287"/>
  <c r="J237"/>
  <c r="J208"/>
  <c r="BK334" i="22"/>
  <c r="BK312"/>
  <c r="J267"/>
  <c r="J216"/>
  <c r="J200"/>
  <c r="J132"/>
  <c r="J319"/>
  <c r="BK223"/>
  <c r="BK200"/>
  <c r="J173"/>
  <c r="J315"/>
  <c r="J270"/>
  <c r="BK229"/>
  <c r="BK192"/>
  <c r="BK337"/>
  <c r="J323"/>
  <c r="J309"/>
  <c r="BK270"/>
  <c r="J229"/>
  <c r="BK197"/>
  <c r="BK173"/>
  <c r="J143"/>
  <c r="J326"/>
  <c r="BK314"/>
  <c r="J289"/>
  <c r="BK219"/>
  <c r="BK177"/>
  <c r="J134"/>
  <c r="J324"/>
  <c r="J296"/>
  <c r="J245"/>
  <c r="J197"/>
  <c r="J140"/>
  <c r="BK221" i="23"/>
  <c r="BK196"/>
  <c r="J218"/>
  <c r="BK182"/>
  <c r="BK141"/>
  <c r="BK231"/>
  <c r="J189"/>
  <c r="BK178"/>
  <c r="BK145"/>
  <c r="BK241"/>
  <c r="J176"/>
  <c r="J148"/>
  <c r="J229"/>
  <c r="J223"/>
  <c r="BK189"/>
  <c r="J159"/>
  <c r="J153"/>
  <c r="J231"/>
  <c r="J201"/>
  <c r="BK159"/>
  <c r="BK139"/>
  <c r="J291" i="24"/>
  <c r="BK254"/>
  <c r="BK237"/>
  <c r="J193"/>
  <c r="J168"/>
  <c r="BK283"/>
  <c r="BK251"/>
  <c r="BK232"/>
  <c r="J198"/>
  <c r="BK168"/>
  <c r="BK296"/>
  <c r="BK273"/>
  <c r="J237"/>
  <c r="J220"/>
  <c r="J196"/>
  <c r="BK147"/>
  <c r="J286"/>
  <c r="J273"/>
  <c r="BK266"/>
  <c r="J249"/>
  <c r="J212"/>
  <c r="BK174"/>
  <c r="BK137"/>
  <c r="J288"/>
  <c r="BK249"/>
  <c r="BK203"/>
  <c r="BK188"/>
  <c r="J140"/>
  <c r="BK193"/>
  <c r="BK125" i="25"/>
  <c r="F36"/>
  <c r="BA124" i="1"/>
  <c r="F39" i="26"/>
  <c r="BD125" i="1"/>
  <c r="BK142" i="28"/>
  <c r="BK120"/>
  <c r="J133"/>
  <c r="J143"/>
  <c r="J131"/>
  <c r="J119"/>
  <c r="BK130"/>
  <c r="J140"/>
  <c r="BK125"/>
  <c r="BK241" i="2"/>
  <c r="J219"/>
  <c r="J188"/>
  <c r="BK145"/>
  <c r="J238"/>
  <c r="BK229"/>
  <c r="J222"/>
  <c r="BK214"/>
  <c r="BK191"/>
  <c r="BK160"/>
  <c r="J136"/>
  <c r="J233"/>
  <c r="BK228"/>
  <c r="BK220"/>
  <c r="J211"/>
  <c r="BK197"/>
  <c r="BK176"/>
  <c r="BK143"/>
  <c r="J243"/>
  <c r="J223"/>
  <c r="J218"/>
  <c r="J210"/>
  <c r="BK199"/>
  <c r="BK140"/>
  <c r="BK213"/>
  <c r="J197"/>
  <c r="J180"/>
  <c r="BK169"/>
  <c r="J160"/>
  <c r="BK136"/>
  <c r="J218" i="3"/>
  <c r="J207"/>
  <c r="BK196"/>
  <c r="J183"/>
  <c r="J139"/>
  <c r="BK218"/>
  <c r="BK169"/>
  <c r="BK213"/>
  <c r="BK228"/>
  <c r="J203"/>
  <c r="BK176"/>
  <c r="J157"/>
  <c r="J149"/>
  <c r="BK139"/>
  <c r="J216"/>
  <c r="BK203"/>
  <c r="BK189"/>
  <c r="J181"/>
  <c r="J144"/>
  <c r="J179"/>
  <c r="BK149"/>
  <c r="J390" i="4"/>
  <c r="BK367"/>
  <c r="BK321"/>
  <c r="J310"/>
  <c r="BK290"/>
  <c r="BK244"/>
  <c r="BK213"/>
  <c r="J386"/>
  <c r="J363"/>
  <c r="J354"/>
  <c r="BK339"/>
  <c r="BK323"/>
  <c r="BK299"/>
  <c r="BK269"/>
  <c r="J204"/>
  <c r="BK152"/>
  <c r="BK370"/>
  <c r="J341"/>
  <c r="J329"/>
  <c r="J305"/>
  <c r="J290"/>
  <c r="BK270"/>
  <c r="BK232"/>
  <c r="J382"/>
  <c r="BK363"/>
  <c r="J355"/>
  <c r="J338"/>
  <c r="J322"/>
  <c r="BK276"/>
  <c r="J185"/>
  <c r="J353"/>
  <c r="J348"/>
  <c r="BK333"/>
  <c r="J324"/>
  <c r="BK287"/>
  <c r="J224"/>
  <c r="BK386"/>
  <c r="J361"/>
  <c r="J346"/>
  <c r="BK329"/>
  <c r="BK311"/>
  <c r="BK304"/>
  <c r="J262"/>
  <c r="BK236"/>
  <c r="BK204"/>
  <c r="BK192"/>
  <c r="J152"/>
  <c r="J147" i="5"/>
  <c r="BK135"/>
  <c r="BK159"/>
  <c r="J280" i="6"/>
  <c r="BK260"/>
  <c r="J255"/>
  <c r="BK240"/>
  <c r="J180"/>
  <c r="J155"/>
  <c r="J261"/>
  <c r="J243"/>
  <c r="BK203"/>
  <c r="J149"/>
  <c r="J272"/>
  <c r="J246"/>
  <c r="J216"/>
  <c r="BK175"/>
  <c r="BK133"/>
  <c r="BK270"/>
  <c r="BK248"/>
  <c r="BK200"/>
  <c r="BK178"/>
  <c r="BK273"/>
  <c r="BK261"/>
  <c r="BK244"/>
  <c r="J220"/>
  <c r="J190"/>
  <c r="J172"/>
  <c r="J262"/>
  <c r="J250"/>
  <c r="J225"/>
  <c r="BK190"/>
  <c r="J269" i="7"/>
  <c r="J254"/>
  <c r="J221"/>
  <c r="J168"/>
  <c r="J263"/>
  <c r="BK248"/>
  <c r="J236"/>
  <c r="BK194"/>
  <c r="BK133"/>
  <c r="BK261"/>
  <c r="J244"/>
  <c r="BK209"/>
  <c r="J161"/>
  <c r="BK140"/>
  <c r="BK260"/>
  <c r="BK245"/>
  <c r="BK181"/>
  <c r="J157"/>
  <c r="BK232"/>
  <c r="J197"/>
  <c r="BK159"/>
  <c r="J253"/>
  <c r="BK236"/>
  <c r="J202"/>
  <c r="BK164"/>
  <c r="BK486" i="8"/>
  <c r="J398"/>
  <c r="BK316"/>
  <c r="BK296"/>
  <c r="J525"/>
  <c r="J513"/>
  <c r="BK503"/>
  <c r="BK458"/>
  <c r="BK340"/>
  <c r="J318"/>
  <c r="J278"/>
  <c r="BK179"/>
  <c r="BK521"/>
  <c r="J505"/>
  <c r="J482"/>
  <c r="J344"/>
  <c r="J302"/>
  <c r="BK263"/>
  <c r="J230"/>
  <c r="J535"/>
  <c r="J523"/>
  <c r="J506"/>
  <c r="BK490"/>
  <c r="BK369"/>
  <c r="J336"/>
  <c r="J292"/>
  <c r="BK236"/>
  <c r="BK535"/>
  <c r="BK527"/>
  <c r="BK501"/>
  <c r="J499"/>
  <c r="BK498"/>
  <c r="BK494"/>
  <c r="J489"/>
  <c r="BK487"/>
  <c r="J477"/>
  <c r="BK418"/>
  <c r="J366"/>
  <c r="BK338"/>
  <c r="BK336"/>
  <c r="BK326"/>
  <c r="J324"/>
  <c r="BK302"/>
  <c r="BK294"/>
  <c r="BK292"/>
  <c r="J291"/>
  <c r="BK289"/>
  <c r="BK278"/>
  <c r="BK260"/>
  <c r="J257"/>
  <c r="J240"/>
  <c r="J238"/>
  <c r="BK234"/>
  <c r="BK232"/>
  <c r="J190"/>
  <c r="J153"/>
  <c r="J133"/>
  <c r="BK528"/>
  <c r="BK522"/>
  <c r="BK519"/>
  <c r="BK516"/>
  <c r="J512"/>
  <c r="BK510"/>
  <c r="BK509"/>
  <c r="BK505"/>
  <c r="BK497"/>
  <c r="BK496"/>
  <c r="J486"/>
  <c r="BK484"/>
  <c r="BK482"/>
  <c r="BK476"/>
  <c r="BK472"/>
  <c r="BK467"/>
  <c r="BK438"/>
  <c r="BK378"/>
  <c r="J369"/>
  <c r="BK341"/>
  <c r="J338"/>
  <c r="BK334"/>
  <c r="BK332"/>
  <c r="J327"/>
  <c r="J326"/>
  <c r="BK324"/>
  <c r="BK321"/>
  <c r="J320"/>
  <c r="J316"/>
  <c r="BK285"/>
  <c r="J282"/>
  <c r="J263"/>
  <c r="J254"/>
  <c r="BK240"/>
  <c r="BK230"/>
  <c r="BK208"/>
  <c r="J176"/>
  <c r="J156"/>
  <c r="J259" i="9"/>
  <c r="J254"/>
  <c r="J252"/>
  <c r="BK177"/>
  <c r="BK255"/>
  <c r="J197"/>
  <c r="BK259"/>
  <c r="J151"/>
  <c r="J221"/>
  <c r="BK197"/>
  <c r="BK256" i="10"/>
  <c r="J233"/>
  <c r="J213"/>
  <c r="BK184"/>
  <c r="BK155"/>
  <c r="BK137"/>
  <c r="J243"/>
  <c r="J227"/>
  <c r="J192"/>
  <c r="BK163"/>
  <c r="BK252"/>
  <c r="J237"/>
  <c r="BK230"/>
  <c r="BK181"/>
  <c r="J145"/>
  <c r="BK236"/>
  <c r="BK210"/>
  <c r="BK165"/>
  <c r="J252"/>
  <c r="BK228"/>
  <c r="BK197"/>
  <c r="BK179"/>
  <c r="BK141"/>
  <c r="BK241"/>
  <c r="J228"/>
  <c r="J202"/>
  <c r="J155"/>
  <c r="BK243" i="11"/>
  <c r="BK223"/>
  <c r="BK192"/>
  <c r="J175"/>
  <c r="J264"/>
  <c r="BK244"/>
  <c r="J217"/>
  <c r="BK175"/>
  <c r="J143"/>
  <c r="BK248"/>
  <c r="J230"/>
  <c r="BK182"/>
  <c r="BK137"/>
  <c r="J256"/>
  <c r="BK221"/>
  <c r="BK204"/>
  <c r="BK165"/>
  <c r="J141"/>
  <c r="J242"/>
  <c r="BK230"/>
  <c r="BK200"/>
  <c r="BK162"/>
  <c r="BK251"/>
  <c r="BK242"/>
  <c r="J219"/>
  <c r="BK183"/>
  <c r="J173"/>
  <c r="J145"/>
  <c r="BK290" i="12"/>
  <c r="J255"/>
  <c r="J204"/>
  <c r="J179"/>
  <c r="J135"/>
  <c r="BK277"/>
  <c r="BK232"/>
  <c r="BK196"/>
  <c r="BK182"/>
  <c r="BK172"/>
  <c r="BK149"/>
  <c r="BK278"/>
  <c r="J251"/>
  <c r="J236"/>
  <c r="J218"/>
  <c r="J164"/>
  <c r="J303"/>
  <c r="BK280"/>
  <c r="J258"/>
  <c r="J235"/>
  <c r="J199"/>
  <c r="J175"/>
  <c r="J132"/>
  <c r="J282"/>
  <c r="J269"/>
  <c r="BK252"/>
  <c r="J226"/>
  <c r="J210"/>
  <c r="J154"/>
  <c r="BK299"/>
  <c r="J277"/>
  <c r="J261"/>
  <c r="BK246"/>
  <c r="BK214"/>
  <c r="J196"/>
  <c r="J166"/>
  <c r="F38" i="13"/>
  <c r="BC108" i="1"/>
  <c r="F38" i="14"/>
  <c r="BC109" i="1"/>
  <c r="F38" i="15"/>
  <c r="BC110" i="1"/>
  <c r="J125" i="16"/>
  <c r="J125" i="17"/>
  <c r="F37"/>
  <c r="BB112" i="1"/>
  <c r="BK276" i="18"/>
  <c r="J268"/>
  <c r="BK232"/>
  <c r="J200"/>
  <c r="J187"/>
  <c r="J301"/>
  <c r="J278"/>
  <c r="BK264"/>
  <c r="BK207"/>
  <c r="BK190"/>
  <c r="J163"/>
  <c r="J287"/>
  <c r="J270"/>
  <c r="BK246"/>
  <c r="BK209"/>
  <c r="BK152"/>
  <c r="J306"/>
  <c r="J266"/>
  <c r="J246"/>
  <c r="J209"/>
  <c r="J159"/>
  <c r="BK301"/>
  <c r="J286"/>
  <c r="J276"/>
  <c r="BK269"/>
  <c r="BK262"/>
  <c r="J254"/>
  <c r="BK229"/>
  <c r="BK200"/>
  <c r="J171"/>
  <c r="J157"/>
  <c r="BK289"/>
  <c r="BK272"/>
  <c r="J255"/>
  <c r="BK222"/>
  <c r="J196"/>
  <c r="BK163"/>
  <c r="BK365" i="19"/>
  <c r="J337"/>
  <c r="BK290"/>
  <c r="BK249"/>
  <c r="BK171"/>
  <c r="J370"/>
  <c r="J363"/>
  <c r="J338"/>
  <c r="J290"/>
  <c r="BK267"/>
  <c r="J251"/>
  <c r="BK169"/>
  <c r="J382"/>
  <c r="J355"/>
  <c r="J345"/>
  <c r="BK339"/>
  <c r="BK233"/>
  <c r="BK185"/>
  <c r="BK390"/>
  <c r="BK373"/>
  <c r="BK359"/>
  <c r="J353"/>
  <c r="BK304"/>
  <c r="BK251"/>
  <c r="BK235"/>
  <c r="BK183"/>
  <c r="J155"/>
  <c r="BK382"/>
  <c r="BK357"/>
  <c r="BK345"/>
  <c r="BK283"/>
  <c r="BK253"/>
  <c r="J217"/>
  <c r="BK394"/>
  <c r="J368"/>
  <c r="J349"/>
  <c r="BK337"/>
  <c r="BK275"/>
  <c r="J177"/>
  <c r="BK302" i="20"/>
  <c r="J276"/>
  <c r="BK193"/>
  <c r="BK163"/>
  <c r="J310"/>
  <c r="BK292"/>
  <c r="BK307" i="21"/>
  <c r="J296"/>
  <c r="BK202"/>
  <c r="BK176"/>
  <c r="J156"/>
  <c r="BK303"/>
  <c r="BK252"/>
  <c r="J210"/>
  <c r="J170"/>
  <c r="BK319"/>
  <c r="J280"/>
  <c r="BK231"/>
  <c r="BK203"/>
  <c r="J185"/>
  <c r="BK314"/>
  <c r="BK296"/>
  <c r="J235"/>
  <c r="BK196"/>
  <c r="BK141"/>
  <c r="J317"/>
  <c r="BK298"/>
  <c r="J242"/>
  <c r="BK210"/>
  <c r="J182"/>
  <c r="J323"/>
  <c r="BK300"/>
  <c r="BK247"/>
  <c r="J231"/>
  <c r="J337" i="22"/>
  <c r="BK317"/>
  <c r="BK309"/>
  <c r="BK247"/>
  <c r="J212"/>
  <c r="BK183"/>
  <c r="BK341"/>
  <c r="BK316"/>
  <c r="J219"/>
  <c r="J180"/>
  <c r="BK155"/>
  <c r="BK310"/>
  <c r="BK273"/>
  <c r="J247"/>
  <c r="J226"/>
  <c r="BK152"/>
  <c r="J328"/>
  <c r="BK320"/>
  <c r="BK303"/>
  <c r="J258"/>
  <c r="J221"/>
  <c r="J169"/>
  <c r="BK333"/>
  <c r="BK319"/>
  <c r="J311"/>
  <c r="BK258"/>
  <c r="BK245"/>
  <c r="BK205"/>
  <c r="J155"/>
  <c r="BK328"/>
  <c r="BK311"/>
  <c r="J273"/>
  <c r="BK221"/>
  <c r="J192"/>
  <c r="J245" i="23"/>
  <c r="BK201"/>
  <c r="J181"/>
  <c r="BK153"/>
  <c r="BK212"/>
  <c r="J194"/>
  <c r="J139"/>
  <c r="J227"/>
  <c r="J182"/>
  <c r="J171"/>
  <c r="J248"/>
  <c r="J238"/>
  <c r="J207"/>
  <c r="J162"/>
  <c r="BK233"/>
  <c r="BK224"/>
  <c r="J192"/>
  <c r="J175"/>
  <c r="J240"/>
  <c r="J212"/>
  <c r="BK187"/>
  <c r="J145"/>
  <c r="BK286" i="24"/>
  <c r="J241"/>
  <c r="BK220"/>
  <c r="J188"/>
  <c r="BK144"/>
  <c r="BK256"/>
  <c r="J240"/>
  <c r="BK208"/>
  <c r="J190"/>
  <c r="BK153"/>
  <c r="BK289"/>
  <c r="BK275"/>
  <c r="J232"/>
  <c r="BK216"/>
  <c r="BK191"/>
  <c r="BK151"/>
  <c r="J289"/>
  <c r="J282"/>
  <c r="BK271"/>
  <c r="BK260"/>
  <c r="BK244"/>
  <c r="J165"/>
  <c r="J296"/>
  <c r="J283"/>
  <c r="J260"/>
  <c r="BK194"/>
  <c r="BK157"/>
  <c r="BK136"/>
  <c r="J180"/>
  <c r="BK140"/>
  <c r="F38" i="25"/>
  <c r="BC124" i="1"/>
  <c r="F37" i="26"/>
  <c r="BB125" i="1"/>
  <c r="F34" i="27"/>
  <c r="BA126" i="1"/>
  <c r="BK141" i="28"/>
  <c r="BK122"/>
  <c r="J134"/>
  <c r="BK126"/>
  <c r="BK139"/>
  <c r="BK129"/>
  <c r="J141"/>
  <c r="BK136"/>
  <c r="BK123"/>
  <c r="J136"/>
  <c r="BK240" i="2"/>
  <c r="BK234"/>
  <c r="J224"/>
  <c r="BK189"/>
  <c r="J161"/>
  <c r="BK243"/>
  <c r="J230"/>
  <c r="J225"/>
  <c r="BK218"/>
  <c r="J206"/>
  <c r="BK196"/>
  <c r="J169"/>
  <c r="J143"/>
  <c r="BK236"/>
  <c r="BK230"/>
  <c r="BK223"/>
  <c r="BK217"/>
  <c r="BK206"/>
  <c r="BK186"/>
  <c r="BK161"/>
  <c r="BK149"/>
  <c r="J245"/>
  <c r="J241"/>
  <c r="BK222"/>
  <c r="J214"/>
  <c r="J203"/>
  <c r="J196"/>
  <c r="BK141"/>
  <c r="J199"/>
  <c r="J189"/>
  <c r="BK178"/>
  <c r="J167"/>
  <c r="J149"/>
  <c r="BK221" i="3"/>
  <c r="BK210"/>
  <c r="J200"/>
  <c r="J187"/>
  <c r="BK154"/>
  <c r="J133"/>
  <c r="BK220"/>
  <c r="J175"/>
  <c r="BK215"/>
  <c r="J209"/>
  <c r="J210"/>
  <c r="J197"/>
  <c r="BK171"/>
  <c r="J153"/>
  <c r="BK141"/>
  <c r="BK223"/>
  <c r="J206"/>
  <c r="BK198"/>
  <c r="BK187"/>
  <c r="J176"/>
  <c r="BK140"/>
  <c r="BK159"/>
  <c r="BK146"/>
  <c r="J383" i="4"/>
  <c r="J359"/>
  <c r="J343"/>
  <c r="BK317"/>
  <c r="J294"/>
  <c r="BK268"/>
  <c r="BK226"/>
  <c r="BK185"/>
  <c r="J140"/>
  <c r="BK372"/>
  <c r="BK356"/>
  <c r="BK342"/>
  <c r="BK328"/>
  <c r="J302"/>
  <c r="BK240"/>
  <c r="J193"/>
  <c r="BK385"/>
  <c r="BK353"/>
  <c r="BK338"/>
  <c r="J332"/>
  <c r="J323"/>
  <c r="J295"/>
  <c r="J244"/>
  <c r="J234"/>
  <c r="J385"/>
  <c r="J378"/>
  <c r="BK360"/>
  <c r="J345"/>
  <c r="BK316"/>
  <c r="J284"/>
  <c r="BK208"/>
  <c r="J177"/>
  <c r="J351"/>
  <c r="BK345"/>
  <c r="J326"/>
  <c r="J297"/>
  <c r="J240"/>
  <c r="BK193"/>
  <c r="J170"/>
  <c r="BK368"/>
  <c r="J331"/>
  <c r="J317"/>
  <c r="BK302"/>
  <c r="J268"/>
  <c r="BK238"/>
  <c r="J201"/>
  <c r="BK175"/>
  <c r="BK134"/>
  <c r="BK141" i="5"/>
  <c r="BK158"/>
  <c r="J156"/>
  <c r="J278" i="6"/>
  <c r="BK259"/>
  <c r="BK250"/>
  <c r="BK211"/>
  <c r="BK140"/>
  <c r="J251"/>
  <c r="J207"/>
  <c r="BK157"/>
  <c r="J263"/>
  <c r="BK243"/>
  <c r="J211"/>
  <c r="J157"/>
  <c r="J276"/>
  <c r="J267"/>
  <c r="J252"/>
  <c r="J213"/>
  <c r="BK180"/>
  <c r="BK149"/>
  <c r="BK268"/>
  <c r="BK257"/>
  <c r="BK234"/>
  <c r="J199"/>
  <c r="BK177"/>
  <c r="J137"/>
  <c r="BK246"/>
  <c r="J229"/>
  <c r="J200"/>
  <c r="J166"/>
  <c r="J265" i="7"/>
  <c r="J248"/>
  <c r="J209"/>
  <c r="BK166"/>
  <c r="BK271"/>
  <c r="J249"/>
  <c r="J242"/>
  <c r="J223"/>
  <c r="BK161"/>
  <c r="J271"/>
  <c r="J260"/>
  <c r="J227"/>
  <c r="BK192"/>
  <c r="J149"/>
  <c r="BK254"/>
  <c r="BK241"/>
  <c r="J176"/>
  <c r="BK258"/>
  <c r="BK205"/>
  <c r="J166"/>
  <c r="BK255"/>
  <c r="BK243"/>
  <c r="BK207"/>
  <c r="BK197"/>
  <c r="J174"/>
  <c r="BK511" i="8"/>
  <c r="BK477"/>
  <c r="J364"/>
  <c r="BK312"/>
  <c r="BK277"/>
  <c r="BK156"/>
  <c r="J515"/>
  <c r="J490"/>
  <c r="BK474"/>
  <c r="J331"/>
  <c r="J305"/>
  <c r="BK254"/>
  <c r="J530"/>
  <c r="J507"/>
  <c r="J496"/>
  <c r="J458"/>
  <c r="BK327"/>
  <c r="BK291"/>
  <c r="J232"/>
  <c r="BK153"/>
  <c r="BK525"/>
  <c r="BK508"/>
  <c r="J494"/>
  <c r="BK479"/>
  <c r="BK344"/>
  <c r="BK305"/>
  <c r="J277"/>
  <c r="J228"/>
  <c r="J528"/>
  <c r="BK518"/>
  <c r="J509"/>
  <c r="J175" i="9"/>
  <c r="J233"/>
  <c r="BK131"/>
  <c r="J209"/>
  <c r="BK248"/>
  <c r="J187"/>
  <c r="BK187"/>
  <c r="J246" i="10"/>
  <c r="J200"/>
  <c r="BK166"/>
  <c r="J141"/>
  <c r="BK244"/>
  <c r="BK229"/>
  <c r="J194"/>
  <c r="J158"/>
  <c r="J137"/>
  <c r="J241"/>
  <c r="BK222"/>
  <c r="BK178"/>
  <c r="J165"/>
  <c r="BK232"/>
  <c r="BK213"/>
  <c r="J176"/>
  <c r="J256"/>
  <c r="J236"/>
  <c r="J226"/>
  <c r="BK217"/>
  <c r="J175"/>
  <c r="J143"/>
  <c r="J251"/>
  <c r="BK234"/>
  <c r="BK220"/>
  <c r="J163"/>
  <c r="BK266" i="11"/>
  <c r="J237"/>
  <c r="BK210"/>
  <c r="BK185"/>
  <c r="J167"/>
  <c r="J147"/>
  <c r="J248"/>
  <c r="BK237"/>
  <c r="J224"/>
  <c r="J179"/>
  <c r="BK153"/>
  <c r="BK139"/>
  <c r="BK241"/>
  <c r="BK224"/>
  <c r="J192"/>
  <c r="J139"/>
  <c r="BK261"/>
  <c r="J247"/>
  <c r="BK217"/>
  <c r="J185"/>
  <c r="J153"/>
  <c r="J137"/>
  <c r="J239"/>
  <c r="J214"/>
  <c r="J196"/>
  <c r="J156"/>
  <c r="J249"/>
  <c r="BK228"/>
  <c r="J188"/>
  <c r="J159"/>
  <c r="BK295" i="12"/>
  <c r="BK258"/>
  <c r="BK237"/>
  <c r="J194"/>
  <c r="BK174"/>
  <c r="J141"/>
  <c r="J285"/>
  <c r="BK260"/>
  <c r="BK229"/>
  <c r="BK194"/>
  <c r="BK179"/>
  <c r="J162"/>
  <c r="J295"/>
  <c r="J266"/>
  <c r="J248"/>
  <c r="BK226"/>
  <c r="J208"/>
  <c r="BK132"/>
  <c r="J271"/>
  <c r="BK240"/>
  <c r="J202"/>
  <c r="J182"/>
  <c r="BK152"/>
  <c r="J290"/>
  <c r="BK274"/>
  <c r="J254"/>
  <c r="J232"/>
  <c r="J198"/>
  <c r="J152"/>
  <c r="BK288"/>
  <c r="J263"/>
  <c r="BK248"/>
  <c r="BK223"/>
  <c r="BK206"/>
  <c r="BK177"/>
  <c r="BK154"/>
  <c r="F37" i="15"/>
  <c r="BB110" i="1"/>
  <c r="F38" i="16"/>
  <c r="BC111" i="1"/>
  <c r="F38" i="17"/>
  <c r="BC112" i="1"/>
  <c r="BK274" i="18"/>
  <c r="BK265"/>
  <c r="BK226"/>
  <c r="J192"/>
  <c r="BK181"/>
  <c r="BK171"/>
  <c r="J294"/>
  <c r="J260"/>
  <c r="J203"/>
  <c r="BK184"/>
  <c r="BK159"/>
  <c r="J293"/>
  <c r="J277"/>
  <c r="BK268"/>
  <c r="BK192"/>
  <c r="J143"/>
  <c r="J304"/>
  <c r="J283"/>
  <c r="J262"/>
  <c r="BK248"/>
  <c r="J183"/>
  <c r="BK140"/>
  <c r="BK304"/>
  <c r="BK287"/>
  <c r="BK278"/>
  <c r="J273"/>
  <c r="BK263"/>
  <c r="BK257"/>
  <c r="J248"/>
  <c r="BK217"/>
  <c r="J194"/>
  <c r="J168"/>
  <c r="BK299"/>
  <c r="J279"/>
  <c r="J263"/>
  <c r="BK250"/>
  <c r="BK219"/>
  <c r="J173"/>
  <c r="BK134"/>
  <c r="BK361" i="19"/>
  <c r="J348"/>
  <c r="BK301"/>
  <c r="J253"/>
  <c r="J175"/>
  <c r="BK138"/>
  <c r="BK368"/>
  <c r="J360"/>
  <c r="BK329"/>
  <c r="J283"/>
  <c r="J252"/>
  <c r="J191"/>
  <c r="BK387"/>
  <c r="J366"/>
  <c r="BK356"/>
  <c r="BK343"/>
  <c r="BK317"/>
  <c r="BK223"/>
  <c r="J138"/>
  <c r="J374"/>
  <c r="J364"/>
  <c r="BK358"/>
  <c r="BK346"/>
  <c r="J301"/>
  <c r="BK255"/>
  <c r="BK237"/>
  <c r="BK209"/>
  <c r="BK152"/>
  <c r="BK386"/>
  <c r="BK369"/>
  <c r="BK355"/>
  <c r="BK341"/>
  <c r="J257"/>
  <c r="J229"/>
  <c r="BK173"/>
  <c r="J389"/>
  <c r="BK350"/>
  <c r="BK277"/>
  <c r="J244"/>
  <c r="J197"/>
  <c r="BK155"/>
  <c r="J291" i="20"/>
  <c r="BK263"/>
  <c r="J183"/>
  <c r="BK313"/>
  <c r="BK307"/>
  <c r="J322" i="21"/>
  <c r="BK304"/>
  <c r="BK224"/>
  <c r="J214"/>
  <c r="BK182"/>
  <c r="J166"/>
  <c r="BK301"/>
  <c r="BK258"/>
  <c r="BK214"/>
  <c r="BK156"/>
  <c r="J307"/>
  <c r="J258"/>
  <c r="J224"/>
  <c r="J202"/>
  <c r="J188"/>
  <c r="BK138"/>
  <c r="BK290"/>
  <c r="BK212"/>
  <c r="J164"/>
  <c r="BK327"/>
  <c r="BK313"/>
  <c r="J297"/>
  <c r="BK220"/>
  <c r="BK197"/>
  <c r="J176"/>
  <c r="J141"/>
  <c r="J304"/>
  <c r="J298"/>
  <c r="BK242"/>
  <c r="BK207"/>
  <c r="J333" i="22"/>
  <c r="J314"/>
  <c r="BK289"/>
  <c r="J232"/>
  <c r="J203"/>
  <c r="BK171"/>
  <c r="BK339"/>
  <c r="BK251"/>
  <c r="BK216"/>
  <c r="BK195"/>
  <c r="J146"/>
  <c r="BK308"/>
  <c r="BK267"/>
  <c r="J223"/>
  <c r="BK180"/>
  <c r="J334"/>
  <c r="BK324"/>
  <c r="J312"/>
  <c r="BK279"/>
  <c r="BK243"/>
  <c r="BK225"/>
  <c r="J195"/>
  <c r="J163"/>
  <c r="J336"/>
  <c r="J303"/>
  <c r="J253"/>
  <c r="J225"/>
  <c r="BK186"/>
  <c r="BK140"/>
  <c r="BK326"/>
  <c r="BK299"/>
  <c r="BK232"/>
  <c r="J208"/>
  <c r="J152"/>
  <c r="BK223" i="23"/>
  <c r="J186"/>
  <c r="J168"/>
  <c r="BK248"/>
  <c r="J204"/>
  <c r="J178"/>
  <c r="BK134"/>
  <c r="BK218"/>
  <c r="J184"/>
  <c r="BK148"/>
  <c r="BK243"/>
  <c r="J224"/>
  <c r="BK171"/>
  <c r="J243"/>
  <c r="J237"/>
  <c r="BK219"/>
  <c r="BK162"/>
  <c r="J130"/>
  <c r="BK229"/>
  <c r="BK192"/>
  <c r="J141"/>
  <c r="BK281" i="24"/>
  <c r="J251"/>
  <c r="J224"/>
  <c r="BK171"/>
  <c r="J263"/>
  <c r="J244"/>
  <c r="BK221"/>
  <c r="BK187"/>
  <c r="J160"/>
  <c r="BK291"/>
  <c r="BK285"/>
  <c r="BK263"/>
  <c r="J221"/>
  <c r="J202"/>
  <c r="BK180"/>
  <c r="J132"/>
  <c r="BK288"/>
  <c r="J279"/>
  <c r="J269"/>
  <c r="BK261"/>
  <c r="J214"/>
  <c r="J157"/>
  <c r="J293"/>
  <c r="J265"/>
  <c r="J216"/>
  <c r="BK190"/>
  <c r="J153"/>
  <c r="BK132"/>
  <c r="J174"/>
  <c r="BK149"/>
  <c r="F39" i="25"/>
  <c r="BD124" i="1"/>
  <c r="BK125" i="26"/>
  <c r="F38"/>
  <c r="BC125" i="1"/>
  <c r="F36" i="27"/>
  <c r="BC126" i="1"/>
  <c r="BK138" i="28"/>
  <c r="BK119"/>
  <c r="J132"/>
  <c r="J124"/>
  <c r="BK137"/>
  <c r="J125"/>
  <c r="BK143"/>
  <c r="BK140"/>
  <c r="BK127"/>
  <c r="J127"/>
  <c r="BK132"/>
  <c r="R132" i="2"/>
  <c r="P187"/>
  <c r="R190"/>
  <c r="R198"/>
  <c r="T198"/>
  <c r="BK232"/>
  <c r="J232"/>
  <c r="J106"/>
  <c r="BK239"/>
  <c r="J239"/>
  <c r="J108"/>
  <c r="T132" i="3"/>
  <c r="P182"/>
  <c r="T191"/>
  <c r="BK212"/>
  <c r="J212"/>
  <c r="J106"/>
  <c r="T219"/>
  <c r="T133" i="4"/>
  <c r="R218"/>
  <c r="P225"/>
  <c r="R243"/>
  <c r="T283"/>
  <c r="T366"/>
  <c r="BK154" i="5"/>
  <c r="J154"/>
  <c r="J102"/>
  <c r="T132" i="6"/>
  <c r="R215"/>
  <c r="R242"/>
  <c r="T264"/>
  <c r="P204" i="7"/>
  <c r="T204"/>
  <c r="BK240"/>
  <c r="J240"/>
  <c r="J105"/>
  <c r="P257"/>
  <c r="R264"/>
  <c r="R132" i="8"/>
  <c r="BK325"/>
  <c r="J325"/>
  <c r="J102"/>
  <c r="R343"/>
  <c r="R471"/>
  <c r="BK520"/>
  <c r="J520"/>
  <c r="J106"/>
  <c r="T526"/>
  <c r="R174" i="9"/>
  <c r="BK250"/>
  <c r="J250"/>
  <c r="J103"/>
  <c r="R132" i="10"/>
  <c r="P203"/>
  <c r="T224"/>
  <c r="BK247"/>
  <c r="J247"/>
  <c r="J108"/>
  <c r="R132" i="11"/>
  <c r="BK216"/>
  <c r="J216"/>
  <c r="J104"/>
  <c r="BK234"/>
  <c r="J234"/>
  <c r="J105"/>
  <c r="T250"/>
  <c r="T131" i="12"/>
  <c r="BK213"/>
  <c r="J213"/>
  <c r="J100"/>
  <c r="R222"/>
  <c r="BK256"/>
  <c r="J256"/>
  <c r="J104"/>
  <c r="P287"/>
  <c r="T300"/>
  <c r="R131" i="18"/>
  <c r="BK252"/>
  <c r="J252"/>
  <c r="J104"/>
  <c r="P285"/>
  <c r="T297"/>
  <c r="BK131" i="19"/>
  <c r="J131"/>
  <c r="J100"/>
  <c r="BK336"/>
  <c r="J336"/>
  <c r="J104"/>
  <c r="R376"/>
  <c r="R130" i="20"/>
  <c r="BK267"/>
  <c r="J267"/>
  <c r="J103"/>
  <c r="BK299"/>
  <c r="J299"/>
  <c r="J104"/>
  <c r="T308"/>
  <c r="P318" i="21"/>
  <c r="T257" i="22"/>
  <c r="R325"/>
  <c r="P332"/>
  <c r="BK211" i="23"/>
  <c r="J211"/>
  <c r="J103"/>
  <c r="P236"/>
  <c r="R131" i="24"/>
  <c r="BK253"/>
  <c r="J253"/>
  <c r="J104"/>
  <c r="T278"/>
  <c r="P132" i="2"/>
  <c r="BK187"/>
  <c r="J187"/>
  <c r="J102"/>
  <c r="P190"/>
  <c r="P209"/>
  <c r="R232"/>
  <c r="T239"/>
  <c r="P191" i="3"/>
  <c r="R201"/>
  <c r="R219"/>
  <c r="BK133" i="4"/>
  <c r="J133"/>
  <c r="J100"/>
  <c r="T218"/>
  <c r="T225"/>
  <c r="R283"/>
  <c r="P335"/>
  <c r="P366"/>
  <c r="R381"/>
  <c r="P134" i="5"/>
  <c r="P154"/>
  <c r="P125"/>
  <c r="P124"/>
  <c r="AU99" i="1"/>
  <c r="R154" i="5"/>
  <c r="BK215" i="6"/>
  <c r="J215"/>
  <c r="J104"/>
  <c r="T242"/>
  <c r="P271"/>
  <c r="BK132" i="7"/>
  <c r="J132"/>
  <c r="J100"/>
  <c r="BK213"/>
  <c r="J213"/>
  <c r="J104"/>
  <c r="R240"/>
  <c r="T257"/>
  <c r="T132" i="8"/>
  <c r="BK343"/>
  <c r="J343"/>
  <c r="J104"/>
  <c r="P471"/>
  <c r="P520"/>
  <c r="P526"/>
  <c r="P127" i="9"/>
  <c r="R127"/>
  <c r="T203" i="10"/>
  <c r="R224"/>
  <c r="R240"/>
  <c r="P132" i="11"/>
  <c r="P207"/>
  <c r="R216"/>
  <c r="P250"/>
  <c r="R257"/>
  <c r="R131" i="12"/>
  <c r="T213"/>
  <c r="P245"/>
  <c r="T245"/>
  <c r="BK287"/>
  <c r="J287"/>
  <c r="J108"/>
  <c r="R300"/>
  <c r="T131" i="18"/>
  <c r="T252"/>
  <c r="BK297"/>
  <c r="J297"/>
  <c r="J107"/>
  <c r="R131" i="19"/>
  <c r="P289"/>
  <c r="R289"/>
  <c r="BK376"/>
  <c r="J376"/>
  <c r="J105"/>
  <c r="BK385"/>
  <c r="J385"/>
  <c r="J107"/>
  <c r="BK130" i="20"/>
  <c r="J130"/>
  <c r="J100"/>
  <c r="R225"/>
  <c r="T225"/>
  <c r="P299"/>
  <c r="R308"/>
  <c r="BK131" i="21"/>
  <c r="T251"/>
  <c r="R294"/>
  <c r="P308"/>
  <c r="R318"/>
  <c r="P131" i="22"/>
  <c r="R257"/>
  <c r="BK325"/>
  <c r="J325"/>
  <c r="J105"/>
  <c r="T332"/>
  <c r="P129" i="23"/>
  <c r="P211"/>
  <c r="P128"/>
  <c r="P127"/>
  <c r="AU121" i="1"/>
  <c r="BK236" i="23"/>
  <c r="J236"/>
  <c r="J104"/>
  <c r="BK231" i="24"/>
  <c r="J231"/>
  <c r="J103"/>
  <c r="P253"/>
  <c r="P284"/>
  <c r="T132" i="2"/>
  <c r="T187"/>
  <c r="P198"/>
  <c r="R209"/>
  <c r="T232"/>
  <c r="R182" i="3"/>
  <c r="BK201"/>
  <c r="J201"/>
  <c r="J105"/>
  <c r="T212"/>
  <c r="P218" i="4"/>
  <c r="R225"/>
  <c r="T243"/>
  <c r="BK335"/>
  <c r="J335"/>
  <c r="J106"/>
  <c r="BK366"/>
  <c r="J366"/>
  <c r="J107"/>
  <c r="BK381"/>
  <c r="J381"/>
  <c r="J109"/>
  <c r="R134" i="5"/>
  <c r="R125"/>
  <c r="R124"/>
  <c r="T154"/>
  <c r="R132" i="6"/>
  <c r="P206"/>
  <c r="T206"/>
  <c r="BK242"/>
  <c r="J242"/>
  <c r="J105"/>
  <c r="BK264"/>
  <c r="J264"/>
  <c r="J106"/>
  <c r="BK271"/>
  <c r="J271"/>
  <c r="J108"/>
  <c r="R132" i="7"/>
  <c r="P213"/>
  <c r="T240"/>
  <c r="BK264"/>
  <c r="J264"/>
  <c r="J108"/>
  <c r="P132" i="8"/>
  <c r="R325"/>
  <c r="T325"/>
  <c r="T343"/>
  <c r="R520"/>
  <c r="T174" i="9"/>
  <c r="P250"/>
  <c r="BK132" i="10"/>
  <c r="J132"/>
  <c r="J100"/>
  <c r="P212"/>
  <c r="R212"/>
  <c r="BK240"/>
  <c r="J240"/>
  <c r="J106"/>
  <c r="R247"/>
  <c r="BK132" i="11"/>
  <c r="R207"/>
  <c r="P234"/>
  <c r="R250"/>
  <c r="BK201" i="12"/>
  <c r="J201"/>
  <c r="J99"/>
  <c r="P213"/>
  <c r="P222"/>
  <c r="P256"/>
  <c r="R287"/>
  <c r="R286"/>
  <c r="P221" i="18"/>
  <c r="P252"/>
  <c r="BK285"/>
  <c r="J285"/>
  <c r="J105"/>
  <c r="P297"/>
  <c r="T131" i="19"/>
  <c r="R336"/>
  <c r="T385"/>
  <c r="BK225" i="20"/>
  <c r="J225"/>
  <c r="J102"/>
  <c r="P267"/>
  <c r="R299"/>
  <c r="P308"/>
  <c r="P131" i="21"/>
  <c r="BK251"/>
  <c r="J251"/>
  <c r="J103"/>
  <c r="P294"/>
  <c r="R308"/>
  <c r="BK318"/>
  <c r="J318"/>
  <c r="J107"/>
  <c r="R131" i="22"/>
  <c r="BK307"/>
  <c r="J307"/>
  <c r="J104"/>
  <c r="P325"/>
  <c r="R332"/>
  <c r="R129" i="23"/>
  <c r="R211"/>
  <c r="T131" i="24"/>
  <c r="R231"/>
  <c r="BK278"/>
  <c r="J278"/>
  <c r="J105"/>
  <c r="BK284"/>
  <c r="J284"/>
  <c r="J106"/>
  <c r="BK118" i="28"/>
  <c r="J118"/>
  <c r="J97"/>
  <c r="P132" i="3"/>
  <c r="BK182"/>
  <c r="J182"/>
  <c r="J103"/>
  <c r="R191"/>
  <c r="P212"/>
  <c r="P219"/>
  <c r="R133" i="4"/>
  <c r="BK218"/>
  <c r="J218"/>
  <c r="J102"/>
  <c r="BK225"/>
  <c r="J225"/>
  <c r="J103"/>
  <c r="BK283"/>
  <c r="J283"/>
  <c r="J105"/>
  <c r="T335"/>
  <c r="T381"/>
  <c r="BK134" i="5"/>
  <c r="J134"/>
  <c r="J101"/>
  <c r="BK132" i="6"/>
  <c r="J132"/>
  <c r="J100"/>
  <c r="P215"/>
  <c r="P242"/>
  <c r="R264"/>
  <c r="T271"/>
  <c r="T132" i="7"/>
  <c r="BK204"/>
  <c r="J204"/>
  <c r="J103"/>
  <c r="R204"/>
  <c r="T213"/>
  <c r="BK257"/>
  <c r="J257"/>
  <c r="J106"/>
  <c r="P264"/>
  <c r="P325" i="8"/>
  <c r="BK328"/>
  <c r="J328"/>
  <c r="J103"/>
  <c r="P328"/>
  <c r="R328"/>
  <c r="T328"/>
  <c r="BK471"/>
  <c r="J471"/>
  <c r="J105"/>
  <c r="BK526"/>
  <c r="J526"/>
  <c r="J108"/>
  <c r="BK127" i="9"/>
  <c r="T127"/>
  <c r="T132" i="10"/>
  <c r="BK203"/>
  <c r="J203"/>
  <c r="J103"/>
  <c r="P224"/>
  <c r="T247"/>
  <c r="BK207" i="11"/>
  <c r="J207"/>
  <c r="J103"/>
  <c r="T216"/>
  <c r="BK250"/>
  <c r="J250"/>
  <c r="J106"/>
  <c r="P257"/>
  <c r="P201" i="12"/>
  <c r="R213"/>
  <c r="BK245"/>
  <c r="J245"/>
  <c r="J103"/>
  <c r="R245"/>
  <c r="T287"/>
  <c r="T286"/>
  <c r="P131" i="18"/>
  <c r="P130"/>
  <c r="P129"/>
  <c r="AU114" i="1"/>
  <c r="R221" i="18"/>
  <c r="T285"/>
  <c r="T336" i="19"/>
  <c r="R385"/>
  <c r="T130" i="20"/>
  <c r="T267"/>
  <c r="BK308"/>
  <c r="J308"/>
  <c r="J106"/>
  <c r="BK131" i="22"/>
  <c r="J131"/>
  <c r="J100"/>
  <c r="P257"/>
  <c r="R307"/>
  <c r="BK332"/>
  <c r="J332"/>
  <c r="J107"/>
  <c r="BK129" i="23"/>
  <c r="J129"/>
  <c r="J100"/>
  <c r="T236"/>
  <c r="BK131" i="24"/>
  <c r="J131"/>
  <c r="J100"/>
  <c r="T253"/>
  <c r="R284"/>
  <c r="P118" i="28"/>
  <c r="P117"/>
  <c r="AU127" i="1"/>
  <c r="R187" i="2"/>
  <c r="BK198"/>
  <c r="J198"/>
  <c r="J104"/>
  <c r="BK209"/>
  <c r="J209"/>
  <c r="J105"/>
  <c r="P232"/>
  <c r="R239"/>
  <c r="BK132" i="3"/>
  <c r="T182"/>
  <c r="P201"/>
  <c r="R212"/>
  <c r="P243" i="4"/>
  <c r="P174" i="9"/>
  <c r="T250"/>
  <c r="BK212" i="10"/>
  <c r="J212"/>
  <c r="J104"/>
  <c r="T212"/>
  <c r="P240"/>
  <c r="P247"/>
  <c r="T132" i="11"/>
  <c r="P216"/>
  <c r="R234"/>
  <c r="BK257"/>
  <c r="J257"/>
  <c r="J108"/>
  <c r="P131" i="12"/>
  <c r="P130"/>
  <c r="T201"/>
  <c r="T222"/>
  <c r="R256"/>
  <c r="P300"/>
  <c r="BK221" i="18"/>
  <c r="J221"/>
  <c r="J103"/>
  <c r="R252"/>
  <c r="P131" i="19"/>
  <c r="P336"/>
  <c r="T376"/>
  <c r="R131" i="21"/>
  <c r="R251"/>
  <c r="R130"/>
  <c r="R129"/>
  <c r="T294"/>
  <c r="T308"/>
  <c r="T131" i="22"/>
  <c r="T307"/>
  <c r="R236" i="23"/>
  <c r="P231" i="24"/>
  <c r="R253"/>
  <c r="R278"/>
  <c r="R118" i="28"/>
  <c r="R117"/>
  <c r="BK132" i="2"/>
  <c r="J132"/>
  <c r="J100"/>
  <c r="BK190"/>
  <c r="J190"/>
  <c r="J103"/>
  <c r="T190"/>
  <c r="T209"/>
  <c r="P239"/>
  <c r="R132" i="3"/>
  <c r="R131"/>
  <c r="R130"/>
  <c r="BK191"/>
  <c r="J191"/>
  <c r="J104"/>
  <c r="T201"/>
  <c r="BK219"/>
  <c r="J219"/>
  <c r="J108"/>
  <c r="P133" i="4"/>
  <c r="P283"/>
  <c r="P381"/>
  <c r="P132"/>
  <c r="P131"/>
  <c r="AU98" i="1"/>
  <c r="BK243" i="4"/>
  <c r="J243"/>
  <c r="J104"/>
  <c r="R335"/>
  <c r="R366"/>
  <c r="T134" i="5"/>
  <c r="T125"/>
  <c r="T124"/>
  <c r="P132" i="6"/>
  <c r="P264"/>
  <c r="P131"/>
  <c r="P130"/>
  <c r="AU100" i="1"/>
  <c r="BK206" i="6"/>
  <c r="J206"/>
  <c r="J103"/>
  <c r="R206"/>
  <c r="T215"/>
  <c r="R271"/>
  <c r="P132" i="7"/>
  <c r="P240"/>
  <c r="P131"/>
  <c r="P130"/>
  <c r="AU101" i="1"/>
  <c r="R213" i="7"/>
  <c r="R257"/>
  <c r="T264"/>
  <c r="BK132" i="8"/>
  <c r="J132"/>
  <c r="J100"/>
  <c r="P343"/>
  <c r="T471"/>
  <c r="T520"/>
  <c r="R526"/>
  <c r="BK174" i="9"/>
  <c r="J174"/>
  <c r="J101"/>
  <c r="R250"/>
  <c r="P132" i="10"/>
  <c r="P131"/>
  <c r="P130"/>
  <c r="AU104" i="1"/>
  <c r="R203" i="10"/>
  <c r="BK224"/>
  <c r="J224"/>
  <c r="J105"/>
  <c r="T240"/>
  <c r="T207" i="11"/>
  <c r="T234"/>
  <c r="T257"/>
  <c r="BK131" i="12"/>
  <c r="J131"/>
  <c r="J98"/>
  <c r="R201"/>
  <c r="BK222"/>
  <c r="J222"/>
  <c r="J102"/>
  <c r="T256"/>
  <c r="BK300"/>
  <c r="J300"/>
  <c r="J109"/>
  <c r="BK131" i="18"/>
  <c r="J131"/>
  <c r="J100"/>
  <c r="T221"/>
  <c r="R285"/>
  <c r="R297"/>
  <c r="BK289" i="19"/>
  <c r="J289"/>
  <c r="J103"/>
  <c r="T289"/>
  <c r="P376"/>
  <c r="P385"/>
  <c r="P130" i="20"/>
  <c r="P225"/>
  <c r="P129"/>
  <c r="P128"/>
  <c r="AU116" i="1"/>
  <c r="R267" i="20"/>
  <c r="T299"/>
  <c r="T131" i="21"/>
  <c r="T318"/>
  <c r="T130"/>
  <c r="T129"/>
  <c r="P251"/>
  <c r="BK294"/>
  <c r="J294"/>
  <c r="J104"/>
  <c r="BK308"/>
  <c r="J308"/>
  <c r="J105"/>
  <c r="BK257" i="22"/>
  <c r="J257"/>
  <c r="J103"/>
  <c r="P307"/>
  <c r="T325"/>
  <c r="T129" i="23"/>
  <c r="T211"/>
  <c r="T128"/>
  <c r="T127"/>
  <c r="P131" i="24"/>
  <c r="P278"/>
  <c r="P130"/>
  <c r="P129"/>
  <c r="AU122" i="1"/>
  <c r="T231" i="24"/>
  <c r="T284"/>
  <c r="T118" i="28"/>
  <c r="T117"/>
  <c r="BK269" i="6"/>
  <c r="J269"/>
  <c r="J107"/>
  <c r="BK199" i="7"/>
  <c r="J199"/>
  <c r="J101"/>
  <c r="BK524" i="8"/>
  <c r="J524"/>
  <c r="J107"/>
  <c r="BK383" i="19"/>
  <c r="J383"/>
  <c r="J106"/>
  <c r="BK220" i="20"/>
  <c r="J220"/>
  <c r="J101"/>
  <c r="BK246" i="21"/>
  <c r="J246"/>
  <c r="J102"/>
  <c r="BK223" i="24"/>
  <c r="J223"/>
  <c r="J101"/>
  <c r="BK226"/>
  <c r="J226"/>
  <c r="J102"/>
  <c r="BK202" i="6"/>
  <c r="J202"/>
  <c r="J101"/>
  <c r="BK262" i="7"/>
  <c r="J262"/>
  <c r="J107"/>
  <c r="BK244" i="21"/>
  <c r="J244"/>
  <c r="J101"/>
  <c r="BK247" i="23"/>
  <c r="J247"/>
  <c r="J105"/>
  <c r="BK295" i="24"/>
  <c r="J295"/>
  <c r="J107"/>
  <c r="BK120" i="27"/>
  <c r="J120"/>
  <c r="J98"/>
  <c r="BK237" i="2"/>
  <c r="J237"/>
  <c r="J107"/>
  <c r="BK178" i="3"/>
  <c r="J178"/>
  <c r="J101"/>
  <c r="BK215" i="4"/>
  <c r="J215"/>
  <c r="J101"/>
  <c r="BK379"/>
  <c r="J379"/>
  <c r="J108"/>
  <c r="BK204" i="6"/>
  <c r="J204"/>
  <c r="J102"/>
  <c r="BK201" i="7"/>
  <c r="J201"/>
  <c r="J102"/>
  <c r="BK203" i="11"/>
  <c r="J203"/>
  <c r="J101"/>
  <c r="BK255"/>
  <c r="J255"/>
  <c r="J107"/>
  <c r="BK124" i="14"/>
  <c r="J124"/>
  <c r="J100"/>
  <c r="BK124" i="17"/>
  <c r="J124"/>
  <c r="J100"/>
  <c r="BK282" i="19"/>
  <c r="J282"/>
  <c r="J102"/>
  <c r="BK250" i="22"/>
  <c r="J250"/>
  <c r="J101"/>
  <c r="BK252"/>
  <c r="J252"/>
  <c r="J102"/>
  <c r="BK124" i="26"/>
  <c r="J124"/>
  <c r="J100"/>
  <c r="BK323" i="8"/>
  <c r="J323"/>
  <c r="J101"/>
  <c r="BK247" i="9"/>
  <c r="J247"/>
  <c r="J102"/>
  <c r="BK219" i="12"/>
  <c r="J219"/>
  <c r="J101"/>
  <c r="BK124" i="13"/>
  <c r="J124"/>
  <c r="J100"/>
  <c r="BK216" i="18"/>
  <c r="J216"/>
  <c r="J101"/>
  <c r="BK217" i="3"/>
  <c r="J217"/>
  <c r="J107"/>
  <c r="BK201" i="10"/>
  <c r="J201"/>
  <c r="J102"/>
  <c r="BK295" i="18"/>
  <c r="J295"/>
  <c r="J106"/>
  <c r="BK280" i="19"/>
  <c r="J280"/>
  <c r="J101"/>
  <c r="BK316" i="21"/>
  <c r="J316"/>
  <c r="J106"/>
  <c r="BK330" i="22"/>
  <c r="J330"/>
  <c r="J106"/>
  <c r="BK203" i="23"/>
  <c r="J203"/>
  <c r="J101"/>
  <c r="BK206"/>
  <c r="J206"/>
  <c r="J102"/>
  <c r="BK124" i="25"/>
  <c r="J124"/>
  <c r="J100"/>
  <c r="BK185" i="2"/>
  <c r="J185"/>
  <c r="J101"/>
  <c r="BK180" i="3"/>
  <c r="J180"/>
  <c r="J102"/>
  <c r="BK126" i="5"/>
  <c r="J126"/>
  <c r="J100"/>
  <c r="BK199" i="10"/>
  <c r="J199"/>
  <c r="J101"/>
  <c r="BK245"/>
  <c r="J245"/>
  <c r="J107"/>
  <c r="BK205" i="11"/>
  <c r="J205"/>
  <c r="J102"/>
  <c r="BK284" i="12"/>
  <c r="J284"/>
  <c r="J106"/>
  <c r="BK124" i="15"/>
  <c r="J124"/>
  <c r="J100"/>
  <c r="BK124" i="16"/>
  <c r="J124"/>
  <c r="J100"/>
  <c r="BK218" i="18"/>
  <c r="J218"/>
  <c r="J102"/>
  <c r="BK306" i="20"/>
  <c r="J306"/>
  <c r="J105"/>
  <c r="J89" i="28"/>
  <c r="J92"/>
  <c r="BE123"/>
  <c r="BE134"/>
  <c r="F91"/>
  <c r="E107"/>
  <c r="F114"/>
  <c r="BE132"/>
  <c r="BE136"/>
  <c r="BE138"/>
  <c r="J91"/>
  <c r="BE122"/>
  <c r="BE126"/>
  <c r="BE129"/>
  <c r="BE133"/>
  <c r="BE135"/>
  <c r="BE139"/>
  <c r="BE141"/>
  <c r="BE142"/>
  <c r="BE143"/>
  <c r="BE120"/>
  <c r="BE121"/>
  <c r="BE128"/>
  <c r="BE130"/>
  <c r="BE119"/>
  <c r="BE125"/>
  <c r="BE127"/>
  <c r="BE131"/>
  <c r="BE140"/>
  <c r="BE124"/>
  <c r="BE137"/>
  <c r="E85" i="27"/>
  <c r="F92"/>
  <c r="J112"/>
  <c r="J92"/>
  <c r="F114"/>
  <c r="BE121"/>
  <c r="J114"/>
  <c r="BK123" i="26"/>
  <c r="BK122"/>
  <c r="J122"/>
  <c r="E85"/>
  <c r="F94"/>
  <c r="J119"/>
  <c r="F93"/>
  <c r="J116"/>
  <c r="J93"/>
  <c r="BE125"/>
  <c r="F94" i="25"/>
  <c r="F93"/>
  <c r="E110"/>
  <c r="J91"/>
  <c r="J94"/>
  <c r="BE125"/>
  <c r="J93"/>
  <c r="BK130" i="24"/>
  <c r="J130"/>
  <c r="J99"/>
  <c r="E85"/>
  <c r="F94"/>
  <c r="F125"/>
  <c r="BE137"/>
  <c r="BE143"/>
  <c r="BE160"/>
  <c r="BE187"/>
  <c r="BE188"/>
  <c r="BE191"/>
  <c r="BK128" i="23"/>
  <c r="J128"/>
  <c r="J99"/>
  <c r="J123" i="24"/>
  <c r="BE180"/>
  <c r="BE193"/>
  <c r="BE196"/>
  <c r="BE198"/>
  <c r="BE200"/>
  <c r="BE205"/>
  <c r="BE214"/>
  <c r="BE224"/>
  <c r="BE227"/>
  <c r="BE232"/>
  <c r="BE237"/>
  <c r="BE267"/>
  <c r="BE269"/>
  <c r="BE271"/>
  <c r="BE273"/>
  <c r="BE281"/>
  <c r="BE282"/>
  <c r="BE286"/>
  <c r="BE289"/>
  <c r="BE291"/>
  <c r="J93"/>
  <c r="J126"/>
  <c r="BE147"/>
  <c r="BE149"/>
  <c r="BE153"/>
  <c r="BE162"/>
  <c r="BE168"/>
  <c r="BE171"/>
  <c r="BE216"/>
  <c r="BE283"/>
  <c r="BE293"/>
  <c r="BE296"/>
  <c r="BE132"/>
  <c r="BE136"/>
  <c r="BE140"/>
  <c r="BE144"/>
  <c r="BE157"/>
  <c r="BE177"/>
  <c r="BE183"/>
  <c r="BE190"/>
  <c r="BE208"/>
  <c r="BE235"/>
  <c r="BE240"/>
  <c r="BE241"/>
  <c r="BE247"/>
  <c r="BE249"/>
  <c r="BE251"/>
  <c r="BE256"/>
  <c r="BE266"/>
  <c r="BE275"/>
  <c r="BE288"/>
  <c r="BE165"/>
  <c r="BE185"/>
  <c r="BE202"/>
  <c r="BE203"/>
  <c r="BE212"/>
  <c r="BE220"/>
  <c r="BE254"/>
  <c r="BE261"/>
  <c r="BE263"/>
  <c r="BE265"/>
  <c r="BE285"/>
  <c r="BE151"/>
  <c r="BE174"/>
  <c r="BE194"/>
  <c r="BE221"/>
  <c r="BE244"/>
  <c r="BE260"/>
  <c r="BE279"/>
  <c r="E85" i="23"/>
  <c r="J94"/>
  <c r="J123"/>
  <c r="BE130"/>
  <c r="BE171"/>
  <c r="BE175"/>
  <c r="BE181"/>
  <c r="BE182"/>
  <c r="BE189"/>
  <c r="BE194"/>
  <c r="BE200"/>
  <c r="BE207"/>
  <c r="BE227"/>
  <c r="BE237"/>
  <c r="BK130" i="22"/>
  <c r="J130"/>
  <c r="J99"/>
  <c r="F93" i="23"/>
  <c r="BE137"/>
  <c r="BE139"/>
  <c r="BE153"/>
  <c r="BE178"/>
  <c r="BE212"/>
  <c r="BE231"/>
  <c r="BE248"/>
  <c r="BE145"/>
  <c r="BE156"/>
  <c r="BE159"/>
  <c r="BE168"/>
  <c r="BE204"/>
  <c r="BE214"/>
  <c r="BE218"/>
  <c r="BE233"/>
  <c r="BE240"/>
  <c r="J91"/>
  <c r="BE134"/>
  <c r="BE141"/>
  <c r="BE150"/>
  <c r="BE165"/>
  <c r="BE186"/>
  <c r="BE196"/>
  <c r="BE219"/>
  <c r="BE221"/>
  <c r="BE223"/>
  <c r="BE224"/>
  <c r="BE225"/>
  <c r="BE241"/>
  <c r="F124"/>
  <c r="BE162"/>
  <c r="BE173"/>
  <c r="BE176"/>
  <c r="BE184"/>
  <c r="BE192"/>
  <c r="BE201"/>
  <c r="BE229"/>
  <c r="BE245"/>
  <c r="BE148"/>
  <c r="BE179"/>
  <c r="BE187"/>
  <c r="BE235"/>
  <c r="BE238"/>
  <c r="BE243"/>
  <c r="F94" i="22"/>
  <c r="J126"/>
  <c r="BE195"/>
  <c r="BE210"/>
  <c r="BE229"/>
  <c r="BE247"/>
  <c r="BE248"/>
  <c r="BE270"/>
  <c r="BE279"/>
  <c r="BE310"/>
  <c r="BE312"/>
  <c r="BE321"/>
  <c r="BE323"/>
  <c r="BE328"/>
  <c r="BE336"/>
  <c r="BE337"/>
  <c r="J91"/>
  <c r="BE143"/>
  <c r="BE189"/>
  <c r="BE203"/>
  <c r="BE206"/>
  <c r="BE216"/>
  <c r="BE223"/>
  <c r="BE267"/>
  <c r="BE315"/>
  <c r="BE326"/>
  <c r="BE327"/>
  <c r="BE334"/>
  <c r="BE341"/>
  <c r="J125"/>
  <c r="BE132"/>
  <c r="BE169"/>
  <c r="BE171"/>
  <c r="BE186"/>
  <c r="BE192"/>
  <c r="BE205"/>
  <c r="BE212"/>
  <c r="BE226"/>
  <c r="BE239"/>
  <c r="BE251"/>
  <c r="BE283"/>
  <c r="BE308"/>
  <c r="BE316"/>
  <c r="BE331"/>
  <c r="E85"/>
  <c r="F125"/>
  <c r="BE134"/>
  <c r="BE140"/>
  <c r="BE146"/>
  <c r="BE155"/>
  <c r="BE177"/>
  <c r="BE200"/>
  <c r="BE219"/>
  <c r="BE221"/>
  <c r="BE228"/>
  <c r="BE232"/>
  <c r="BE258"/>
  <c r="BE296"/>
  <c r="BE309"/>
  <c r="BE314"/>
  <c r="BE319"/>
  <c r="BE324"/>
  <c r="J131" i="21"/>
  <c r="J100"/>
  <c r="BE152" i="22"/>
  <c r="BE183"/>
  <c r="BE197"/>
  <c r="BE208"/>
  <c r="BE253"/>
  <c r="BE264"/>
  <c r="BE289"/>
  <c r="BE299"/>
  <c r="BE311"/>
  <c r="BE317"/>
  <c r="BE318"/>
  <c r="BE320"/>
  <c r="BE333"/>
  <c r="BE163"/>
  <c r="BE173"/>
  <c r="BE175"/>
  <c r="BE180"/>
  <c r="BE211"/>
  <c r="BE225"/>
  <c r="BE243"/>
  <c r="BE245"/>
  <c r="BE273"/>
  <c r="BE301"/>
  <c r="BE303"/>
  <c r="BE313"/>
  <c r="BE339"/>
  <c r="BE218" i="21"/>
  <c r="BE224"/>
  <c r="BE241"/>
  <c r="BE245"/>
  <c r="BE280"/>
  <c r="BE309"/>
  <c r="BE320"/>
  <c r="J93"/>
  <c r="F125"/>
  <c r="BE132"/>
  <c r="BE147"/>
  <c r="BE185"/>
  <c r="BE193"/>
  <c r="BE202"/>
  <c r="BE208"/>
  <c r="BE216"/>
  <c r="BE235"/>
  <c r="BE252"/>
  <c r="BE274"/>
  <c r="BE304"/>
  <c r="BE323"/>
  <c r="BK129" i="20"/>
  <c r="J129"/>
  <c r="J99"/>
  <c r="F94" i="21"/>
  <c r="BE138"/>
  <c r="BE162"/>
  <c r="BE173"/>
  <c r="BE176"/>
  <c r="BE199"/>
  <c r="BE207"/>
  <c r="BE210"/>
  <c r="BE231"/>
  <c r="BE261"/>
  <c r="BE270"/>
  <c r="BE287"/>
  <c r="BE297"/>
  <c r="BE298"/>
  <c r="BE307"/>
  <c r="BE317"/>
  <c r="E85"/>
  <c r="J126"/>
  <c r="BE156"/>
  <c r="BE170"/>
  <c r="BE182"/>
  <c r="BE197"/>
  <c r="BE212"/>
  <c r="BE214"/>
  <c r="BE237"/>
  <c r="BE264"/>
  <c r="BE295"/>
  <c r="BE296"/>
  <c r="BE325"/>
  <c r="J123"/>
  <c r="BE141"/>
  <c r="BE150"/>
  <c r="BE164"/>
  <c r="BE166"/>
  <c r="BE188"/>
  <c r="BE196"/>
  <c r="BE201"/>
  <c r="BE203"/>
  <c r="BE242"/>
  <c r="BE290"/>
  <c r="BE299"/>
  <c r="BE300"/>
  <c r="BE302"/>
  <c r="BE313"/>
  <c r="BE314"/>
  <c r="BE179"/>
  <c r="BE190"/>
  <c r="BE220"/>
  <c r="BE221"/>
  <c r="BE247"/>
  <c r="BE258"/>
  <c r="BE301"/>
  <c r="BE303"/>
  <c r="BE306"/>
  <c r="BE319"/>
  <c r="BE322"/>
  <c r="BE327"/>
  <c r="BK130" i="19"/>
  <c r="BK129"/>
  <c r="J129"/>
  <c r="J98"/>
  <c r="E116" i="20"/>
  <c r="J125"/>
  <c r="BE136"/>
  <c r="BE139"/>
  <c r="BE169"/>
  <c r="BE192"/>
  <c r="BE197"/>
  <c r="BE199"/>
  <c r="BE221"/>
  <c r="BE231"/>
  <c r="BE234"/>
  <c r="BE253"/>
  <c r="BE270"/>
  <c r="BE293"/>
  <c r="BE302"/>
  <c r="BE307"/>
  <c r="BE312"/>
  <c r="J91"/>
  <c r="BE131"/>
  <c r="BE144"/>
  <c r="BE157"/>
  <c r="BE159"/>
  <c r="BE183"/>
  <c r="BE188"/>
  <c r="BE205"/>
  <c r="BE226"/>
  <c r="BE239"/>
  <c r="BE274"/>
  <c r="BE276"/>
  <c r="BE278"/>
  <c r="BE317"/>
  <c r="F93"/>
  <c r="F125"/>
  <c r="BE203"/>
  <c r="BE208"/>
  <c r="BE244"/>
  <c r="BE258"/>
  <c r="BE268"/>
  <c r="BE280"/>
  <c r="BE283"/>
  <c r="BE289"/>
  <c r="BE290"/>
  <c r="BE294"/>
  <c r="J93"/>
  <c r="BE163"/>
  <c r="BE171"/>
  <c r="BE193"/>
  <c r="BE201"/>
  <c r="BE214"/>
  <c r="BE248"/>
  <c r="BE277"/>
  <c r="BE281"/>
  <c r="BE285"/>
  <c r="BE288"/>
  <c r="BE300"/>
  <c r="BE313"/>
  <c r="BE161"/>
  <c r="BE218"/>
  <c r="BE263"/>
  <c r="BE272"/>
  <c r="BE273"/>
  <c r="BE275"/>
  <c r="BE279"/>
  <c r="BE282"/>
  <c r="BE287"/>
  <c r="BE295"/>
  <c r="BE296"/>
  <c r="BE298"/>
  <c r="BE301"/>
  <c r="BE309"/>
  <c r="BE310"/>
  <c r="BE315"/>
  <c r="BE152"/>
  <c r="BE177"/>
  <c r="BE187"/>
  <c r="BE195"/>
  <c r="BE269"/>
  <c r="BE271"/>
  <c r="BE284"/>
  <c r="BE286"/>
  <c r="BE291"/>
  <c r="BE292"/>
  <c r="BE152" i="19"/>
  <c r="BE185"/>
  <c r="BE191"/>
  <c r="BE209"/>
  <c r="BE229"/>
  <c r="BE235"/>
  <c r="BE251"/>
  <c r="BE253"/>
  <c r="BE260"/>
  <c r="BE283"/>
  <c r="BE290"/>
  <c r="BE304"/>
  <c r="BE317"/>
  <c r="BE329"/>
  <c r="BE342"/>
  <c r="BE348"/>
  <c r="BE354"/>
  <c r="BE355"/>
  <c r="BE361"/>
  <c r="BE371"/>
  <c r="BK130" i="18"/>
  <c r="J130"/>
  <c r="J99"/>
  <c r="BE146" i="19"/>
  <c r="BE203"/>
  <c r="BE252"/>
  <c r="BE281"/>
  <c r="BE296"/>
  <c r="BE337"/>
  <c r="BE339"/>
  <c r="BE344"/>
  <c r="BE356"/>
  <c r="BE387"/>
  <c r="BE390"/>
  <c r="F93"/>
  <c r="J94"/>
  <c r="J125"/>
  <c r="BE138"/>
  <c r="BE143"/>
  <c r="BE217"/>
  <c r="BE231"/>
  <c r="BE247"/>
  <c r="BE267"/>
  <c r="BE275"/>
  <c r="BE278"/>
  <c r="BE307"/>
  <c r="BE323"/>
  <c r="BE340"/>
  <c r="BE341"/>
  <c r="BE347"/>
  <c r="BE352"/>
  <c r="BE367"/>
  <c r="BE370"/>
  <c r="BE377"/>
  <c r="BE382"/>
  <c r="BE394"/>
  <c r="E85"/>
  <c r="J123"/>
  <c r="F126"/>
  <c r="BE155"/>
  <c r="BE173"/>
  <c r="BE177"/>
  <c r="BE215"/>
  <c r="BE249"/>
  <c r="BE338"/>
  <c r="BE350"/>
  <c r="BE353"/>
  <c r="BE360"/>
  <c r="BE363"/>
  <c r="BE364"/>
  <c r="BE365"/>
  <c r="BE373"/>
  <c r="BE381"/>
  <c r="BE163"/>
  <c r="BE171"/>
  <c r="BE175"/>
  <c r="BE197"/>
  <c r="BE237"/>
  <c r="BE240"/>
  <c r="BE244"/>
  <c r="BE257"/>
  <c r="BE301"/>
  <c r="BE313"/>
  <c r="BE343"/>
  <c r="BE346"/>
  <c r="BE349"/>
  <c r="BE351"/>
  <c r="BE359"/>
  <c r="BE362"/>
  <c r="BE369"/>
  <c r="BE374"/>
  <c r="BE384"/>
  <c r="BE386"/>
  <c r="BE389"/>
  <c r="BE392"/>
  <c r="BE132"/>
  <c r="BE169"/>
  <c r="BE183"/>
  <c r="BE223"/>
  <c r="BE233"/>
  <c r="BE239"/>
  <c r="BE255"/>
  <c r="BE273"/>
  <c r="BE277"/>
  <c r="BE332"/>
  <c r="BE345"/>
  <c r="BE357"/>
  <c r="BE358"/>
  <c r="BE366"/>
  <c r="BE368"/>
  <c r="J91" i="18"/>
  <c r="J126"/>
  <c r="BE132"/>
  <c r="BE155"/>
  <c r="BE171"/>
  <c r="BE176"/>
  <c r="BE179"/>
  <c r="BE187"/>
  <c r="BE192"/>
  <c r="BE203"/>
  <c r="BE237"/>
  <c r="BE248"/>
  <c r="BE254"/>
  <c r="BE258"/>
  <c r="BE260"/>
  <c r="BE262"/>
  <c r="BE268"/>
  <c r="BE270"/>
  <c r="BE271"/>
  <c r="BE286"/>
  <c r="BE287"/>
  <c r="F93"/>
  <c r="E117"/>
  <c r="F126"/>
  <c r="BE134"/>
  <c r="BE137"/>
  <c r="BE143"/>
  <c r="BE195"/>
  <c r="BE214"/>
  <c r="BE255"/>
  <c r="BE261"/>
  <c r="BE266"/>
  <c r="BE274"/>
  <c r="BE277"/>
  <c r="BE283"/>
  <c r="BE294"/>
  <c r="J93"/>
  <c r="BE163"/>
  <c r="BE173"/>
  <c r="BE181"/>
  <c r="BE190"/>
  <c r="BE211"/>
  <c r="BE217"/>
  <c r="BE222"/>
  <c r="BE253"/>
  <c r="BE256"/>
  <c r="BE257"/>
  <c r="BE272"/>
  <c r="BE281"/>
  <c r="BE284"/>
  <c r="BE298"/>
  <c r="BE304"/>
  <c r="BE140"/>
  <c r="BE159"/>
  <c r="BE165"/>
  <c r="BE168"/>
  <c r="BE184"/>
  <c r="BE196"/>
  <c r="BE207"/>
  <c r="BE219"/>
  <c r="BE226"/>
  <c r="BE232"/>
  <c r="BE243"/>
  <c r="BE267"/>
  <c r="BE269"/>
  <c r="BE273"/>
  <c r="BE278"/>
  <c r="BE280"/>
  <c r="BE146"/>
  <c r="BE152"/>
  <c r="BE157"/>
  <c r="BE161"/>
  <c r="BE200"/>
  <c r="BE209"/>
  <c r="BE235"/>
  <c r="BE246"/>
  <c r="BE250"/>
  <c r="BE265"/>
  <c r="BE276"/>
  <c r="BE279"/>
  <c r="BE289"/>
  <c r="BE293"/>
  <c r="BE299"/>
  <c r="BE302"/>
  <c r="BE306"/>
  <c r="BE183"/>
  <c r="BE194"/>
  <c r="BE198"/>
  <c r="BE213"/>
  <c r="BE225"/>
  <c r="BE229"/>
  <c r="BE240"/>
  <c r="BE259"/>
  <c r="BE263"/>
  <c r="BE264"/>
  <c r="BE275"/>
  <c r="BE291"/>
  <c r="BE296"/>
  <c r="BE301"/>
  <c r="F94" i="17"/>
  <c r="J118"/>
  <c r="E85"/>
  <c r="J91"/>
  <c r="F118"/>
  <c r="J119"/>
  <c r="BE125"/>
  <c r="E85" i="16"/>
  <c r="F93"/>
  <c r="BE125"/>
  <c r="J91"/>
  <c r="F119"/>
  <c r="J94"/>
  <c r="J118"/>
  <c r="J91" i="15"/>
  <c r="F93"/>
  <c r="J93"/>
  <c r="F119"/>
  <c r="E85"/>
  <c r="BE125"/>
  <c r="J94"/>
  <c r="E85" i="14"/>
  <c r="F93"/>
  <c r="J91"/>
  <c r="J94"/>
  <c r="J118"/>
  <c r="BE125"/>
  <c r="F94"/>
  <c r="J91" i="13"/>
  <c r="J94"/>
  <c r="BK286" i="12"/>
  <c r="J286"/>
  <c r="J107"/>
  <c r="E110" i="13"/>
  <c r="J93"/>
  <c r="F93"/>
  <c r="F94"/>
  <c r="BE125"/>
  <c r="J132" i="11"/>
  <c r="J100"/>
  <c r="J89" i="12"/>
  <c r="J125"/>
  <c r="BE149"/>
  <c r="BE152"/>
  <c r="BE162"/>
  <c r="BE164"/>
  <c r="BE169"/>
  <c r="BE175"/>
  <c r="BE179"/>
  <c r="BE194"/>
  <c r="BE211"/>
  <c r="BE220"/>
  <c r="BE237"/>
  <c r="BE247"/>
  <c r="BE249"/>
  <c r="BE266"/>
  <c r="BE267"/>
  <c r="BE275"/>
  <c r="BE295"/>
  <c r="E119"/>
  <c r="J126"/>
  <c r="BE135"/>
  <c r="BE138"/>
  <c r="BE177"/>
  <c r="BE192"/>
  <c r="BE196"/>
  <c r="BE199"/>
  <c r="BE202"/>
  <c r="BE214"/>
  <c r="BE229"/>
  <c r="BE235"/>
  <c r="BE272"/>
  <c r="F92"/>
  <c r="BE154"/>
  <c r="BE166"/>
  <c r="BE174"/>
  <c r="BE190"/>
  <c r="BE216"/>
  <c r="BE226"/>
  <c r="BE236"/>
  <c r="BE246"/>
  <c r="BE253"/>
  <c r="BE263"/>
  <c r="BE278"/>
  <c r="BE285"/>
  <c r="BE182"/>
  <c r="BE206"/>
  <c r="BE210"/>
  <c r="BE217"/>
  <c r="BE223"/>
  <c r="BE232"/>
  <c r="BE240"/>
  <c r="BE261"/>
  <c r="BE277"/>
  <c r="BE290"/>
  <c r="BE297"/>
  <c r="BE301"/>
  <c r="BE141"/>
  <c r="BE157"/>
  <c r="BE168"/>
  <c r="BE181"/>
  <c r="BE204"/>
  <c r="BE208"/>
  <c r="BE250"/>
  <c r="BE251"/>
  <c r="BE252"/>
  <c r="BE255"/>
  <c r="BE258"/>
  <c r="BE269"/>
  <c r="BE271"/>
  <c r="BE274"/>
  <c r="BE280"/>
  <c r="BE282"/>
  <c r="BE292"/>
  <c r="BE293"/>
  <c r="BE299"/>
  <c r="F91"/>
  <c r="BE132"/>
  <c r="BE156"/>
  <c r="BE159"/>
  <c r="BE171"/>
  <c r="BE172"/>
  <c r="BE184"/>
  <c r="BE198"/>
  <c r="BE218"/>
  <c r="BE243"/>
  <c r="BE248"/>
  <c r="BE254"/>
  <c r="BE257"/>
  <c r="BE260"/>
  <c r="BE265"/>
  <c r="BE288"/>
  <c r="BE303"/>
  <c r="F93" i="11"/>
  <c r="J124"/>
  <c r="BE149"/>
  <c r="BE165"/>
  <c r="BE175"/>
  <c r="BE179"/>
  <c r="BE204"/>
  <c r="BE208"/>
  <c r="BE212"/>
  <c r="BE232"/>
  <c r="BE240"/>
  <c r="BE241"/>
  <c r="BE261"/>
  <c r="BE264"/>
  <c r="BE266"/>
  <c r="J94"/>
  <c r="J126"/>
  <c r="BE151"/>
  <c r="BE159"/>
  <c r="BE180"/>
  <c r="BE182"/>
  <c r="BE185"/>
  <c r="BE192"/>
  <c r="BE206"/>
  <c r="BE226"/>
  <c r="BE237"/>
  <c r="BE244"/>
  <c r="F127"/>
  <c r="BE143"/>
  <c r="BE162"/>
  <c r="BE170"/>
  <c r="BE198"/>
  <c r="BE201"/>
  <c r="BE210"/>
  <c r="BE214"/>
  <c r="BE224"/>
  <c r="BE235"/>
  <c r="BE245"/>
  <c r="BE248"/>
  <c r="BE254"/>
  <c r="BE262"/>
  <c r="E85"/>
  <c r="BE133"/>
  <c r="BE141"/>
  <c r="BE153"/>
  <c r="BE217"/>
  <c r="BE251"/>
  <c r="BK131" i="10"/>
  <c r="BK130"/>
  <c r="J130"/>
  <c r="J98"/>
  <c r="BE135" i="11"/>
  <c r="BE137"/>
  <c r="BE145"/>
  <c r="BE147"/>
  <c r="BE156"/>
  <c r="BE167"/>
  <c r="BE169"/>
  <c r="BE173"/>
  <c r="BE177"/>
  <c r="BE219"/>
  <c r="BE223"/>
  <c r="BE230"/>
  <c r="BE236"/>
  <c r="BE243"/>
  <c r="BE247"/>
  <c r="BE253"/>
  <c r="BE256"/>
  <c r="BE259"/>
  <c r="BE139"/>
  <c r="BE183"/>
  <c r="BE188"/>
  <c r="BE196"/>
  <c r="BE200"/>
  <c r="BE221"/>
  <c r="BE228"/>
  <c r="BE238"/>
  <c r="BE239"/>
  <c r="BE242"/>
  <c r="BE246"/>
  <c r="BE249"/>
  <c r="BE258"/>
  <c r="J127" i="9"/>
  <c r="J100"/>
  <c r="E85" i="10"/>
  <c r="F94"/>
  <c r="J124"/>
  <c r="BE135"/>
  <c r="BE161"/>
  <c r="BE166"/>
  <c r="BE173"/>
  <c r="BE176"/>
  <c r="BE192"/>
  <c r="BE210"/>
  <c r="BE217"/>
  <c r="BE226"/>
  <c r="BE231"/>
  <c r="BE239"/>
  <c r="BE249"/>
  <c r="F93"/>
  <c r="J127"/>
  <c r="BE158"/>
  <c r="BE178"/>
  <c r="BE188"/>
  <c r="BE194"/>
  <c r="BE204"/>
  <c r="BE206"/>
  <c r="BE208"/>
  <c r="BE218"/>
  <c r="BE220"/>
  <c r="BE232"/>
  <c r="BE234"/>
  <c r="BE236"/>
  <c r="BE246"/>
  <c r="BE139"/>
  <c r="BE169"/>
  <c r="BE171"/>
  <c r="BE175"/>
  <c r="BE196"/>
  <c r="BE200"/>
  <c r="BE202"/>
  <c r="BE228"/>
  <c r="BE235"/>
  <c r="BE237"/>
  <c r="J93"/>
  <c r="BE133"/>
  <c r="BE155"/>
  <c r="BE163"/>
  <c r="BE179"/>
  <c r="BE184"/>
  <c r="BE213"/>
  <c r="BE215"/>
  <c r="BE233"/>
  <c r="BE238"/>
  <c r="BE243"/>
  <c r="BE137"/>
  <c r="BE141"/>
  <c r="BE149"/>
  <c r="BE152"/>
  <c r="BE222"/>
  <c r="BE225"/>
  <c r="BE230"/>
  <c r="BE241"/>
  <c r="BE143"/>
  <c r="BE145"/>
  <c r="BE147"/>
  <c r="BE165"/>
  <c r="BE181"/>
  <c r="BE197"/>
  <c r="BE227"/>
  <c r="BE229"/>
  <c r="BE244"/>
  <c r="BE248"/>
  <c r="BE251"/>
  <c r="BE252"/>
  <c r="BE254"/>
  <c r="BE256"/>
  <c r="J93" i="9"/>
  <c r="E113"/>
  <c r="J122"/>
  <c r="BE141"/>
  <c r="BE177"/>
  <c r="BE233"/>
  <c r="BE252"/>
  <c r="BE255"/>
  <c r="BE259"/>
  <c r="BK131" i="8"/>
  <c r="J131"/>
  <c r="J99"/>
  <c r="F93" i="9"/>
  <c r="J119"/>
  <c r="BE128"/>
  <c r="F94"/>
  <c r="BE162"/>
  <c r="BE221"/>
  <c r="BE131"/>
  <c r="BE175"/>
  <c r="BE197"/>
  <c r="BE251"/>
  <c r="BE151"/>
  <c r="BE187"/>
  <c r="BE243"/>
  <c r="BE254"/>
  <c r="BE257"/>
  <c r="BE209"/>
  <c r="BE248"/>
  <c r="J91" i="8"/>
  <c r="E118"/>
  <c r="J127"/>
  <c r="BE190"/>
  <c r="BE260"/>
  <c r="BE291"/>
  <c r="BE318"/>
  <c r="BE336"/>
  <c r="BE340"/>
  <c r="BE418"/>
  <c r="BE508"/>
  <c r="BE523"/>
  <c r="BE527"/>
  <c r="BK131" i="7"/>
  <c r="J131"/>
  <c r="J99"/>
  <c r="J126" i="8"/>
  <c r="BE263"/>
  <c r="BE282"/>
  <c r="BE287"/>
  <c r="BE316"/>
  <c r="BE321"/>
  <c r="BE332"/>
  <c r="BE334"/>
  <c r="BE364"/>
  <c r="BE369"/>
  <c r="BE378"/>
  <c r="BE398"/>
  <c r="BE458"/>
  <c r="BE472"/>
  <c r="BE474"/>
  <c r="BE484"/>
  <c r="BE486"/>
  <c r="BE490"/>
  <c r="BE492"/>
  <c r="BE513"/>
  <c r="BE516"/>
  <c r="F93"/>
  <c r="BE133"/>
  <c r="BE153"/>
  <c r="BE234"/>
  <c r="BE240"/>
  <c r="BE254"/>
  <c r="BE265"/>
  <c r="BE278"/>
  <c r="BE302"/>
  <c r="BE366"/>
  <c r="BE489"/>
  <c r="BE496"/>
  <c r="BE499"/>
  <c r="BE501"/>
  <c r="BE505"/>
  <c r="BE511"/>
  <c r="BE512"/>
  <c r="BE514"/>
  <c r="BE515"/>
  <c r="BE522"/>
  <c r="BE530"/>
  <c r="BE531"/>
  <c r="F127"/>
  <c r="BE156"/>
  <c r="BE179"/>
  <c r="BE228"/>
  <c r="BE238"/>
  <c r="BE277"/>
  <c r="BE292"/>
  <c r="BE298"/>
  <c r="BE300"/>
  <c r="BE320"/>
  <c r="BE329"/>
  <c r="BE338"/>
  <c r="BE341"/>
  <c r="BE438"/>
  <c r="BE479"/>
  <c r="BE494"/>
  <c r="BE503"/>
  <c r="BE506"/>
  <c r="BE509"/>
  <c r="BE510"/>
  <c r="BE517"/>
  <c r="BE519"/>
  <c r="BE525"/>
  <c r="BE528"/>
  <c r="BE533"/>
  <c r="BE176"/>
  <c r="BE208"/>
  <c r="BE230"/>
  <c r="BE257"/>
  <c r="BE296"/>
  <c r="BE312"/>
  <c r="BE327"/>
  <c r="BE467"/>
  <c r="BE477"/>
  <c r="BE497"/>
  <c r="BE507"/>
  <c r="BE518"/>
  <c r="BE521"/>
  <c r="BE535"/>
  <c r="BE232"/>
  <c r="BE236"/>
  <c r="BE285"/>
  <c r="BE289"/>
  <c r="BE294"/>
  <c r="BE305"/>
  <c r="BE324"/>
  <c r="BE326"/>
  <c r="BE331"/>
  <c r="BE344"/>
  <c r="BE476"/>
  <c r="BE480"/>
  <c r="BE482"/>
  <c r="BE487"/>
  <c r="BE498"/>
  <c r="BK131" i="6"/>
  <c r="J131"/>
  <c r="J99"/>
  <c r="F93" i="7"/>
  <c r="E118"/>
  <c r="J126"/>
  <c r="BE140"/>
  <c r="BE161"/>
  <c r="BE172"/>
  <c r="BE176"/>
  <c r="BE181"/>
  <c r="BE196"/>
  <c r="BE232"/>
  <c r="BE248"/>
  <c r="BE254"/>
  <c r="BE260"/>
  <c r="BE263"/>
  <c r="BE268"/>
  <c r="BE269"/>
  <c r="BE273"/>
  <c r="J94"/>
  <c r="BE144"/>
  <c r="BE153"/>
  <c r="BE194"/>
  <c r="BE209"/>
  <c r="BE228"/>
  <c r="BE265"/>
  <c r="J91"/>
  <c r="BE155"/>
  <c r="BE166"/>
  <c r="BE168"/>
  <c r="BE174"/>
  <c r="BE202"/>
  <c r="BE218"/>
  <c r="BE221"/>
  <c r="BE223"/>
  <c r="BE227"/>
  <c r="BE242"/>
  <c r="BE244"/>
  <c r="BE246"/>
  <c r="BE251"/>
  <c r="BE255"/>
  <c r="BE271"/>
  <c r="BE133"/>
  <c r="BE137"/>
  <c r="BE169"/>
  <c r="BE188"/>
  <c r="BE197"/>
  <c r="BE205"/>
  <c r="BE238"/>
  <c r="BE247"/>
  <c r="BE249"/>
  <c r="BE258"/>
  <c r="BE266"/>
  <c r="F94"/>
  <c r="BE149"/>
  <c r="BE157"/>
  <c r="BE159"/>
  <c r="BE178"/>
  <c r="BE214"/>
  <c r="BE241"/>
  <c r="BE243"/>
  <c r="BE245"/>
  <c r="BE256"/>
  <c r="BE164"/>
  <c r="BE192"/>
  <c r="BE200"/>
  <c r="BE207"/>
  <c r="BE211"/>
  <c r="BE236"/>
  <c r="BE250"/>
  <c r="BE253"/>
  <c r="BE261"/>
  <c r="J93" i="6"/>
  <c r="F127"/>
  <c r="BE177"/>
  <c r="BE183"/>
  <c r="BE211"/>
  <c r="BE223"/>
  <c r="BE249"/>
  <c r="BE265"/>
  <c r="J94"/>
  <c r="E118"/>
  <c r="BE161"/>
  <c r="BE200"/>
  <c r="BE209"/>
  <c r="BE216"/>
  <c r="BE243"/>
  <c r="BE245"/>
  <c r="BE248"/>
  <c r="BE252"/>
  <c r="BE259"/>
  <c r="BE260"/>
  <c r="BE267"/>
  <c r="BE272"/>
  <c r="BE276"/>
  <c r="BE144"/>
  <c r="BE159"/>
  <c r="BE169"/>
  <c r="BE195"/>
  <c r="BE205"/>
  <c r="BE225"/>
  <c r="BE234"/>
  <c r="BE244"/>
  <c r="BE250"/>
  <c r="BE251"/>
  <c r="BE254"/>
  <c r="BE255"/>
  <c r="BE257"/>
  <c r="BE261"/>
  <c r="BE275"/>
  <c r="BE278"/>
  <c r="J91"/>
  <c r="F126"/>
  <c r="BE149"/>
  <c r="BE172"/>
  <c r="BE180"/>
  <c r="BE197"/>
  <c r="BE199"/>
  <c r="BE207"/>
  <c r="BE230"/>
  <c r="BE256"/>
  <c r="BE262"/>
  <c r="BE137"/>
  <c r="BE140"/>
  <c r="BE153"/>
  <c r="BE155"/>
  <c r="BE164"/>
  <c r="BE168"/>
  <c r="BE175"/>
  <c r="BE178"/>
  <c r="BE229"/>
  <c r="BE240"/>
  <c r="BE258"/>
  <c r="BE263"/>
  <c r="BE268"/>
  <c r="BE270"/>
  <c r="BE280"/>
  <c r="BE133"/>
  <c r="BE157"/>
  <c r="BE166"/>
  <c r="BE190"/>
  <c r="BE203"/>
  <c r="BE213"/>
  <c r="BE220"/>
  <c r="BE238"/>
  <c r="BE246"/>
  <c r="BE247"/>
  <c r="BE273"/>
  <c r="J94" i="5"/>
  <c r="F120"/>
  <c r="BE141"/>
  <c r="BE158"/>
  <c r="J91"/>
  <c r="F94"/>
  <c r="BE127"/>
  <c r="BE147"/>
  <c r="BE155"/>
  <c r="BE156"/>
  <c r="E85"/>
  <c r="BE135"/>
  <c r="BE159"/>
  <c r="BK132" i="4"/>
  <c r="J132"/>
  <c r="J99"/>
  <c r="J93" i="5"/>
  <c r="E85" i="4"/>
  <c r="F94"/>
  <c r="BE170"/>
  <c r="BE171"/>
  <c r="BE187"/>
  <c r="BE208"/>
  <c r="BE240"/>
  <c r="BE285"/>
  <c r="BE288"/>
  <c r="BE295"/>
  <c r="BE299"/>
  <c r="BE307"/>
  <c r="BE316"/>
  <c r="BE334"/>
  <c r="BE338"/>
  <c r="BE345"/>
  <c r="BE350"/>
  <c r="BE353"/>
  <c r="BE358"/>
  <c r="BE359"/>
  <c r="BE360"/>
  <c r="BE362"/>
  <c r="BE367"/>
  <c r="BE177"/>
  <c r="BE185"/>
  <c r="BE192"/>
  <c r="BE201"/>
  <c r="BE216"/>
  <c r="BE219"/>
  <c r="BE236"/>
  <c r="BE241"/>
  <c r="BE294"/>
  <c r="BE297"/>
  <c r="BE301"/>
  <c r="BE310"/>
  <c r="BE311"/>
  <c r="BE319"/>
  <c r="BE325"/>
  <c r="BE331"/>
  <c r="BE339"/>
  <c r="BE349"/>
  <c r="BE363"/>
  <c r="BE368"/>
  <c r="BE372"/>
  <c r="J93"/>
  <c r="J125"/>
  <c r="BE134"/>
  <c r="BE140"/>
  <c r="BE175"/>
  <c r="BE198"/>
  <c r="BE204"/>
  <c r="BE234"/>
  <c r="BE244"/>
  <c r="BE304"/>
  <c r="BE324"/>
  <c r="BE328"/>
  <c r="BE333"/>
  <c r="BE337"/>
  <c r="BE343"/>
  <c r="BE344"/>
  <c r="BE348"/>
  <c r="BE356"/>
  <c r="BE357"/>
  <c r="BE361"/>
  <c r="BE377"/>
  <c r="BE383"/>
  <c r="BE386"/>
  <c r="J94"/>
  <c r="BE152"/>
  <c r="BE193"/>
  <c r="BE231"/>
  <c r="BE269"/>
  <c r="BE313"/>
  <c r="BE317"/>
  <c r="BE320"/>
  <c r="BE326"/>
  <c r="BE330"/>
  <c r="BE336"/>
  <c r="BE340"/>
  <c r="BE342"/>
  <c r="BE378"/>
  <c r="BE390"/>
  <c r="J132" i="3"/>
  <c r="J100"/>
  <c r="F127" i="4"/>
  <c r="BE146"/>
  <c r="BE164"/>
  <c r="BE213"/>
  <c r="BE226"/>
  <c r="BE232"/>
  <c r="BE238"/>
  <c r="BE250"/>
  <c r="BE256"/>
  <c r="BE262"/>
  <c r="BE268"/>
  <c r="BE270"/>
  <c r="BE276"/>
  <c r="BE284"/>
  <c r="BE290"/>
  <c r="BE321"/>
  <c r="BE332"/>
  <c r="BE346"/>
  <c r="BE351"/>
  <c r="BE355"/>
  <c r="BE364"/>
  <c r="BE370"/>
  <c r="BE385"/>
  <c r="BE388"/>
  <c r="BE173"/>
  <c r="BE179"/>
  <c r="BE196"/>
  <c r="BE199"/>
  <c r="BE224"/>
  <c r="BE282"/>
  <c r="BE287"/>
  <c r="BE292"/>
  <c r="BE302"/>
  <c r="BE305"/>
  <c r="BE309"/>
  <c r="BE322"/>
  <c r="BE323"/>
  <c r="BE327"/>
  <c r="BE329"/>
  <c r="BE341"/>
  <c r="BE347"/>
  <c r="BE352"/>
  <c r="BE354"/>
  <c r="BE380"/>
  <c r="BE382"/>
  <c r="J94" i="3"/>
  <c r="F127"/>
  <c r="BE136"/>
  <c r="BE139"/>
  <c r="BE140"/>
  <c r="BE154"/>
  <c r="BE169"/>
  <c r="BK131" i="2"/>
  <c r="J131"/>
  <c r="J99"/>
  <c r="J91" i="3"/>
  <c r="E118"/>
  <c r="F126"/>
  <c r="BE143"/>
  <c r="BE149"/>
  <c r="BE151"/>
  <c r="BE153"/>
  <c r="BE157"/>
  <c r="BE160"/>
  <c r="BE165"/>
  <c r="BE173"/>
  <c r="BE175"/>
  <c r="BE176"/>
  <c r="BE179"/>
  <c r="BE187"/>
  <c r="BE189"/>
  <c r="BE192"/>
  <c r="BE197"/>
  <c r="BE210"/>
  <c r="BE211"/>
  <c r="BE213"/>
  <c r="BE215"/>
  <c r="BE218"/>
  <c r="J93"/>
  <c r="BE133"/>
  <c r="BE144"/>
  <c r="BE146"/>
  <c r="BE181"/>
  <c r="BE194"/>
  <c r="BE198"/>
  <c r="BE202"/>
  <c r="BE203"/>
  <c r="BE204"/>
  <c r="BE206"/>
  <c r="BE221"/>
  <c r="BE209"/>
  <c r="BE220"/>
  <c r="BE223"/>
  <c r="BE224"/>
  <c r="BE162"/>
  <c r="BE200"/>
  <c r="BE208"/>
  <c r="BE226"/>
  <c r="BE228"/>
  <c r="BE141"/>
  <c r="BE159"/>
  <c r="BE171"/>
  <c r="BE183"/>
  <c r="BE185"/>
  <c r="BE196"/>
  <c r="BE205"/>
  <c r="BE207"/>
  <c r="BE216"/>
  <c r="J93" i="2"/>
  <c r="J124"/>
  <c r="J127"/>
  <c r="BE145"/>
  <c r="BE156"/>
  <c r="BE166"/>
  <c r="BE176"/>
  <c r="BE182"/>
  <c r="BE188"/>
  <c r="BE191"/>
  <c r="BE194"/>
  <c r="BE195"/>
  <c r="BE204"/>
  <c r="F93"/>
  <c r="E118"/>
  <c r="F127"/>
  <c r="BE136"/>
  <c r="BE143"/>
  <c r="BE149"/>
  <c r="BE161"/>
  <c r="BE164"/>
  <c r="BE178"/>
  <c r="BE186"/>
  <c r="BE189"/>
  <c r="BE208"/>
  <c r="BE217"/>
  <c r="BE220"/>
  <c r="BE225"/>
  <c r="BE226"/>
  <c r="BE227"/>
  <c r="BE229"/>
  <c r="BE230"/>
  <c r="BE231"/>
  <c r="BE233"/>
  <c r="BE140"/>
  <c r="BE160"/>
  <c r="BE167"/>
  <c r="BE196"/>
  <c r="BE213"/>
  <c r="BE214"/>
  <c r="BE216"/>
  <c r="BE238"/>
  <c r="BE243"/>
  <c r="BE133"/>
  <c r="BE139"/>
  <c r="BE141"/>
  <c r="BE183"/>
  <c r="BE197"/>
  <c r="BE199"/>
  <c r="BE201"/>
  <c r="BE203"/>
  <c r="BE206"/>
  <c r="BE210"/>
  <c r="BE211"/>
  <c r="BE215"/>
  <c r="BE223"/>
  <c r="BE236"/>
  <c r="BE247"/>
  <c r="BE147"/>
  <c r="BE151"/>
  <c r="BE154"/>
  <c r="BE169"/>
  <c r="BE172"/>
  <c r="BE180"/>
  <c r="BE193"/>
  <c r="BE218"/>
  <c r="BE219"/>
  <c r="BE221"/>
  <c r="BE222"/>
  <c r="BE224"/>
  <c r="BE228"/>
  <c r="BE234"/>
  <c r="BE240"/>
  <c r="BE241"/>
  <c r="BE244"/>
  <c r="BE245"/>
  <c r="J36"/>
  <c r="AW96" i="1"/>
  <c r="F39" i="3"/>
  <c r="BD97" i="1"/>
  <c r="F38" i="4"/>
  <c r="BC98" i="1"/>
  <c r="F38" i="5"/>
  <c r="BC99" i="1"/>
  <c r="F37" i="6"/>
  <c r="BB100" i="1"/>
  <c r="F39" i="7"/>
  <c r="BD101" i="1"/>
  <c r="F36" i="8"/>
  <c r="BA102" i="1"/>
  <c r="F39" i="8"/>
  <c r="BD102" i="1"/>
  <c r="F36" i="10"/>
  <c r="BA104" i="1"/>
  <c r="J36" i="11"/>
  <c r="AW105" i="1"/>
  <c r="F36" i="12"/>
  <c r="BC106" i="1"/>
  <c r="J35" i="13"/>
  <c r="AV108" i="1"/>
  <c r="AT108"/>
  <c r="J36" i="15"/>
  <c r="AW110" i="1"/>
  <c r="F35" i="16"/>
  <c r="AZ111" i="1"/>
  <c r="BB107"/>
  <c r="J35" i="17"/>
  <c r="AV112" i="1"/>
  <c r="F38" i="18"/>
  <c r="BC114" i="1"/>
  <c r="F39" i="19"/>
  <c r="BD115" i="1"/>
  <c r="J36" i="20"/>
  <c r="AW116" i="1"/>
  <c r="F39" i="21"/>
  <c r="BD118" i="1"/>
  <c r="J36" i="22"/>
  <c r="AW119" i="1"/>
  <c r="F38" i="23"/>
  <c r="BC121" i="1"/>
  <c r="F38" i="24"/>
  <c r="BC122" i="1"/>
  <c r="J36" i="25"/>
  <c r="AW124" i="1"/>
  <c r="J32" i="26"/>
  <c r="F35" i="28"/>
  <c r="BB127" i="1"/>
  <c r="F38" i="19"/>
  <c r="BC115" i="1"/>
  <c r="F39" i="20"/>
  <c r="BD116" i="1"/>
  <c r="F38" i="21"/>
  <c r="BC118" i="1"/>
  <c r="F36" i="22"/>
  <c r="BA119" i="1"/>
  <c r="F36" i="23"/>
  <c r="BA121" i="1"/>
  <c r="F36" i="24"/>
  <c r="BA122" i="1"/>
  <c r="BC123"/>
  <c r="BD123"/>
  <c r="F34" i="28"/>
  <c r="BA127" i="1"/>
  <c r="F36" i="2"/>
  <c r="BA96" i="1"/>
  <c r="J36" i="3"/>
  <c r="AW97" i="1"/>
  <c r="F37" i="4"/>
  <c r="BB98" i="1"/>
  <c r="F36" i="5"/>
  <c r="BA99" i="1"/>
  <c r="F38" i="6"/>
  <c r="BC100" i="1"/>
  <c r="F36" i="7"/>
  <c r="BA101" i="1"/>
  <c r="F37" i="8"/>
  <c r="BB102" i="1"/>
  <c r="F37" i="9"/>
  <c r="BB103" i="1"/>
  <c r="J36" i="10"/>
  <c r="AW104" i="1"/>
  <c r="F36" i="11"/>
  <c r="BA105" i="1"/>
  <c r="F34" i="12"/>
  <c r="BA106" i="1"/>
  <c r="F35" i="12"/>
  <c r="BB106" i="1"/>
  <c r="F39" i="18"/>
  <c r="BD114" i="1"/>
  <c r="F37" i="18"/>
  <c r="BB114" i="1"/>
  <c r="F37" i="19"/>
  <c r="BB115" i="1"/>
  <c r="F38" i="20"/>
  <c r="BC116" i="1"/>
  <c r="F36" i="21"/>
  <c r="BA118" i="1"/>
  <c r="F37" i="22"/>
  <c r="BB119" i="1"/>
  <c r="J36" i="23"/>
  <c r="AW121" i="1"/>
  <c r="J36" i="24"/>
  <c r="AW122" i="1"/>
  <c r="F36" i="26"/>
  <c r="BA125" i="1"/>
  <c r="BA123"/>
  <c r="AW123"/>
  <c r="J34" i="27"/>
  <c r="AW126" i="1"/>
  <c r="F36" i="28"/>
  <c r="BC127" i="1"/>
  <c r="AU107"/>
  <c r="AS94"/>
  <c r="F39" i="2"/>
  <c r="BD96" i="1"/>
  <c r="F36" i="3"/>
  <c r="BA97" i="1"/>
  <c r="F39" i="4"/>
  <c r="BD98" i="1"/>
  <c r="F38" i="2"/>
  <c r="BC96" i="1"/>
  <c r="F37" i="3"/>
  <c r="BB97" i="1"/>
  <c r="J36" i="4"/>
  <c r="AW98" i="1"/>
  <c r="J36" i="5"/>
  <c r="AW99" i="1"/>
  <c r="J36" i="6"/>
  <c r="AW100" i="1"/>
  <c r="F37" i="7"/>
  <c r="BB101" i="1"/>
  <c r="F38" i="7"/>
  <c r="BC101" i="1"/>
  <c r="F38" i="8"/>
  <c r="BC102" i="1"/>
  <c r="J36" i="9"/>
  <c r="AW103" i="1"/>
  <c r="F39" i="9"/>
  <c r="BD103" i="1"/>
  <c r="F39" i="10"/>
  <c r="BD104" i="1"/>
  <c r="F38" i="11"/>
  <c r="BC105" i="1"/>
  <c r="F39" i="11"/>
  <c r="BD105" i="1"/>
  <c r="F37" i="12"/>
  <c r="BD106" i="1"/>
  <c r="J35" i="14"/>
  <c r="AV109" i="1"/>
  <c r="F35" i="15"/>
  <c r="AZ110" i="1"/>
  <c r="J36" i="17"/>
  <c r="AW112" i="1"/>
  <c r="BC107"/>
  <c r="F36" i="18"/>
  <c r="BA114" i="1"/>
  <c r="F36" i="19"/>
  <c r="BA115" i="1"/>
  <c r="F37" i="20"/>
  <c r="BB116" i="1"/>
  <c r="F37" i="21"/>
  <c r="BB118" i="1"/>
  <c r="F39" i="22"/>
  <c r="BD119" i="1"/>
  <c r="F39" i="23"/>
  <c r="BD121" i="1"/>
  <c r="F39" i="24"/>
  <c r="BD122" i="1"/>
  <c r="J35" i="25"/>
  <c r="AV124" i="1"/>
  <c r="J35" i="26"/>
  <c r="AV125" i="1"/>
  <c r="AT125"/>
  <c r="J34" i="28"/>
  <c r="AW127" i="1"/>
  <c r="AU123"/>
  <c r="F37" i="2"/>
  <c r="BB96" i="1"/>
  <c r="F38" i="3"/>
  <c r="BC97" i="1"/>
  <c r="F36" i="4"/>
  <c r="BA98" i="1"/>
  <c r="F39" i="5"/>
  <c r="BD99" i="1"/>
  <c r="F37" i="5"/>
  <c r="BB99" i="1"/>
  <c r="F39" i="6"/>
  <c r="BD100" i="1"/>
  <c r="F36" i="6"/>
  <c r="BA100" i="1"/>
  <c r="J36" i="7"/>
  <c r="AW101" i="1"/>
  <c r="J36" i="8"/>
  <c r="AW102" i="1"/>
  <c r="F38" i="9"/>
  <c r="BC103" i="1"/>
  <c r="F36" i="9"/>
  <c r="BA103" i="1"/>
  <c r="F37" i="10"/>
  <c r="BB104" i="1"/>
  <c r="F38" i="10"/>
  <c r="BC104" i="1"/>
  <c r="F37" i="11"/>
  <c r="BB105" i="1"/>
  <c r="J34" i="12"/>
  <c r="AW106" i="1"/>
  <c r="F36" i="13"/>
  <c r="BA108" i="1"/>
  <c r="BA107"/>
  <c r="AW107"/>
  <c r="J36" i="14"/>
  <c r="AW109" i="1"/>
  <c r="J36" i="16"/>
  <c r="AW111" i="1"/>
  <c r="BD107"/>
  <c r="J36" i="18"/>
  <c r="AW114" i="1"/>
  <c r="J36" i="19"/>
  <c r="AW115" i="1"/>
  <c r="F36" i="20"/>
  <c r="BA116" i="1"/>
  <c r="J36" i="21"/>
  <c r="AW118" i="1"/>
  <c r="F38" i="22"/>
  <c r="BC119" i="1"/>
  <c r="F37" i="23"/>
  <c r="BB121" i="1"/>
  <c r="F37" i="24"/>
  <c r="BB122" i="1"/>
  <c r="BB123"/>
  <c r="J33" i="27"/>
  <c r="AV126" i="1"/>
  <c r="F37" i="28"/>
  <c r="BD127" i="1"/>
  <c r="P130" i="21"/>
  <c r="P129"/>
  <c r="AU118" i="1"/>
  <c r="P131" i="8"/>
  <c r="P130"/>
  <c r="AU102" i="1"/>
  <c r="T130" i="18"/>
  <c r="T129"/>
  <c r="T130" i="12"/>
  <c r="T129"/>
  <c r="R131" i="10"/>
  <c r="R130"/>
  <c r="P130" i="19"/>
  <c r="P129"/>
  <c r="AU115" i="1"/>
  <c r="T131" i="7"/>
  <c r="T130"/>
  <c r="T130" i="24"/>
  <c r="T129"/>
  <c r="BK131" i="11"/>
  <c r="BK130"/>
  <c r="J130"/>
  <c r="R131" i="6"/>
  <c r="R130"/>
  <c r="R130" i="12"/>
  <c r="R129"/>
  <c r="P126" i="9"/>
  <c r="P125"/>
  <c r="AU103" i="1"/>
  <c r="T126" i="9"/>
  <c r="T125"/>
  <c r="R131" i="7"/>
  <c r="R130"/>
  <c r="T131" i="2"/>
  <c r="T130"/>
  <c r="BK130" i="21"/>
  <c r="J130"/>
  <c r="J99"/>
  <c r="P131" i="2"/>
  <c r="P130"/>
  <c r="AU96" i="1"/>
  <c r="R130" i="18"/>
  <c r="R129"/>
  <c r="T130" i="22"/>
  <c r="T129"/>
  <c r="T129" i="20"/>
  <c r="T128"/>
  <c r="BK126" i="9"/>
  <c r="BK125"/>
  <c r="J125"/>
  <c r="J98"/>
  <c r="R132" i="4"/>
  <c r="R131"/>
  <c r="R130" i="22"/>
  <c r="R129"/>
  <c r="R130" i="19"/>
  <c r="R129"/>
  <c r="T131" i="8"/>
  <c r="T130"/>
  <c r="R131"/>
  <c r="R130"/>
  <c r="T132" i="4"/>
  <c r="T131"/>
  <c r="T131" i="11"/>
  <c r="T130"/>
  <c r="T131" i="10"/>
  <c r="T130"/>
  <c r="R128" i="23"/>
  <c r="R127"/>
  <c r="P130" i="22"/>
  <c r="P129"/>
  <c r="AU119" i="1"/>
  <c r="R126" i="9"/>
  <c r="R125"/>
  <c r="R129" i="20"/>
  <c r="R128"/>
  <c r="R131" i="11"/>
  <c r="R130"/>
  <c r="T131" i="6"/>
  <c r="T130"/>
  <c r="T131" i="3"/>
  <c r="T130"/>
  <c r="BK131"/>
  <c r="J131"/>
  <c r="J99"/>
  <c r="P131"/>
  <c r="P130"/>
  <c r="AU97" i="1"/>
  <c r="T130" i="19"/>
  <c r="T129"/>
  <c r="P131" i="11"/>
  <c r="P130"/>
  <c r="AU105" i="1"/>
  <c r="R130" i="24"/>
  <c r="R129"/>
  <c r="P286" i="12"/>
  <c r="P129"/>
  <c r="AU106" i="1"/>
  <c r="R131" i="2"/>
  <c r="R130"/>
  <c r="BK273" i="12"/>
  <c r="J273"/>
  <c r="J105"/>
  <c r="BK125" i="5"/>
  <c r="J125"/>
  <c r="J99"/>
  <c r="BK123" i="25"/>
  <c r="J123"/>
  <c r="J99"/>
  <c r="BK119" i="27"/>
  <c r="J119"/>
  <c r="J97"/>
  <c r="BK123" i="13"/>
  <c r="J123"/>
  <c r="J99"/>
  <c r="BK123" i="15"/>
  <c r="J123"/>
  <c r="J99"/>
  <c r="BK117" i="28"/>
  <c r="J117"/>
  <c r="BK123" i="16"/>
  <c r="J123"/>
  <c r="J99"/>
  <c r="BK123" i="14"/>
  <c r="J123"/>
  <c r="J99"/>
  <c r="BK123" i="17"/>
  <c r="J123"/>
  <c r="J99"/>
  <c r="AG125" i="1"/>
  <c r="AN125"/>
  <c r="J123" i="26"/>
  <c r="J99"/>
  <c r="J98"/>
  <c r="J41"/>
  <c r="BK129" i="24"/>
  <c r="J129"/>
  <c r="J98"/>
  <c r="BK127" i="23"/>
  <c r="J127"/>
  <c r="BK129" i="22"/>
  <c r="J129"/>
  <c r="J98"/>
  <c r="BK128" i="20"/>
  <c r="J128"/>
  <c r="J130" i="19"/>
  <c r="J99"/>
  <c r="BK129" i="18"/>
  <c r="J129"/>
  <c r="J131" i="10"/>
  <c r="J99"/>
  <c r="BK130" i="8"/>
  <c r="J130"/>
  <c r="J98"/>
  <c r="BK130" i="7"/>
  <c r="J130"/>
  <c r="BK130" i="6"/>
  <c r="J130"/>
  <c r="BK131" i="4"/>
  <c r="J131"/>
  <c r="J98"/>
  <c r="BK130" i="2"/>
  <c r="J130"/>
  <c r="AU113" i="1"/>
  <c r="F35" i="2"/>
  <c r="AZ96" i="1"/>
  <c r="F35" i="6"/>
  <c r="AZ100" i="1"/>
  <c r="J35" i="8"/>
  <c r="AV102" i="1"/>
  <c r="AT102"/>
  <c r="AX107"/>
  <c r="F35" i="19"/>
  <c r="AZ115" i="1"/>
  <c r="J32" i="20"/>
  <c r="AG116" i="1"/>
  <c r="BC117"/>
  <c r="AY117"/>
  <c r="BA117"/>
  <c r="AW117"/>
  <c r="J35" i="22"/>
  <c r="AV119" i="1"/>
  <c r="AT119"/>
  <c r="BD120"/>
  <c r="AX123"/>
  <c r="F33" i="27"/>
  <c r="AZ126" i="1"/>
  <c r="J32" i="11"/>
  <c r="AG105" i="1"/>
  <c r="J30" i="28"/>
  <c r="AG127" i="1"/>
  <c r="F35" i="4"/>
  <c r="AZ98" i="1"/>
  <c r="J32" i="7"/>
  <c r="AG101" i="1"/>
  <c r="J33" i="12"/>
  <c r="AV106" i="1"/>
  <c r="AT106"/>
  <c r="BC113"/>
  <c r="AY113"/>
  <c r="F35" i="20"/>
  <c r="AZ116" i="1"/>
  <c r="BD117"/>
  <c r="F35" i="23"/>
  <c r="AZ121" i="1"/>
  <c r="BB120"/>
  <c r="AX120"/>
  <c r="AT124"/>
  <c r="F35" i="3"/>
  <c r="AZ97" i="1"/>
  <c r="F35" i="5"/>
  <c r="AZ99" i="1"/>
  <c r="J32" i="6"/>
  <c r="AG100" i="1"/>
  <c r="F35" i="7"/>
  <c r="AZ101" i="1"/>
  <c r="F35" i="9"/>
  <c r="AZ103" i="1"/>
  <c r="F35" i="10"/>
  <c r="AZ104" i="1"/>
  <c r="BC95"/>
  <c r="AY95"/>
  <c r="BD95"/>
  <c r="BB95"/>
  <c r="BA95"/>
  <c r="F33" i="12"/>
  <c r="AZ106" i="1"/>
  <c r="J32" i="19"/>
  <c r="AG115" i="1"/>
  <c r="J35" i="20"/>
  <c r="AV116" i="1"/>
  <c r="AT116"/>
  <c r="BB117"/>
  <c r="AX117"/>
  <c r="J35" i="23"/>
  <c r="AV121" i="1"/>
  <c r="AT121"/>
  <c r="BA120"/>
  <c r="AW120"/>
  <c r="AY123"/>
  <c r="F35" i="26"/>
  <c r="AZ125" i="1"/>
  <c r="F33" i="28"/>
  <c r="AZ127" i="1"/>
  <c r="J35" i="3"/>
  <c r="AV97" i="1"/>
  <c r="AT97"/>
  <c r="J35" i="5"/>
  <c r="AV99" i="1"/>
  <c r="AT99"/>
  <c r="J35" i="7"/>
  <c r="AV101" i="1"/>
  <c r="AT101"/>
  <c r="J35" i="10"/>
  <c r="AV104" i="1"/>
  <c r="AT104"/>
  <c r="J35" i="11"/>
  <c r="AV105" i="1"/>
  <c r="AT105"/>
  <c r="AN105"/>
  <c r="F35" i="14"/>
  <c r="AZ109" i="1"/>
  <c r="J35" i="15"/>
  <c r="AV110" i="1"/>
  <c r="AT110"/>
  <c r="F35" i="17"/>
  <c r="AZ112" i="1"/>
  <c r="J35" i="18"/>
  <c r="AV114" i="1"/>
  <c r="AT114"/>
  <c r="BD113"/>
  <c r="F35" i="21"/>
  <c r="AZ118" i="1"/>
  <c r="J32" i="23"/>
  <c r="AG121" i="1"/>
  <c r="J35" i="24"/>
  <c r="AV122" i="1"/>
  <c r="AT122"/>
  <c r="J32" i="2"/>
  <c r="AG96" i="1"/>
  <c r="J35" i="4"/>
  <c r="AV98" i="1"/>
  <c r="AT98"/>
  <c r="F35" i="8"/>
  <c r="AZ102" i="1"/>
  <c r="AT112"/>
  <c r="J32" i="18"/>
  <c r="AG114" i="1"/>
  <c r="J35" i="19"/>
  <c r="AV115" i="1"/>
  <c r="AT115"/>
  <c r="J35" i="21"/>
  <c r="AV118" i="1"/>
  <c r="AT118"/>
  <c r="F35" i="24"/>
  <c r="AZ122" i="1"/>
  <c r="AU120"/>
  <c r="J35" i="2"/>
  <c r="AV96" i="1"/>
  <c r="AT96"/>
  <c r="J35" i="6"/>
  <c r="AV100" i="1"/>
  <c r="AT100"/>
  <c r="J35" i="9"/>
  <c r="AV103" i="1"/>
  <c r="AT103"/>
  <c r="J32" i="10"/>
  <c r="AG104" i="1"/>
  <c r="F35" i="11"/>
  <c r="AZ105" i="1"/>
  <c r="F35" i="13"/>
  <c r="AZ108" i="1"/>
  <c r="AT109"/>
  <c r="J35" i="16"/>
  <c r="AV111" i="1"/>
  <c r="AT111"/>
  <c r="AY107"/>
  <c r="F35" i="18"/>
  <c r="AZ114" i="1"/>
  <c r="BB113"/>
  <c r="AX113"/>
  <c r="BA113"/>
  <c r="AW113"/>
  <c r="F35" i="22"/>
  <c r="AZ119" i="1"/>
  <c r="BC120"/>
  <c r="AY120"/>
  <c r="F35" i="25"/>
  <c r="AZ124" i="1"/>
  <c r="AT126"/>
  <c r="J33" i="28"/>
  <c r="AV127" i="1"/>
  <c r="AT127"/>
  <c r="AN127"/>
  <c r="J98" i="11"/>
  <c r="BK124" i="5"/>
  <c r="J124"/>
  <c r="J126" i="9"/>
  <c r="J99"/>
  <c r="BK122" i="16"/>
  <c r="J122"/>
  <c r="J98"/>
  <c r="J96" i="28"/>
  <c r="BK129" i="21"/>
  <c r="J129"/>
  <c r="BK130" i="3"/>
  <c r="J130"/>
  <c r="J98"/>
  <c r="BK122" i="13"/>
  <c r="J122"/>
  <c r="BK122" i="15"/>
  <c r="J122"/>
  <c r="BK122" i="25"/>
  <c r="J122"/>
  <c r="J98"/>
  <c r="BK118" i="27"/>
  <c r="J118"/>
  <c r="J96"/>
  <c r="J131" i="11"/>
  <c r="J99"/>
  <c r="BK122" i="14"/>
  <c r="J122"/>
  <c r="BK122" i="17"/>
  <c r="J122"/>
  <c r="BK130" i="12"/>
  <c r="J130"/>
  <c r="J97"/>
  <c r="J39" i="28"/>
  <c r="AN121" i="1"/>
  <c r="J98" i="23"/>
  <c r="J41"/>
  <c r="AN116" i="1"/>
  <c r="J98" i="20"/>
  <c r="AN115" i="1"/>
  <c r="J41" i="20"/>
  <c r="AN114" i="1"/>
  <c r="J98" i="18"/>
  <c r="J41" i="19"/>
  <c r="J41" i="18"/>
  <c r="AN104" i="1"/>
  <c r="J41" i="11"/>
  <c r="J41" i="10"/>
  <c r="AN101" i="1"/>
  <c r="J98" i="7"/>
  <c r="AN100" i="1"/>
  <c r="J98" i="6"/>
  <c r="J41" i="7"/>
  <c r="J41" i="6"/>
  <c r="AN96" i="1"/>
  <c r="J98" i="2"/>
  <c r="J41"/>
  <c r="AU95" i="1"/>
  <c r="J32" i="4"/>
  <c r="AG98" i="1"/>
  <c r="AZ95"/>
  <c r="AV95"/>
  <c r="BB94"/>
  <c r="W31"/>
  <c r="AU117"/>
  <c r="J32" i="9"/>
  <c r="AG103" i="1"/>
  <c r="J32" i="21"/>
  <c r="AG118" i="1"/>
  <c r="AG113"/>
  <c r="AZ123"/>
  <c r="AV123"/>
  <c r="AT123"/>
  <c r="J32" i="15"/>
  <c r="AG110" i="1"/>
  <c r="AZ117"/>
  <c r="AV117"/>
  <c r="AT117"/>
  <c r="BA94"/>
  <c r="AW94"/>
  <c r="AK30"/>
  <c r="J32" i="5"/>
  <c r="AG99" i="1"/>
  <c r="J32" i="13"/>
  <c r="AG108" i="1"/>
  <c r="J32" i="8"/>
  <c r="AG102" i="1"/>
  <c r="AN102"/>
  <c r="AZ107"/>
  <c r="AV107"/>
  <c r="AT107"/>
  <c r="AZ120"/>
  <c r="AV120"/>
  <c r="AT120"/>
  <c r="BD94"/>
  <c r="W33"/>
  <c r="J32" i="14"/>
  <c r="AG109" i="1"/>
  <c r="AW95"/>
  <c r="AZ113"/>
  <c r="AV113"/>
  <c r="AT113"/>
  <c r="BC94"/>
  <c r="W32"/>
  <c r="J32" i="17"/>
  <c r="AG112" i="1"/>
  <c r="AX95"/>
  <c r="J32" i="22"/>
  <c r="AG119" i="1"/>
  <c r="AG117"/>
  <c r="J32" i="24"/>
  <c r="AG122" i="1"/>
  <c r="AG120"/>
  <c r="J41" i="9"/>
  <c r="J41" i="15"/>
  <c r="J41" i="21"/>
  <c r="J41" i="5"/>
  <c r="BK129" i="12"/>
  <c r="J129"/>
  <c r="J96"/>
  <c r="J98" i="5"/>
  <c r="J98" i="17"/>
  <c r="J41" i="13"/>
  <c r="J98"/>
  <c r="J98" i="14"/>
  <c r="J98" i="15"/>
  <c r="J98" i="21"/>
  <c r="J41" i="17"/>
  <c r="J41" i="14"/>
  <c r="AN120" i="1"/>
  <c r="J41" i="24"/>
  <c r="AN122" i="1"/>
  <c r="AN117"/>
  <c r="J41" i="22"/>
  <c r="AN119" i="1"/>
  <c r="AN113"/>
  <c r="J41" i="8"/>
  <c r="J41" i="4"/>
  <c r="AN98" i="1"/>
  <c r="AN108"/>
  <c r="AN99"/>
  <c r="AN110"/>
  <c r="AN112"/>
  <c r="AN118"/>
  <c r="AN103"/>
  <c r="AN109"/>
  <c r="AU94"/>
  <c r="J32" i="3"/>
  <c r="AG97" i="1"/>
  <c r="AN97"/>
  <c r="J32" i="25"/>
  <c r="J41"/>
  <c r="AT95" i="1"/>
  <c r="AZ94"/>
  <c r="W29"/>
  <c r="J32" i="16"/>
  <c r="AG111" i="1"/>
  <c r="AG107"/>
  <c r="AG95"/>
  <c r="J30" i="27"/>
  <c r="J39"/>
  <c r="W30" i="1"/>
  <c r="AX94"/>
  <c r="AY94"/>
  <c r="J41" i="16"/>
  <c r="AG124" i="1"/>
  <c r="AG126"/>
  <c r="J41" i="3"/>
  <c r="AN95" i="1"/>
  <c r="AN124"/>
  <c r="AN111"/>
  <c r="AN126"/>
  <c r="AN107"/>
  <c r="AV94"/>
  <c r="AK29"/>
  <c r="J30" i="12"/>
  <c r="AG106" i="1"/>
  <c r="AN106"/>
  <c r="AG123"/>
  <c r="J39" i="12"/>
  <c r="AN123" i="1"/>
  <c r="AG94"/>
  <c r="AK26"/>
  <c r="AT94"/>
  <c r="AN94"/>
  <c r="AK35"/>
</calcChain>
</file>

<file path=xl/comments1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9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<sst xmlns="http://schemas.openxmlformats.org/spreadsheetml/2006/main" count="39676" uniqueCount="2616">
  <si>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</si>
  <si>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</si>
  <si>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</si>
  <si>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</si>
  <si>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</si>
  <si>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</si>
  <si>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</si>
  <si>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</si>
  <si>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</si>
  <si>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</si>
  <si>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</si>
  <si>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</si>
  <si>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</si>
  <si>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</si>
  <si>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</si>
  <si>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</si>
  <si>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</si>
  <si>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</si>
  <si>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</si>
  <si>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</si>
  <si>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</si>
  <si>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</si>
  <si>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</si>
  <si>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</si>
  <si>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</si>
  <si>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"na zpětný zásyp je potřeba 21,734 m3 výkopku z hornin tř. 1-3"</t>
  </si>
  <si>
    <t>2*5,52+2*7,867-5,04</t>
  </si>
  <si>
    <t>21,734*2 'Přepočtené koeficientem množství</t>
  </si>
  <si>
    <t>1771957756</t>
  </si>
  <si>
    <t>138787916</t>
  </si>
  <si>
    <t>5,04*10 'Přepočtené koeficientem množství</t>
  </si>
  <si>
    <t>5,52+1,84+7,867+2,622</t>
  </si>
  <si>
    <t>17,849*10 'Přepočtené koeficientem množství</t>
  </si>
  <si>
    <t>43,468/2</t>
  </si>
  <si>
    <t>5,04+17,849</t>
  </si>
  <si>
    <t>22,889*2,05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</si>
  <si>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</si>
  <si>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</si>
  <si>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</si>
  <si>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</si>
  <si>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</si>
  <si>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</si>
  <si>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</si>
  <si>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</si>
  <si>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</si>
  <si>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</si>
  <si>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</si>
  <si>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-472848913</t>
  </si>
  <si>
    <t>2*2</t>
  </si>
  <si>
    <t>1*3*3</t>
  </si>
  <si>
    <t>6*2,1</t>
  </si>
  <si>
    <t>6*1,1+6*2,1</t>
  </si>
  <si>
    <t>1*2*2+1*3*3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</si>
  <si>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</si>
  <si>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</si>
  <si>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</si>
  <si>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</si>
  <si>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</si>
  <si>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</si>
  <si>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</si>
  <si>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</si>
  <si>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</si>
  <si>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</si>
  <si>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</si>
  <si>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</si>
  <si>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Koleno 30° PE100 SDR11 90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</si>
  <si>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</si>
  <si>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</si>
  <si>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</si>
  <si>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</si>
  <si>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</si>
  <si>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</si>
  <si>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</si>
  <si>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</si>
  <si>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</si>
  <si>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</si>
  <si>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</si>
  <si>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</si>
  <si>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</si>
  <si>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</si>
  <si>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</si>
  <si>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</si>
  <si>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</si>
  <si>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</si>
  <si>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</si>
  <si>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</si>
  <si>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</si>
  <si>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</si>
  <si>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</si>
  <si>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</si>
  <si>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</si>
  <si>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</si>
  <si>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</si>
  <si>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</si>
  <si>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</si>
  <si>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</si>
  <si>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</si>
  <si>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</si>
  <si>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</si>
  <si>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</si>
  <si>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</si>
  <si>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</si>
  <si>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</si>
  <si>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</si>
  <si>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</si>
  <si>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</si>
  <si>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155,813*2,05 'Přepočtené koeficientem množství</t>
  </si>
  <si>
    <t>(9,2+381,04)-36,053-96,14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</si>
  <si>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</si>
  <si>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</si>
  <si>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</si>
  <si>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</si>
  <si>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</si>
  <si>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</si>
  <si>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</si>
  <si>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</si>
  <si>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</si>
  <si>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</si>
  <si>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15,1*1,1</t>
  </si>
  <si>
    <t>15,1*1,1+2*2</t>
  </si>
  <si>
    <t>15,1*1,1+15,1*2,1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</si>
  <si>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</si>
  <si>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</si>
  <si>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</si>
  <si>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</si>
  <si>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</si>
  <si>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</si>
  <si>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</si>
  <si>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</si>
  <si>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</si>
  <si>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</si>
  <si>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</si>
  <si>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</si>
  <si>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</si>
  <si>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</si>
  <si>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</si>
  <si>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</si>
  <si>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</si>
  <si>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</si>
  <si>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</si>
  <si>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</si>
  <si>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</si>
  <si>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</si>
  <si>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</si>
  <si>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</si>
  <si>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</si>
  <si>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</si>
  <si>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</si>
  <si>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</si>
  <si>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</si>
  <si>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</si>
  <si>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</si>
  <si>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</si>
  <si>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</si>
  <si>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</si>
  <si>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</si>
  <si>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</si>
  <si>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</si>
  <si>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</si>
  <si>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</si>
  <si>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</si>
  <si>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</si>
  <si>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</si>
  <si>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</si>
  <si>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</si>
  <si>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</si>
  <si>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</si>
  <si>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</si>
  <si>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</si>
  <si>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</si>
  <si>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</si>
  <si>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</si>
  <si>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</si>
  <si>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</si>
  <si>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</si>
  <si>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</si>
  <si>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</si>
  <si>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</si>
  <si>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</si>
  <si>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</si>
  <si>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</si>
  <si>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</si>
  <si>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</si>
  <si>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</si>
  <si>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</si>
  <si>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(20,339+6,78+6,804+2,268)-9,907</t>
  </si>
  <si>
    <t>26,284*10 'Přepočtené koeficientem množství</t>
  </si>
  <si>
    <t>26,599*2,05 'Přepočtené koeficientem množství</t>
  </si>
  <si>
    <t>"výkop-podsyp-obsyp potrubí - objem DČS"</t>
  </si>
  <si>
    <t>(67,8+22,68)-6,264-7,56-3*3,14*0,7*0,7*2,7</t>
  </si>
  <si>
    <t>2076904321</t>
  </si>
  <si>
    <t>"potrubí" 3*3*3*0,7*0,4</t>
  </si>
  <si>
    <t>363684671</t>
  </si>
  <si>
    <t>7,56*2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</si>
  <si>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</si>
  <si>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</si>
  <si>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</si>
  <si>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</si>
  <si>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</si>
  <si>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</si>
  <si>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</si>
  <si>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</si>
  <si>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</si>
  <si>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</si>
  <si>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871265221</t>
  </si>
  <si>
    <t>Kanalizační potrubí z tvrdého PVC v otevřeném výkopu ve sklonu do 20 %, hladkého plnostěnného jednovrstvého, tuhost třídy SN 8 DN 110</t>
  </si>
  <si>
    <t>2128542219</t>
  </si>
  <si>
    <t>3*4,7</t>
  </si>
  <si>
    <t>-465741495</t>
  </si>
  <si>
    <t>3*2*4,7</t>
  </si>
  <si>
    <t>"pro napojení stávající gravitace" 3*1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</si>
  <si>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</si>
  <si>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</si>
  <si>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</si>
  <si>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</si>
  <si>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</si>
  <si>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</si>
  <si>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</si>
  <si>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</si>
  <si>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</si>
  <si>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</si>
  <si>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</si>
  <si>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</si>
  <si>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</si>
  <si>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</si>
  <si>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</si>
  <si>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</si>
  <si>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</si>
  <si>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</si>
  <si>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</si>
  <si>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</si>
  <si>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</si>
  <si>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</si>
  <si>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</si>
  <si>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</si>
  <si>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</si>
  <si>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</si>
  <si>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</si>
  <si>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</si>
  <si>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</si>
  <si>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</si>
  <si>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</si>
  <si>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</si>
  <si>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</si>
  <si>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</si>
  <si>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</si>
  <si>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</si>
  <si>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</si>
  <si>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</si>
  <si>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</si>
  <si>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</si>
  <si>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</si>
  <si>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</si>
  <si>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</si>
  <si>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</si>
  <si>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</si>
  <si>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</si>
  <si>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</si>
  <si>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</si>
  <si>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</si>
  <si>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</si>
  <si>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</si>
  <si>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</si>
  <si>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</si>
  <si>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</si>
  <si>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</si>
  <si>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</si>
  <si>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</si>
  <si>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</si>
  <si>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</si>
  <si>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</si>
  <si>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</si>
  <si>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</si>
  <si>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</si>
  <si>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</si>
  <si>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</si>
  <si>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</si>
  <si>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</si>
  <si>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</si>
  <si>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</si>
  <si>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</si>
  <si>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</si>
  <si>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</si>
  <si>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777,669*2,05 'Přepočtené koeficientem množství</t>
  </si>
  <si>
    <t>542,376-50,112-60,48-24*3,14*0,7*0,7*2,7</t>
  </si>
  <si>
    <t>(2,7*2,7*3,1-3,14*0,7*0,7*2,7)*0,5</t>
  </si>
  <si>
    <t>9,222*1,67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</si>
  <si>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</si>
  <si>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</si>
  <si>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</si>
  <si>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</si>
  <si>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</si>
  <si>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</si>
  <si>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</si>
  <si>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</si>
  <si>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</si>
  <si>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</si>
  <si>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1*2,7*2,7+1*3,7*3,7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</si>
  <si>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</si>
  <si>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</si>
  <si>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</si>
  <si>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</si>
  <si>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</si>
  <si>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</si>
  <si>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</si>
  <si>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</si>
  <si>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24*4,7</t>
  </si>
  <si>
    <t>24*2*4,7</t>
  </si>
  <si>
    <t>"pro napojení stávající gravitace" 24*1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</si>
  <si>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</si>
  <si>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</si>
  <si>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</si>
  <si>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</si>
  <si>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</si>
  <si>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</si>
  <si>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</si>
  <si>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</si>
  <si>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</si>
  <si>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</si>
  <si>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</si>
  <si>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</si>
  <si>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</si>
  <si>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</si>
  <si>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</si>
  <si>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</si>
  <si>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</si>
  <si>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</si>
  <si>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</si>
  <si>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</si>
  <si>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</si>
  <si>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</si>
  <si>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</si>
  <si>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</si>
  <si>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</si>
  <si>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</si>
  <si>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</si>
  <si>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</si>
  <si>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</si>
  <si>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</si>
  <si>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</si>
  <si>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</si>
  <si>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</si>
  <si>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</si>
  <si>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</si>
  <si>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</si>
  <si>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</si>
  <si>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</si>
  <si>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</si>
  <si>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</si>
  <si>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archeologické průzkumy,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</si>
  <si>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</si>
  <si>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</si>
  <si>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</si>
  <si>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</si>
  <si>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</si>
  <si>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</si>
  <si>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</si>
  <si>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 ve studních včetně případných náhrad za nutný zvýšený odběr ze sítě,pasportizace všech studní do 150 m na obě strany od budované stavby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</si>
  <si>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</si>
  <si>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</si>
  <si>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</si>
  <si>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</si>
  <si>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</si>
  <si>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</si>
  <si>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</si>
  <si>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</si>
  <si>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</si>
  <si>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</si>
  <si>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</si>
  <si>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</si>
  <si>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</si>
  <si>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</si>
  <si>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</si>
  <si>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</si>
  <si>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</si>
  <si>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</si>
  <si>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</si>
  <si>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</si>
  <si>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</si>
  <si>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</si>
  <si>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</si>
  <si>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</si>
  <si>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</si>
  <si>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</si>
  <si>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</si>
  <si>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</si>
  <si>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</si>
  <si>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</si>
  <si>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</si>
  <si>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</si>
  <si>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</si>
  <si>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</si>
  <si>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</si>
  <si>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</si>
  <si>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</si>
  <si>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</si>
  <si>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</si>
  <si>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</si>
  <si>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</si>
  <si>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</si>
  <si>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t>Pojistka nožová vel 000 o In = 16A</t>
  </si>
  <si>
    <t>ks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</si>
  <si>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</si>
  <si>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</si>
  <si>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</si>
  <si>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</si>
  <si>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</si>
  <si>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</si>
  <si>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</si>
  <si>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</si>
  <si>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</si>
  <si>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</si>
  <si>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</si>
  <si>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</si>
  <si>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</si>
  <si>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</si>
  <si>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</si>
  <si>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</si>
  <si>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</si>
  <si>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</si>
  <si>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</si>
  <si>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</si>
  <si>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</si>
  <si>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</si>
  <si>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</si>
  <si>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</si>
  <si>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</si>
  <si>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</si>
  <si>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</si>
  <si>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</si>
  <si>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</si>
  <si>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</si>
  <si>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</si>
  <si>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</si>
  <si>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</si>
  <si>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</si>
  <si>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</si>
  <si>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</si>
  <si>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</si>
  <si>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povrchu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</si>
  <si>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</si>
  <si>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</si>
  <si>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</si>
  <si>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</si>
  <si>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</si>
  <si>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</si>
  <si>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</si>
  <si>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</si>
  <si>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</si>
  <si>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</si>
  <si>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</si>
  <si>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m</t>
    </r>
    <r>
      <rPr>
        <i/>
        <vertAlign val="superscript"/>
        <sz val="8"/>
        <rFont val="Arial CE"/>
        <charset val="238"/>
      </rPr>
      <t>2</t>
    </r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</si>
  <si>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</si>
  <si>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</si>
  <si>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</si>
  <si>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</si>
  <si>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</si>
  <si>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</si>
  <si>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</si>
  <si>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</si>
  <si>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</si>
  <si>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</si>
  <si>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</si>
  <si>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</si>
  <si>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</si>
  <si>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</si>
  <si>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</si>
  <si>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</si>
  <si>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</si>
  <si>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</si>
  <si>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</si>
  <si>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</si>
  <si>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</si>
  <si>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</si>
  <si>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</si>
  <si>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</si>
  <si>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</si>
  <si>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</si>
  <si>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</si>
  <si>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</si>
  <si>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</si>
  <si>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</si>
  <si>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</si>
  <si>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>2.3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</si>
  <si>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</si>
  <si>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</si>
  <si>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</si>
  <si>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</si>
  <si>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PS 01 + PS 02</t>
  </si>
  <si>
    <t>1.1</t>
  </si>
  <si>
    <t>2.2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</si>
  <si>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</si>
  <si>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</si>
  <si>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 xml:space="preserve">Čerpací stanice odpadních vod 400 V - 50 Hz – 1,5 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</si>
  <si>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</si>
  <si>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</si>
  <si>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</si>
  <si>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</si>
  <si>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</si>
  <si>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</si>
  <si>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</si>
  <si>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</si>
  <si>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</si>
  <si>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</si>
  <si>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</si>
  <si>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</si>
  <si>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</si>
  <si>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</si>
  <si>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</si>
  <si>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</si>
  <si>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</si>
  <si>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</si>
  <si>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</si>
  <si>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</si>
  <si>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</si>
  <si>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</si>
  <si>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</si>
  <si>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</si>
  <si>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</si>
  <si>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</si>
  <si>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</si>
  <si>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</si>
  <si>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</si>
  <si>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</si>
  <si>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</si>
  <si>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</si>
  <si>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</si>
  <si>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</si>
  <si>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</si>
  <si>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</si>
  <si>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</si>
  <si>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</si>
  <si>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</si>
  <si>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</si>
  <si>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</si>
  <si>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</si>
  <si>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</si>
  <si>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</si>
  <si>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</si>
  <si>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</si>
  <si>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</si>
  <si>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</si>
  <si>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</si>
  <si>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</si>
  <si>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</si>
  <si>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</si>
  <si>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</si>
  <si>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</si>
  <si>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</si>
  <si>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</si>
  <si>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</si>
  <si>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</si>
  <si>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</si>
  <si>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Kanalizační potrubí z tvrdého PVC v otevřeném výkopu ve sklonu do 20 %, hladkého plnostěnného jednovrstvého, tuhost třídy SN 8 DN 200</t>
  </si>
  <si>
    <t>-2034529399</t>
  </si>
  <si>
    <t>871365221</t>
  </si>
  <si>
    <t>Kanalizační potrubí z tvrdého PVC v otevřeném výkopu ve sklonu do 20 %, hladkého plnostěnného jednovrstvého, tuhost třídy SN 8 DN 250</t>
  </si>
  <si>
    <t>1424166784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</si>
  <si>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</si>
  <si>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</si>
  <si>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</si>
  <si>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</si>
  <si>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</si>
  <si>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</si>
  <si>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</si>
  <si>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</si>
  <si>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</si>
  <si>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</si>
  <si>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</si>
  <si>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</si>
  <si>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</si>
  <si>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</si>
  <si>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</si>
  <si>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</si>
  <si>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200/250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</si>
  <si>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</si>
  <si>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</si>
  <si>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</si>
  <si>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</si>
  <si>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</si>
  <si>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</si>
  <si>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</si>
  <si>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</si>
  <si>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</si>
  <si>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</si>
  <si>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</si>
  <si>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</si>
  <si>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</si>
  <si>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</si>
  <si>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</si>
  <si>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</si>
  <si>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</si>
  <si>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</si>
  <si>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</si>
  <si>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</si>
  <si>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</si>
  <si>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</si>
  <si>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</si>
  <si>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</si>
  <si>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</si>
  <si>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</si>
  <si>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</si>
  <si>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</si>
  <si>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</si>
  <si>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</si>
  <si>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</si>
  <si>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</si>
  <si>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</si>
  <si>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</si>
  <si>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</si>
  <si>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</si>
  <si>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</si>
  <si>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</si>
  <si>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</si>
  <si>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</si>
  <si>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"místní asfalt" 15,3*0,9+15,9*1,9</t>
  </si>
  <si>
    <t>2*130,9+2*15,3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</si>
  <si>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</si>
  <si>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</si>
  <si>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</si>
  <si>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</si>
  <si>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</si>
  <si>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</si>
  <si>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</si>
  <si>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</si>
  <si>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</si>
  <si>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</si>
  <si>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</si>
  <si>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</si>
  <si>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</si>
  <si>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</si>
  <si>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</si>
  <si>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</si>
  <si>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</si>
  <si>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</si>
  <si>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</si>
  <si>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</si>
  <si>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</si>
  <si>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</si>
  <si>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</si>
  <si>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</si>
  <si>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</si>
  <si>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"SÚS" 6*5*1,1*2</t>
  </si>
  <si>
    <t xml:space="preserve">"SC dl. rýhy v komunikaci SÚS" </t>
  </si>
  <si>
    <t>"B1" 5*1,5</t>
  </si>
  <si>
    <t>"B2" 5*1,5</t>
  </si>
  <si>
    <t>"B3" 5*1,5</t>
  </si>
  <si>
    <t>Roznášecí železobetonová deska se sítí KARI 8/100/100 - 0,8x0,8x0,2 m, D+M</t>
  </si>
  <si>
    <t>tvarovka přírubová litinová vodovodní PN16/40 DN 50 dl 200mm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</si>
  <si>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</si>
  <si>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</si>
  <si>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</si>
  <si>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7491,402*0,2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</si>
  <si>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</si>
  <si>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</si>
  <si>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</si>
  <si>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</si>
  <si>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7491,402*0,1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</si>
  <si>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</si>
  <si>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</si>
  <si>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</si>
  <si>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</si>
  <si>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</si>
  <si>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</si>
  <si>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</si>
  <si>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</si>
  <si>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</si>
  <si>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</si>
  <si>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</si>
  <si>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</si>
  <si>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</si>
  <si>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</si>
  <si>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</si>
  <si>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</si>
  <si>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- objem nového materiálu v komunikaci"</t>
  </si>
  <si>
    <t>5064,3-1904,76</t>
  </si>
  <si>
    <t>3159,54*2 'Přepočtené koeficientem množství</t>
  </si>
  <si>
    <t>"objem výkopku v hornině tř.3 - zpětný zásyp z výkopku tř. 3"</t>
  </si>
  <si>
    <t>4494,841</t>
  </si>
  <si>
    <t>1335,301*10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</si>
  <si>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</si>
  <si>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</si>
  <si>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</si>
  <si>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1498,28+749,14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</si>
  <si>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</si>
  <si>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</si>
  <si>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</si>
  <si>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2247,42*10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</si>
  <si>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</si>
  <si>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</si>
  <si>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</si>
  <si>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</si>
  <si>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</si>
  <si>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</si>
  <si>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749,16*10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</si>
  <si>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</si>
  <si>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</si>
  <si>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</si>
  <si>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4494,841+1498,28+749,14+749,14</t>
  </si>
  <si>
    <t>7491,401*2,05 'Přepočtené koeficientem množství</t>
  </si>
  <si>
    <t>-820165537</t>
  </si>
  <si>
    <t>6319,08/2</t>
  </si>
  <si>
    <t>7491,4-517,6-1909,5</t>
  </si>
  <si>
    <t>30*1,1*(2,3-0,55-0,15)</t>
  </si>
  <si>
    <t>"zásyp v komunikaci místní -  nový materiál"</t>
  </si>
  <si>
    <t>2104,5*1,1*(2,3-0,55-0,15)</t>
  </si>
  <si>
    <t>3756,72*1,67 'Přepočtené koeficientem množství</t>
  </si>
  <si>
    <t>"A3.2" 212,4*1,1*0,6</t>
  </si>
  <si>
    <t>"A3.1 - B5" (3136,9-212,4)*1,1*0,55</t>
  </si>
  <si>
    <t>1909,507*2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</si>
  <si>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</si>
  <si>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</si>
  <si>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</si>
  <si>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</si>
  <si>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</si>
  <si>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</si>
  <si>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</si>
  <si>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</si>
  <si>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</si>
  <si>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</si>
  <si>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</si>
  <si>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</si>
  <si>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</si>
  <si>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 xml:space="preserve">"SC, dl. rýhy v komunikaci SÚS" </t>
  </si>
  <si>
    <t>"SC, v místním asfaltu"</t>
  </si>
  <si>
    <t>"ABS, 2*tl. 5 cm, místní asfalt"</t>
  </si>
  <si>
    <t>"A3.1" 452,3*2,1+452,3*1,1</t>
  </si>
  <si>
    <t>"A3.2" 750,5*2,1+750,5*1,1</t>
  </si>
  <si>
    <t>"B1" 148,7*2,1+148,7*1,1</t>
  </si>
  <si>
    <t>"B2" 50*2,1+50*1,1</t>
  </si>
  <si>
    <t>"B3" 395,8*2,1+395,8*1,1</t>
  </si>
  <si>
    <t>"B4" 49,7*2,1+49,7*1,1</t>
  </si>
  <si>
    <t>"B4.1" 60,7*2,1+60,7*1,1</t>
  </si>
  <si>
    <t>"B5" 196,8*2,1+196,8*1,1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</si>
  <si>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</si>
  <si>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</si>
  <si>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</si>
  <si>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</si>
  <si>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</si>
  <si>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</si>
  <si>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</si>
  <si>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</si>
  <si>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</si>
  <si>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</si>
  <si>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</si>
  <si>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</si>
  <si>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</si>
  <si>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</si>
  <si>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</si>
  <si>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</si>
  <si>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</si>
  <si>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</si>
  <si>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</si>
  <si>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</si>
  <si>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78</t>
  </si>
  <si>
    <t>59224660</t>
  </si>
  <si>
    <t>poklop šachtový betonový, litinový rám 785(610)x16mm D400 bez odvětrání</t>
  </si>
  <si>
    <t>-451666450</t>
  </si>
  <si>
    <t>8+11+2+4+7+3+2+3+4</t>
  </si>
  <si>
    <t>79</t>
  </si>
  <si>
    <t>26+52+24+10+13+23+12+4+6+20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</si>
  <si>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</si>
  <si>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</si>
  <si>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</si>
  <si>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</si>
  <si>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</si>
  <si>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</si>
  <si>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</si>
  <si>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</si>
  <si>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</si>
  <si>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</si>
  <si>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877365221</t>
  </si>
  <si>
    <t>Montáž tvarovek na kanalizačním potrubí z trub z plastu  z tvrdého PVC nebo z polypropylenu v otevřeném výkopu dvouosých DN 250</t>
  </si>
  <si>
    <t>1685196933</t>
  </si>
  <si>
    <t>93</t>
  </si>
  <si>
    <t>ELM.HSSA2520</t>
  </si>
  <si>
    <t>Odbočka kanalizační ULTRA SOLID BP  De 250/200/45°</t>
  </si>
  <si>
    <t>-556509379</t>
  </si>
  <si>
    <t>ELM.HSSA2515</t>
  </si>
  <si>
    <t>Odbočka kanalizační ULTRA SOLID BP  De 250/160/45°</t>
  </si>
  <si>
    <t>-946530670</t>
  </si>
  <si>
    <t>2783,416*34 'Přepočtené koeficientem množství</t>
  </si>
  <si>
    <t>766,984</t>
  </si>
  <si>
    <t>226,865+27,72+520,312</t>
  </si>
  <si>
    <t>1173,975+38,52+29,04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</si>
  <si>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</si>
  <si>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</si>
  <si>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</si>
  <si>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</si>
  <si>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</si>
  <si>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</si>
  <si>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</si>
  <si>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</si>
  <si>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</si>
  <si>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</si>
  <si>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</si>
  <si>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</si>
  <si>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</si>
  <si>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</si>
  <si>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</si>
  <si>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</si>
  <si>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</si>
  <si>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</si>
  <si>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</si>
  <si>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564851011</t>
  </si>
  <si>
    <t>Podklad ze štěrkodrti ŠD s rozprostřením a zhutněním plochy jednotlivě do 100 m2, po zhutnění tl. 150 mm</t>
  </si>
  <si>
    <t>-802436313</t>
  </si>
  <si>
    <t>564851111</t>
  </si>
  <si>
    <t>Podklad ze štěrkodrti ŠD s rozprostřením a zhutněním plochy přes 100 m2, po zhutnění tl. 150 mm</t>
  </si>
  <si>
    <t>-1586462379</t>
  </si>
  <si>
    <t>565155121</t>
  </si>
  <si>
    <t>Asfaltový beton vrstva podkladní ACP 16 (obalované kamenivo střednězrnné - OKS) s rozprostřením a zhutněním v pruhu šířky přes 3 m, po zhutnění tl. 70 mm</t>
  </si>
  <si>
    <t>651325563</t>
  </si>
  <si>
    <t>"ABS, tl.7 cm, místní asfalt"</t>
  </si>
  <si>
    <t>1000681259</t>
  </si>
  <si>
    <t>-1080558419</t>
  </si>
  <si>
    <t>-2047746771</t>
  </si>
  <si>
    <t>1789367835</t>
  </si>
  <si>
    <t>2104,5</t>
  </si>
  <si>
    <t>-2005195723</t>
  </si>
  <si>
    <t>30+2104,5</t>
  </si>
  <si>
    <t>-1947650778</t>
  </si>
  <si>
    <t>-1965612579</t>
  </si>
  <si>
    <t>5752,238*34 'Přepočtené koeficientem množství</t>
  </si>
  <si>
    <t>575809008</t>
  </si>
  <si>
    <t>830434177</t>
  </si>
  <si>
    <t>2120,284</t>
  </si>
  <si>
    <t>1986240630</t>
  </si>
  <si>
    <t>1435,269+266,219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</si>
  <si>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</si>
  <si>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</si>
  <si>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</si>
  <si>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</si>
  <si>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</si>
  <si>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</si>
  <si>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</si>
  <si>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</si>
  <si>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</si>
  <si>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</si>
  <si>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</si>
  <si>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</si>
  <si>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</si>
  <si>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</si>
  <si>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</si>
  <si>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</si>
  <si>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</si>
  <si>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</si>
  <si>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</si>
  <si>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</si>
  <si>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</si>
  <si>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</si>
  <si>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</si>
  <si>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</si>
  <si>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</si>
  <si>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</si>
  <si>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</si>
  <si>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</si>
  <si>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</si>
  <si>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</si>
  <si>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</si>
  <si>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</si>
  <si>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</si>
  <si>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</si>
  <si>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</si>
  <si>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</si>
  <si>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</si>
  <si>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</si>
  <si>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</si>
  <si>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</si>
  <si>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</si>
  <si>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</si>
  <si>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</si>
  <si>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</si>
  <si>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</si>
  <si>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</si>
  <si>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</si>
  <si>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</si>
  <si>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</si>
  <si>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</si>
  <si>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"místní asfalt" 3,7*0,9+3,7*1,9</t>
  </si>
  <si>
    <t>2*3,7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</si>
  <si>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</si>
  <si>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</si>
  <si>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</si>
  <si>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</si>
  <si>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</si>
  <si>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</si>
  <si>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</si>
  <si>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</si>
  <si>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</si>
  <si>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</si>
  <si>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</si>
  <si>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</si>
  <si>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</si>
  <si>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</si>
  <si>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</si>
  <si>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</si>
  <si>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</si>
  <si>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</si>
  <si>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</si>
  <si>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</si>
  <si>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</si>
  <si>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</si>
  <si>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</si>
  <si>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</si>
  <si>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</si>
  <si>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</si>
  <si>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</si>
  <si>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</si>
  <si>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</si>
  <si>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</si>
  <si>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</si>
  <si>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</si>
  <si>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</si>
  <si>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</si>
  <si>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</si>
  <si>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</si>
  <si>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</si>
  <si>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</si>
  <si>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</si>
  <si>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</si>
  <si>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</si>
  <si>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</si>
  <si>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</si>
  <si>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</si>
  <si>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</si>
  <si>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</si>
  <si>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</si>
  <si>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"místní asfalt" 99,9*0,9+99,9*1,9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</si>
  <si>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</si>
  <si>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</si>
  <si>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</si>
  <si>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</si>
  <si>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</si>
  <si>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</si>
  <si>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</si>
  <si>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</si>
  <si>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</si>
  <si>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</si>
  <si>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</si>
  <si>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</si>
  <si>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</si>
  <si>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</si>
  <si>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</si>
  <si>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</si>
  <si>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</si>
  <si>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</si>
  <si>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</si>
  <si>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</si>
  <si>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</si>
  <si>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</si>
  <si>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</si>
  <si>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</si>
  <si>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</si>
  <si>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</si>
  <si>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</si>
  <si>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</si>
  <si>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</si>
  <si>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</si>
  <si>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</si>
  <si>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</si>
  <si>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</si>
  <si>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</si>
  <si>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</si>
  <si>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</si>
  <si>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</si>
  <si>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</si>
  <si>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</si>
  <si>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</si>
  <si>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</si>
  <si>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</si>
  <si>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</si>
  <si>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</si>
  <si>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</si>
  <si>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</si>
  <si>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</si>
  <si>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</si>
  <si>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</si>
  <si>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</si>
  <si>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</si>
  <si>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</si>
  <si>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</si>
  <si>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</si>
  <si>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</si>
  <si>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</si>
  <si>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</si>
  <si>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</si>
  <si>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</si>
  <si>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</si>
  <si>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</si>
  <si>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</si>
  <si>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</si>
  <si>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</si>
  <si>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</si>
  <si>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</si>
  <si>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</si>
  <si>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</si>
  <si>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</si>
  <si>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</si>
  <si>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</si>
  <si>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</si>
  <si>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</si>
  <si>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</si>
  <si>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</si>
  <si>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</si>
  <si>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</si>
  <si>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</si>
  <si>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</si>
  <si>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</si>
  <si>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</si>
  <si>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</si>
  <si>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</si>
  <si>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</si>
  <si>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</si>
  <si>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</si>
  <si>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</si>
  <si>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</si>
  <si>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</si>
  <si>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</si>
  <si>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</si>
  <si>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</si>
  <si>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</si>
  <si>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</si>
  <si>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</si>
  <si>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</si>
  <si>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</si>
  <si>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</si>
  <si>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</si>
  <si>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</si>
  <si>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</si>
  <si>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</si>
  <si>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</si>
  <si>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</si>
  <si>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</si>
  <si>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</si>
  <si>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</si>
  <si>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</si>
  <si>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</si>
  <si>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</si>
  <si>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</si>
  <si>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</si>
  <si>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</si>
  <si>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</si>
  <si>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</si>
  <si>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</si>
  <si>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</si>
  <si>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</si>
  <si>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</si>
  <si>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</si>
  <si>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</si>
  <si>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</si>
  <si>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</si>
  <si>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</si>
  <si>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</si>
  <si>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</si>
  <si>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</si>
  <si>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</si>
  <si>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</si>
  <si>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</si>
  <si>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</si>
  <si>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</si>
  <si>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</si>
  <si>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</si>
  <si>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</si>
  <si>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</si>
  <si>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</si>
  <si>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</si>
  <si>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</si>
  <si>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</si>
  <si>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</si>
  <si>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</si>
  <si>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</si>
  <si>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</si>
  <si>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</si>
  <si>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</si>
  <si>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</si>
  <si>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</si>
  <si>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</si>
  <si>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</si>
  <si>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</si>
  <si>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</si>
  <si>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</si>
  <si>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</si>
  <si>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</si>
  <si>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užitný objem 8,590m3</t>
  </si>
  <si>
    <t>-77168090</t>
  </si>
  <si>
    <t>Osazení železobetonových dílců pro šachty skruží základových (dno)</t>
  </si>
  <si>
    <t>1825452694</t>
  </si>
  <si>
    <t>59226002.1</t>
  </si>
  <si>
    <t>dno kruhové nádrže DN 2000 stěna tl přes 100mm v 1500mm užitný objem 4,712m3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</si>
  <si>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</si>
  <si>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</si>
  <si>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</si>
  <si>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</si>
  <si>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</si>
  <si>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2000 se stěnou tl přes 100mm v 200mm otvor 2x d 800mm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</si>
  <si>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</si>
  <si>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</si>
  <si>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</si>
  <si>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</si>
  <si>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</si>
  <si>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 rám 850, vstup 600mm, s ventilací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</si>
  <si>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</si>
  <si>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</si>
  <si>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</si>
  <si>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</si>
  <si>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</si>
  <si>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</si>
  <si>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</si>
  <si>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</si>
  <si>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</si>
  <si>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</si>
  <si>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</si>
  <si>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</si>
  <si>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</si>
  <si>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</si>
  <si>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</si>
  <si>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</si>
  <si>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</si>
  <si>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</si>
  <si>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</si>
  <si>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</si>
  <si>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</si>
  <si>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</si>
  <si>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</si>
  <si>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</si>
  <si>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</si>
  <si>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</si>
  <si>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</si>
  <si>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</si>
  <si>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</si>
  <si>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</si>
  <si>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</si>
  <si>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</si>
  <si>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</si>
  <si>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</si>
  <si>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</si>
  <si>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</si>
  <si>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</si>
  <si>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</si>
  <si>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</si>
  <si>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</si>
  <si>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</si>
  <si>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</si>
  <si>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</si>
  <si>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</si>
  <si>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</si>
  <si>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</si>
  <si>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</si>
  <si>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</si>
  <si>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</si>
  <si>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</si>
  <si>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</si>
  <si>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</si>
  <si>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</si>
  <si>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</si>
  <si>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</si>
  <si>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</si>
  <si>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</si>
  <si>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</si>
  <si>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</si>
  <si>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</si>
  <si>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</si>
  <si>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</si>
  <si>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</si>
  <si>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</si>
  <si>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</si>
  <si>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</si>
  <si>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</si>
  <si>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</si>
  <si>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</si>
  <si>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</si>
  <si>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</si>
  <si>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</si>
  <si>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</si>
  <si>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</si>
  <si>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</si>
  <si>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</si>
  <si>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</si>
  <si>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</si>
  <si>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</si>
  <si>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</si>
  <si>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</si>
  <si>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</si>
  <si>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</si>
  <si>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</si>
  <si>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</si>
  <si>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</si>
  <si>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</si>
  <si>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</si>
  <si>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</si>
  <si>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</si>
  <si>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</si>
  <si>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</t>
  </si>
  <si>
    <t>Přípojka NN</t>
  </si>
  <si>
    <t>1488165692</t>
  </si>
  <si>
    <t>SO_03.2 - Přípojka NN k napojovacímu bodu č.2</t>
  </si>
  <si>
    <t>210120102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</si>
  <si>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</si>
  <si>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</si>
  <si>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</si>
  <si>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</si>
  <si>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</si>
  <si>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</si>
  <si>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</si>
  <si>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</si>
  <si>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</si>
  <si>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</si>
  <si>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</si>
  <si>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</si>
  <si>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</si>
  <si>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</si>
  <si>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</si>
  <si>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</si>
  <si>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</si>
  <si>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</si>
  <si>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</si>
  <si>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</si>
  <si>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</si>
  <si>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</si>
  <si>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</si>
  <si>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</si>
  <si>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</si>
  <si>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</si>
  <si>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</si>
  <si>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</si>
  <si>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</si>
  <si>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</si>
  <si>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</si>
  <si>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</si>
  <si>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</si>
  <si>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</si>
  <si>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</si>
  <si>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</si>
  <si>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</si>
  <si>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</si>
  <si>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</si>
  <si>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</si>
  <si>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</si>
  <si>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</si>
  <si>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</si>
  <si>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</si>
  <si>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</si>
  <si>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</si>
  <si>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</si>
  <si>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</si>
  <si>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</si>
  <si>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</si>
  <si>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</si>
  <si>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</si>
  <si>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</si>
  <si>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</si>
  <si>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</si>
  <si>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</si>
  <si>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</si>
  <si>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</si>
  <si>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</si>
  <si>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</si>
  <si>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</si>
  <si>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</si>
  <si>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</si>
  <si>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</si>
  <si>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</si>
  <si>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</si>
  <si>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</si>
  <si>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</si>
  <si>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</si>
  <si>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</si>
  <si>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</si>
  <si>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</si>
  <si>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</si>
  <si>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</si>
  <si>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</si>
  <si>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</si>
  <si>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</si>
  <si>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</si>
  <si>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</si>
  <si>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</si>
  <si>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</si>
  <si>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</si>
  <si>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</si>
  <si>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</si>
  <si>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</si>
  <si>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Protect SDR 11 90x8,2 mm (typ 1 dle PAS 1075); 12 m</t>
  </si>
  <si>
    <t>-619733859</t>
  </si>
  <si>
    <t>877215310</t>
  </si>
  <si>
    <t>Montáž tvarovek na kanalizačním plastovém potrubí z polyetylenu PE 100 svařovaných na tupo SDR 11/PN16 kolen 15°, 30° nebo 45° d 63</t>
  </si>
  <si>
    <t>487378142</t>
  </si>
  <si>
    <t>-312424909</t>
  </si>
  <si>
    <t>402352887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</si>
  <si>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</si>
  <si>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</si>
  <si>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</si>
  <si>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</si>
  <si>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</si>
  <si>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</si>
  <si>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</si>
  <si>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</si>
  <si>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</si>
  <si>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</si>
  <si>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</si>
  <si>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</si>
  <si>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</si>
  <si>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</si>
  <si>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</si>
  <si>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</si>
  <si>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</si>
  <si>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</si>
  <si>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</si>
  <si>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</si>
  <si>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</si>
  <si>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</si>
  <si>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</si>
  <si>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</si>
  <si>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</si>
  <si>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</si>
  <si>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</si>
  <si>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</si>
  <si>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</si>
  <si>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</si>
  <si>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</si>
  <si>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</si>
  <si>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</si>
  <si>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</si>
  <si>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</si>
  <si>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</si>
  <si>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</si>
  <si>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</si>
  <si>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</si>
  <si>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</si>
  <si>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</si>
  <si>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</si>
  <si>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</si>
  <si>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</si>
  <si>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</si>
  <si>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</si>
  <si>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</si>
  <si>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</si>
  <si>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</si>
  <si>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</si>
  <si>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</si>
  <si>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</si>
  <si>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</si>
  <si>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</si>
  <si>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</si>
  <si>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</si>
  <si>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</si>
  <si>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</si>
  <si>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</si>
  <si>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</si>
  <si>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</si>
  <si>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</si>
  <si>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</si>
  <si>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</si>
  <si>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</si>
  <si>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</si>
  <si>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</si>
  <si>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</si>
  <si>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</si>
  <si>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</si>
  <si>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</si>
  <si>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</si>
  <si>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</si>
  <si>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</si>
  <si>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</si>
  <si>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</si>
  <si>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</si>
  <si>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</si>
  <si>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</si>
  <si>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</si>
  <si>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</si>
  <si>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</si>
  <si>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</si>
  <si>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</si>
  <si>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</si>
  <si>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</si>
  <si>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</si>
  <si>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</si>
  <si>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</si>
  <si>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</si>
  <si>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</si>
  <si>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</si>
  <si>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</si>
  <si>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</si>
  <si>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</si>
  <si>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</si>
  <si>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</si>
  <si>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</si>
  <si>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</si>
  <si>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</si>
  <si>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</si>
  <si>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</si>
  <si>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</si>
  <si>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</si>
  <si>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</si>
  <si>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</si>
  <si>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</si>
  <si>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</si>
  <si>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</si>
  <si>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</si>
  <si>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</si>
  <si>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</si>
  <si>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</si>
  <si>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</si>
  <si>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</si>
  <si>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</si>
  <si>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</si>
  <si>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</si>
  <si>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</si>
  <si>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</si>
  <si>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</si>
  <si>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</si>
  <si>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</si>
  <si>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</si>
  <si>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</si>
  <si>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</si>
  <si>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</si>
  <si>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</si>
  <si>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</si>
  <si>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</si>
  <si>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"ŠP, místní asfalt"</t>
  </si>
  <si>
    <t>442509374</t>
  </si>
  <si>
    <t>-1190609677</t>
  </si>
  <si>
    <t>2*3*2,5+2*2*1,5</t>
  </si>
  <si>
    <t>2*8</t>
  </si>
  <si>
    <t>2*(2*3+2*1,5)</t>
  </si>
  <si>
    <t>2039238774</t>
  </si>
  <si>
    <t>1873000546</t>
  </si>
  <si>
    <t>-725452824</t>
  </si>
  <si>
    <t>2057033116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</si>
  <si>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</si>
  <si>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</si>
  <si>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</si>
  <si>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</si>
  <si>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</si>
  <si>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</si>
  <si>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</si>
  <si>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</si>
  <si>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</si>
  <si>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</si>
  <si>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</si>
  <si>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</si>
  <si>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</si>
  <si>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</si>
  <si>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</si>
  <si>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</si>
  <si>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</si>
  <si>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</si>
  <si>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</si>
  <si>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154044987</t>
  </si>
  <si>
    <t>-1837663655</t>
  </si>
  <si>
    <t>-973513547</t>
  </si>
  <si>
    <t>-1979069129</t>
  </si>
  <si>
    <t>trouba přírubová litinová vodovodní  PN10/40 DN 50 dl 200mm</t>
  </si>
  <si>
    <t>516078835</t>
  </si>
  <si>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</si>
  <si>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</si>
  <si>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</si>
  <si>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</si>
  <si>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</si>
  <si>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</si>
  <si>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</si>
  <si>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</si>
  <si>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</si>
  <si>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</si>
  <si>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</si>
  <si>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</si>
  <si>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</si>
  <si>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</si>
  <si>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</si>
  <si>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</si>
  <si>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</si>
  <si>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</si>
  <si>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</si>
  <si>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</si>
  <si>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</si>
  <si>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</si>
  <si>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</si>
  <si>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</si>
  <si>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</si>
  <si>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</si>
  <si>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</si>
  <si>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</si>
  <si>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</si>
  <si>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</si>
  <si>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</si>
  <si>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</si>
  <si>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</si>
  <si>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</si>
  <si>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</si>
  <si>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</si>
  <si>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</si>
  <si>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</si>
  <si>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</si>
  <si>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</si>
  <si>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</si>
  <si>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</si>
  <si>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</si>
  <si>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</si>
  <si>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</si>
  <si>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</si>
  <si>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</si>
  <si>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</si>
  <si>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</si>
  <si>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</si>
  <si>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</si>
  <si>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</si>
  <si>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</si>
  <si>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</si>
  <si>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</si>
  <si>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</si>
  <si>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</si>
  <si>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</si>
  <si>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</si>
  <si>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</si>
  <si>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</si>
  <si>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</si>
  <si>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</si>
  <si>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</si>
  <si>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</si>
  <si>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</si>
  <si>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</si>
  <si>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</si>
  <si>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</si>
  <si>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</si>
  <si>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</si>
  <si>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</si>
  <si>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</si>
  <si>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</si>
  <si>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</si>
  <si>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</si>
  <si>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</si>
  <si>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</si>
  <si>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</si>
  <si>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</si>
  <si>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</si>
  <si>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</si>
  <si>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</si>
  <si>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</si>
  <si>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</si>
  <si>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</si>
  <si>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</si>
  <si>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</si>
  <si>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</si>
  <si>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</si>
  <si>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</si>
  <si>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</si>
  <si>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</si>
  <si>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</si>
  <si>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</si>
  <si>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</si>
  <si>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</si>
  <si>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</si>
  <si>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</si>
  <si>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</si>
  <si>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</si>
  <si>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</si>
  <si>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</si>
  <si>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</si>
  <si>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</si>
  <si>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</si>
  <si>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</si>
  <si>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</si>
  <si>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</si>
  <si>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</si>
  <si>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</si>
  <si>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</si>
  <si>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</si>
  <si>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</si>
  <si>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</si>
  <si>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</si>
  <si>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</si>
  <si>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</si>
  <si>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</si>
  <si>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</si>
  <si>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</si>
  <si>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</si>
  <si>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</si>
  <si>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</si>
  <si>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</si>
  <si>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</si>
  <si>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</si>
  <si>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</si>
  <si>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</si>
  <si>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</si>
  <si>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</si>
  <si>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</si>
  <si>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</si>
  <si>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</si>
  <si>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</si>
  <si>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</si>
  <si>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</si>
  <si>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</si>
  <si>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</si>
  <si>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</si>
  <si>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</si>
  <si>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</si>
  <si>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</si>
  <si>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</si>
  <si>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</si>
  <si>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</si>
  <si>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</si>
  <si>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</si>
  <si>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</si>
  <si>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</si>
  <si>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</si>
  <si>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</si>
  <si>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</si>
  <si>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</si>
  <si>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</si>
  <si>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</si>
  <si>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</si>
  <si>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</si>
  <si>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</si>
  <si>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</si>
  <si>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</si>
  <si>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</si>
  <si>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</si>
  <si>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</si>
  <si>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</si>
  <si>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</si>
  <si>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</si>
  <si>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</si>
  <si>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</si>
  <si>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</si>
  <si>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</si>
  <si>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</si>
  <si>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</si>
  <si>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</si>
  <si>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</si>
  <si>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</si>
  <si>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trouba přírubová litinová vodovodní  PN16/40 DN 50 dl 200mm</t>
  </si>
  <si>
    <t>-1149941796</t>
  </si>
  <si>
    <t>1352879392</t>
  </si>
  <si>
    <t>28615177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</si>
  <si>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</si>
  <si>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</si>
  <si>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</si>
  <si>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</si>
  <si>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</si>
  <si>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</si>
  <si>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</si>
  <si>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</si>
  <si>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</si>
  <si>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</si>
  <si>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</si>
  <si>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</si>
  <si>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</si>
  <si>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</si>
  <si>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</si>
  <si>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</si>
  <si>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</si>
  <si>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</si>
  <si>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</si>
  <si>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</si>
  <si>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</si>
  <si>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</si>
  <si>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</si>
  <si>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</si>
  <si>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</si>
  <si>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</si>
  <si>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</si>
  <si>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</si>
  <si>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</si>
  <si>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</si>
  <si>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</si>
  <si>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</si>
  <si>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</si>
  <si>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</si>
  <si>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</si>
  <si>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</si>
  <si>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</si>
  <si>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</si>
  <si>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</si>
  <si>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</si>
  <si>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</si>
  <si>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</si>
  <si>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</si>
  <si>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</si>
  <si>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</si>
  <si>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</si>
  <si>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</si>
  <si>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</si>
  <si>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</si>
  <si>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</si>
  <si>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</si>
  <si>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</si>
  <si>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</si>
  <si>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</si>
  <si>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</si>
  <si>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</si>
  <si>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</si>
  <si>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</si>
  <si>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</si>
  <si>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</si>
  <si>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</si>
  <si>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</si>
  <si>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</si>
  <si>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</si>
  <si>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</si>
  <si>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</si>
  <si>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</si>
  <si>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</si>
  <si>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</si>
  <si>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</si>
  <si>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</si>
  <si>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</si>
  <si>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</si>
  <si>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</si>
  <si>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</si>
  <si>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</si>
  <si>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</si>
  <si>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</si>
  <si>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</si>
  <si>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</si>
  <si>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</si>
  <si>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</si>
  <si>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</si>
  <si>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</si>
  <si>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</si>
  <si>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</si>
  <si>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</si>
  <si>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</si>
  <si>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</si>
  <si>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</si>
  <si>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</si>
  <si>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</si>
  <si>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</si>
  <si>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</si>
  <si>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</si>
  <si>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</si>
  <si>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</si>
  <si>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</si>
  <si>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</si>
  <si>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</si>
  <si>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</si>
  <si>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</si>
  <si>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</si>
  <si>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</si>
  <si>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</si>
  <si>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</si>
  <si>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</si>
  <si>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</si>
  <si>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</si>
  <si>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</si>
  <si>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</si>
  <si>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</si>
  <si>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</si>
  <si>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</si>
  <si>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</si>
  <si>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</si>
  <si>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</si>
  <si>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</si>
  <si>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</si>
  <si>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</si>
  <si>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</si>
  <si>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</si>
  <si>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</si>
  <si>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</si>
  <si>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</si>
  <si>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18,4*1,7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</si>
  <si>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</si>
  <si>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</si>
  <si>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</si>
  <si>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</si>
  <si>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</si>
  <si>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</si>
  <si>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</si>
  <si>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</si>
  <si>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</si>
  <si>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</si>
  <si>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</si>
  <si>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</si>
  <si>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</si>
  <si>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</si>
  <si>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</si>
  <si>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</si>
  <si>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</si>
  <si>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</si>
  <si>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</si>
  <si>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</si>
  <si>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</si>
  <si>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</si>
  <si>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</si>
  <si>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</si>
  <si>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</si>
  <si>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</si>
  <si>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</si>
  <si>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</si>
  <si>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</si>
  <si>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</si>
  <si>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</si>
  <si>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</si>
  <si>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</si>
  <si>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</si>
  <si>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</si>
  <si>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</si>
  <si>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</si>
  <si>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</si>
  <si>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</si>
  <si>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</si>
  <si>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</si>
  <si>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</si>
  <si>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</si>
  <si>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</si>
  <si>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</si>
  <si>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</si>
  <si>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</si>
  <si>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</si>
  <si>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</si>
  <si>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</si>
  <si>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</si>
  <si>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</si>
  <si>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</si>
  <si>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</si>
  <si>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</si>
  <si>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Součet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</si>
  <si>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</si>
  <si>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</si>
  <si>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</si>
  <si>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</si>
  <si>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</si>
  <si>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</si>
  <si>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</si>
  <si>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</si>
  <si>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</si>
  <si>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40,145+243,3*1,7*1+21,114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</si>
  <si>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</si>
  <si>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</si>
  <si>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</si>
  <si>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</si>
  <si>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474,869*25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</si>
  <si>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</si>
  <si>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</si>
  <si>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</si>
  <si>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</si>
  <si>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</si>
  <si>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</si>
  <si>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</si>
  <si>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</si>
  <si>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</si>
  <si>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474,869*2,05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</si>
  <si>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</si>
  <si>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</si>
  <si>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</si>
  <si>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</si>
  <si>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</si>
  <si>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1034,025-40,145-243,3*1,7*1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</si>
  <si>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</si>
  <si>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</si>
  <si>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</si>
  <si>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</si>
  <si>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</si>
  <si>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</si>
  <si>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18,4*1,7*(2,5-0,15-1)</t>
  </si>
  <si>
    <t>42,228*1,67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</si>
  <si>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</si>
  <si>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</si>
  <si>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</si>
  <si>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</si>
  <si>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243,3*1,7*1-3,14*0,3*0,3*243,3</t>
  </si>
  <si>
    <t>58341334</t>
  </si>
  <si>
    <t>kamenivo drcené drobné frakce 0/2</t>
  </si>
  <si>
    <t>2002700747</t>
  </si>
  <si>
    <t>344,853*2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</si>
  <si>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</si>
  <si>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</si>
  <si>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</si>
  <si>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</si>
  <si>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</si>
  <si>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</si>
  <si>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</si>
  <si>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</si>
  <si>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</si>
  <si>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</si>
  <si>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</si>
  <si>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</si>
  <si>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</si>
  <si>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</si>
  <si>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</si>
  <si>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</si>
  <si>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</si>
  <si>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</si>
  <si>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</si>
  <si>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</si>
  <si>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</si>
  <si>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</si>
  <si>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</si>
  <si>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</si>
  <si>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</si>
  <si>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</si>
  <si>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</si>
  <si>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</si>
  <si>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</si>
  <si>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</si>
  <si>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</si>
  <si>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potrubí, stoky a drobné objekty v otevřeném výkopu z písku a štěrkopísku do 63 mm</t>
  </si>
  <si>
    <t>537916297</t>
  </si>
  <si>
    <t>243,3*1,1*0,15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</si>
  <si>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</si>
  <si>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</si>
  <si>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</si>
  <si>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</si>
  <si>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</si>
  <si>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</si>
  <si>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</si>
  <si>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</si>
  <si>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</si>
  <si>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</si>
  <si>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</si>
  <si>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</si>
  <si>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</si>
  <si>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</si>
  <si>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</si>
  <si>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</si>
  <si>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</si>
  <si>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</si>
  <si>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</si>
  <si>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</si>
  <si>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</si>
  <si>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</si>
  <si>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</si>
  <si>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564271111</t>
  </si>
  <si>
    <t>Podklad nebo podsyp ze štěrkopísku ŠP s rozprostřením, vlhčením a zhutněním plochy přes 100 m2, po zhutnění tl. 250 mm</t>
  </si>
  <si>
    <t>435143771</t>
  </si>
  <si>
    <t>"místní asfalt" 18,4*1,7</t>
  </si>
  <si>
    <t>35</t>
  </si>
  <si>
    <t>567122114</t>
  </si>
  <si>
    <t>Podklad ze směsi stmelené cementem SC bez dilatačních spár, s rozprostřením a zhutněním SC C 8/10 (KSC I), po zhutnění tl. 150 mm</t>
  </si>
  <si>
    <t>429972801</t>
  </si>
  <si>
    <t>36</t>
  </si>
  <si>
    <t>573111113</t>
  </si>
  <si>
    <t>Postřik infiltrační PI z asfaltu silničního s posypem kamenivem, v množství 1,50 kg/m2</t>
  </si>
  <si>
    <t>-122863726</t>
  </si>
  <si>
    <t>37</t>
  </si>
  <si>
    <t>573211107</t>
  </si>
  <si>
    <t>Postřik spojovací PS bez posypu kamenivem z asfaltu silničního, v množství 0,30 kg/m2</t>
  </si>
  <si>
    <t>-1719949833</t>
  </si>
  <si>
    <t>18,4*2,7</t>
  </si>
  <si>
    <t>38</t>
  </si>
  <si>
    <t>577144121</t>
  </si>
  <si>
    <t>Asfaltový beton vrstva obrusná ACO 11 (ABS)  s rozprostřením a se zhutněním z nemodifikovaného asfaltu v pruhu šířky přes 3 m tř. I, po zhutnění tl. 50 mm</t>
  </si>
  <si>
    <t>-1658755990</t>
  </si>
  <si>
    <t>"místní asfalt" 18,4*1,7+18,4*2,7</t>
  </si>
  <si>
    <t>39</t>
  </si>
  <si>
    <t>599141111</t>
  </si>
  <si>
    <t>Vyplnění spár mezi silničními dílci jakékoliv tloušťky  živičnou zálivkou</t>
  </si>
  <si>
    <t>-794761566</t>
  </si>
  <si>
    <t>Trubní vedení</t>
  </si>
  <si>
    <t>40</t>
  </si>
  <si>
    <t>871443121</t>
  </si>
  <si>
    <t>Montáž kanalizačního potrubí z plastů z tvrdého PVC těsněných gumovým kroužkem v otevřeném výkopu ve sklonu do 20 % DN 600</t>
  </si>
  <si>
    <t>-825867157</t>
  </si>
  <si>
    <t>41</t>
  </si>
  <si>
    <t>28611236</t>
  </si>
  <si>
    <t>trubka kanalizační PVC-U DN 630x3000mm SN12</t>
  </si>
  <si>
    <t>-1205326534</t>
  </si>
  <si>
    <t>243,3*1,03 'Přepočtené koeficientem množství</t>
  </si>
  <si>
    <t>42</t>
  </si>
  <si>
    <t>892441111</t>
  </si>
  <si>
    <t>Tlakové zkoušky vodou na potrubí DN 600</t>
  </si>
  <si>
    <t>1163517511</t>
  </si>
  <si>
    <t>43</t>
  </si>
  <si>
    <t>894411311</t>
  </si>
  <si>
    <t>Osazení betonových nebo železobetonových dílců pro šachty skruží rovných</t>
  </si>
  <si>
    <t>-384319294</t>
  </si>
  <si>
    <t>44</t>
  </si>
  <si>
    <t>59224160</t>
  </si>
  <si>
    <t>skruž kanalizační s ocelovými stupadly 100x25x12cm</t>
  </si>
  <si>
    <t>1491313096</t>
  </si>
  <si>
    <t>45</t>
  </si>
  <si>
    <t>894412411</t>
  </si>
  <si>
    <t>Osazení betonových nebo železobetonových dílců pro šachty skruží přechodových</t>
  </si>
  <si>
    <t>-1751428619</t>
  </si>
  <si>
    <t>46</t>
  </si>
  <si>
    <t>59224312</t>
  </si>
  <si>
    <t>kónus šachetní betonový kapsové plastové stupadlo 100x62,5x58cm</t>
  </si>
  <si>
    <t>1034362228</t>
  </si>
  <si>
    <t>47</t>
  </si>
  <si>
    <t>894414111</t>
  </si>
  <si>
    <t>Osazení betonových nebo železobetonových dílců pro šachty skruží základových (dno)</t>
  </si>
  <si>
    <t>-1896855621</t>
  </si>
  <si>
    <t>48</t>
  </si>
  <si>
    <t>59224339</t>
  </si>
  <si>
    <t>dno betonové šachty kanalizační přímé 100x100x60cm</t>
  </si>
  <si>
    <t>279284376</t>
  </si>
  <si>
    <t>49</t>
  </si>
  <si>
    <t>899104112</t>
  </si>
  <si>
    <t>Osazení poklopů litinových a ocelových včetně rámů pro třídu zatížení D400, E600</t>
  </si>
  <si>
    <t>1801700611</t>
  </si>
  <si>
    <t>50</t>
  </si>
  <si>
    <t>55241003</t>
  </si>
  <si>
    <t>poklop kanalizační betonový, litinový rám 160mm, D 400 bez odvětrání</t>
  </si>
  <si>
    <t>1574335521</t>
  </si>
  <si>
    <t>51</t>
  </si>
  <si>
    <t>KSI.KDM05</t>
  </si>
  <si>
    <t>Kanalizační poklop Standard - litinový, rám samonivelační, D 400 bez odvětrání</t>
  </si>
  <si>
    <t>-1159279572</t>
  </si>
  <si>
    <t>52</t>
  </si>
  <si>
    <t>59224348.1</t>
  </si>
  <si>
    <t>těsnění elastomerové pro spojení šachetních dílů DN 1000</t>
  </si>
  <si>
    <t>1484141080</t>
  </si>
  <si>
    <t>53</t>
  </si>
  <si>
    <t>892442121</t>
  </si>
  <si>
    <t>Tlakové zkoušky vzduchem těsnícími vaky ucpávkovými DN 600</t>
  </si>
  <si>
    <t>úsek</t>
  </si>
  <si>
    <t>1901783218</t>
  </si>
  <si>
    <t>54</t>
  </si>
  <si>
    <t>899722112</t>
  </si>
  <si>
    <t>Krytí potrubí z plastů výstražnou fólií z PVC šířky 25 cm</t>
  </si>
  <si>
    <t>-1665968141</t>
  </si>
  <si>
    <t>55</t>
  </si>
  <si>
    <t>877315211</t>
  </si>
  <si>
    <t>Montáž tvarovek na kanalizačním potrubí z trub z plastu  z tvrdého PVC nebo z polypropylenu v otevřeném výkopu jednoosých DN 160</t>
  </si>
  <si>
    <t>-651029585</t>
  </si>
  <si>
    <t>56</t>
  </si>
  <si>
    <t>28611361</t>
  </si>
  <si>
    <t>koleno kanalizační PVC KG 160x45°</t>
  </si>
  <si>
    <t>-1531103444</t>
  </si>
  <si>
    <t>57</t>
  </si>
  <si>
    <t>877315231</t>
  </si>
  <si>
    <t>Montáž tvarovek na kanalizačním potrubí z trub z plastu  z tvrdého PVC nebo z polypropylenu v otevřeném výkopu víček DN 160</t>
  </si>
  <si>
    <t>2137352761</t>
  </si>
  <si>
    <t>58</t>
  </si>
  <si>
    <t>28611588</t>
  </si>
  <si>
    <t>zátka kanalizace plastové KG DN 150</t>
  </si>
  <si>
    <t>-1351295779</t>
  </si>
  <si>
    <t>59</t>
  </si>
  <si>
    <t>877425221.1</t>
  </si>
  <si>
    <t>Montáž tvarovek na kanalizačním potrubí z trub z plastu  z tvrdého PVC nebo z polypropylenu v otevřeném výkopu dvouosých DN 500</t>
  </si>
  <si>
    <t>1166858727</t>
  </si>
  <si>
    <t>60</t>
  </si>
  <si>
    <t>ELM.HSSA6015</t>
  </si>
  <si>
    <t>Odbočka kanalizační   De 630/160/45°</t>
  </si>
  <si>
    <t>354297855</t>
  </si>
  <si>
    <t>Ostatní konstrukce a práce, bourání</t>
  </si>
  <si>
    <t>61</t>
  </si>
  <si>
    <t>919112222</t>
  </si>
  <si>
    <t>Řezání dilatačních spár v živičném krytu  vytvoření komůrky pro těsnící zálivku šířky 15 mm, hloubky 25 mm</t>
  </si>
  <si>
    <t>-1742627451</t>
  </si>
  <si>
    <t>62</t>
  </si>
  <si>
    <t>919735112</t>
  </si>
  <si>
    <t>Řezání stávajícího živičného krytu nebo podkladu hloubky přes 50 do 100 mm</t>
  </si>
  <si>
    <t>-938635289</t>
  </si>
  <si>
    <t>2*18,4</t>
  </si>
  <si>
    <t>63</t>
  </si>
  <si>
    <t>919735123</t>
  </si>
  <si>
    <t>Řezání stávajícího betonového krytu nebo podkladu hloubky přes 100 do 150 mm</t>
  </si>
  <si>
    <t>655149061</t>
  </si>
  <si>
    <t>99</t>
  </si>
  <si>
    <t>Přesun hmot</t>
  </si>
  <si>
    <t>64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</si>
  <si>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</si>
  <si>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</si>
  <si>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</si>
  <si>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</si>
  <si>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</si>
  <si>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65</t>
  </si>
  <si>
    <t>997221551</t>
  </si>
  <si>
    <t>Vodorovná doprava suti  bez naložení, ale se složením a s hrubým urovnáním ze sypkých materiálů, na vzdálenost do 1 km</t>
  </si>
  <si>
    <t>104647982</t>
  </si>
  <si>
    <t>66</t>
  </si>
  <si>
    <t>997221559</t>
  </si>
  <si>
    <t>Vodorovná doprava suti  bez naložení, ale se složením a s hrubým urovnáním Příplatek k ceně za každý další i započatý 1 km přes 1 km</t>
  </si>
  <si>
    <t>-1993312859</t>
  </si>
  <si>
    <t>32,469*34 'Přepočtené koeficientem množství</t>
  </si>
  <si>
    <t>67</t>
  </si>
  <si>
    <t>997221611</t>
  </si>
  <si>
    <t>Nakládání na dopravní prostředky  pro vodorovnou dopravu suti</t>
  </si>
  <si>
    <t>-381995783</t>
  </si>
  <si>
    <t>68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</si>
  <si>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</si>
  <si>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</si>
  <si>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</si>
  <si>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69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</si>
  <si>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</si>
  <si>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</si>
  <si>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</si>
  <si>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3,065+3,597</t>
  </si>
  <si>
    <t>70</t>
  </si>
  <si>
    <t>997221655</t>
  </si>
  <si>
    <t>-1220245616</t>
  </si>
  <si>
    <t>15,64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</si>
  <si>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</si>
  <si>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</si>
  <si>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</si>
  <si>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</si>
  <si>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</si>
  <si>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</si>
  <si>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</si>
  <si>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</si>
  <si>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</si>
  <si>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</si>
  <si>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</si>
  <si>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</si>
  <si>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</si>
  <si>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</si>
  <si>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</si>
  <si>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</si>
  <si>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14,4-3,24-1,08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</si>
  <si>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</si>
  <si>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</si>
  <si>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</si>
  <si>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</si>
  <si>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</si>
  <si>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</si>
  <si>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</si>
  <si>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</si>
  <si>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</si>
  <si>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</si>
  <si>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</si>
  <si>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</si>
  <si>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</si>
  <si>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</si>
  <si>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</si>
  <si>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</si>
  <si>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</si>
  <si>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</si>
  <si>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</si>
  <si>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"místní asfalt" 5*0,9</t>
  </si>
  <si>
    <t>"místní asfalt" 2*5*0,9</t>
  </si>
  <si>
    <t>-821701844</t>
  </si>
  <si>
    <t>871315221</t>
  </si>
  <si>
    <t>Kanalizační potrubí z tvrdého PVC v otevřeném výkopu ve sklonu do 20 %, hladkého plnostěnného jednovrstvého, tuhost třídy SN 8 DN 160</t>
  </si>
  <si>
    <t>1244879080</t>
  </si>
  <si>
    <t>1011279539</t>
  </si>
  <si>
    <t>-394901131</t>
  </si>
  <si>
    <t>892351111</t>
  </si>
  <si>
    <t>Tlakové zkoušky vodou na potrubí DN 150 nebo 200</t>
  </si>
  <si>
    <t>-931210642</t>
  </si>
  <si>
    <t>WVN.SP343200W</t>
  </si>
  <si>
    <t>Trubka kanalizační plastová KGEM-200x2000 SN8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</si>
  <si>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</si>
  <si>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</si>
  <si>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</si>
  <si>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</si>
  <si>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</si>
  <si>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</si>
  <si>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</si>
  <si>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</si>
  <si>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</si>
  <si>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</si>
  <si>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</si>
  <si>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</si>
  <si>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</si>
  <si>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</si>
  <si>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</si>
  <si>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</si>
  <si>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</si>
  <si>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</si>
  <si>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</si>
  <si>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</si>
  <si>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</si>
  <si>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</si>
  <si>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</si>
  <si>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</si>
  <si>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</si>
  <si>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</si>
  <si>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</si>
  <si>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</si>
  <si>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</si>
  <si>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</si>
  <si>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</si>
  <si>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</si>
  <si>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</si>
  <si>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</si>
  <si>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</si>
  <si>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</si>
  <si>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</si>
  <si>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</si>
  <si>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</si>
  <si>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</si>
  <si>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</si>
  <si>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</si>
  <si>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</si>
  <si>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</si>
  <si>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</si>
  <si>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</si>
  <si>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</si>
  <si>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</si>
  <si>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</si>
  <si>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</si>
  <si>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</si>
  <si>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</si>
  <si>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</si>
  <si>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</si>
  <si>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</si>
  <si>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</si>
  <si>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</si>
  <si>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</si>
  <si>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</si>
  <si>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</si>
  <si>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726,5*1,1*2,8</t>
  </si>
  <si>
    <t>"A1" 437,7*1,1*2,3</t>
  </si>
  <si>
    <t>"A2 + V" 475,6*1,5*3,2</t>
  </si>
  <si>
    <t>25*2*1,7*2,1</t>
  </si>
  <si>
    <t>"A3 - 2.část" 726,5*3,5*2</t>
  </si>
  <si>
    <t>"A1" 437,7*3,5*2</t>
  </si>
  <si>
    <t>"A2 + V" 475,6*3,5*2</t>
  </si>
  <si>
    <t>299,104+1125,072+4203,70</t>
  </si>
  <si>
    <t>5627,876*10 'Přepočtené koeficientem množství</t>
  </si>
  <si>
    <t>Poplatek za uložení na skládce (skládkovné) zeminy a kamení kód odpadu 17 05 04 - odvoz na reciklační skládku viz. zadávací dokumentace bod 22.7</t>
  </si>
  <si>
    <t>5627,876*2,05 'Přepočtené koeficientem množství</t>
  </si>
  <si>
    <t>5627,881-299,104-1125,072</t>
  </si>
  <si>
    <t>"zásyp v komunikaci SÚS - 100% nový materiál"</t>
  </si>
  <si>
    <t>4203,705</t>
  </si>
  <si>
    <t>4203,705*1,67 'Přepočtené koeficientem množství</t>
  </si>
  <si>
    <t>"A3 - 2.část" 726,5*1,1*0,6</t>
  </si>
  <si>
    <t>"A1" 437,7*1,1*0,6</t>
  </si>
  <si>
    <t>"A2 + V" 475,6*1,5*0,5</t>
  </si>
  <si>
    <t>1125,072*2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</si>
  <si>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</si>
  <si>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</si>
  <si>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</si>
  <si>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</si>
  <si>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</si>
  <si>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</si>
  <si>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</si>
  <si>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</si>
  <si>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</si>
  <si>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</si>
  <si>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</si>
  <si>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</si>
  <si>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</si>
  <si>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</si>
  <si>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</si>
  <si>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</si>
  <si>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</si>
  <si>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</si>
  <si>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</si>
  <si>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</si>
  <si>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</si>
  <si>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</si>
  <si>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</si>
  <si>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</si>
  <si>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</si>
  <si>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</si>
  <si>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</si>
  <si>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</si>
  <si>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</si>
  <si>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577144141</t>
  </si>
  <si>
    <t>Asfaltový beton vrstva obrusná ACO 11 (ABS)  s rozprostřením a se zhutněním z modifikovaného asfaltu v pruhu šířky přes 3 m, po zhutnění tl. 50 mm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</si>
  <si>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</si>
  <si>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</si>
  <si>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</si>
  <si>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</si>
  <si>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122</t>
  </si>
  <si>
    <t>871264201</t>
  </si>
  <si>
    <t>Montáž kanalizačního potrubí z polyetylenu PE100 RC svařovaných na tupo v otevřeném výkopu ve sklonu do 20 % SDR 11/PN16 d 110 x 10,0 mm</t>
  </si>
  <si>
    <t>-1344776905</t>
  </si>
  <si>
    <t>123</t>
  </si>
  <si>
    <t>ELM.19488</t>
  </si>
  <si>
    <t>Trubka PE RC Protect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</si>
  <si>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</si>
  <si>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</si>
  <si>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</si>
  <si>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</si>
  <si>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</si>
  <si>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</si>
  <si>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</si>
  <si>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</si>
  <si>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</si>
  <si>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</si>
  <si>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</si>
  <si>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</si>
  <si>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</si>
  <si>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</si>
  <si>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</si>
  <si>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</si>
  <si>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</si>
  <si>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</si>
  <si>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</si>
  <si>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</si>
  <si>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</si>
  <si>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</si>
  <si>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</si>
  <si>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</si>
  <si>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</si>
  <si>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</si>
  <si>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</si>
  <si>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</si>
  <si>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</si>
  <si>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</si>
  <si>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</si>
  <si>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</si>
  <si>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</si>
  <si>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</si>
  <si>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</si>
  <si>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</si>
  <si>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</si>
  <si>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</si>
  <si>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</si>
  <si>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</si>
  <si>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</si>
  <si>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</si>
  <si>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</si>
  <si>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</si>
  <si>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</si>
  <si>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</si>
  <si>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</si>
  <si>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</si>
  <si>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</si>
  <si>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</si>
  <si>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</si>
  <si>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877355231</t>
  </si>
  <si>
    <t>Montáž tvarovek na kanalizačním potrubí z trub z plastu  z tvrdého PVC nebo z polypropylenu v otevřeném výkopu víček DN 200</t>
  </si>
  <si>
    <t>-1840333092</t>
  </si>
  <si>
    <t>71</t>
  </si>
  <si>
    <t>28611590</t>
  </si>
  <si>
    <t>zátka kanalizace plastové KG DN 200</t>
  </si>
  <si>
    <t>207833177</t>
  </si>
  <si>
    <t>72</t>
  </si>
  <si>
    <t>877365231</t>
  </si>
  <si>
    <t>Montáž tvarovek na kanalizačním potrubí z trub z plastu  z tvrdého PVC nebo z polypropylenu v otevřeném výkopu víček DN 250</t>
  </si>
  <si>
    <t>-1940240093</t>
  </si>
  <si>
    <t>73</t>
  </si>
  <si>
    <t>28611592</t>
  </si>
  <si>
    <t>zátka kanalizace plastové KG DN 250</t>
  </si>
  <si>
    <t>1671066257</t>
  </si>
  <si>
    <t>74</t>
  </si>
  <si>
    <t>877375221</t>
  </si>
  <si>
    <t>Montáž tvarovek na kanalizačním potrubí z trub z plastu  z tvrdého PVC nebo z polypropylenu v otevřeném výkopu dvouosých DN 315</t>
  </si>
  <si>
    <t>75</t>
  </si>
  <si>
    <t>ELM.HSSA3015</t>
  </si>
  <si>
    <t>Odbočka kanalizační ULTRA SOLID BP  De 315/160/45°</t>
  </si>
  <si>
    <t>1172284480</t>
  </si>
  <si>
    <t>76</t>
  </si>
  <si>
    <t>ELM.HSSA3020</t>
  </si>
  <si>
    <t>Odbočka kanalizační ULTRA SOLID BP  De 315/200/45°</t>
  </si>
  <si>
    <t>-429106786</t>
  </si>
  <si>
    <t>77</t>
  </si>
  <si>
    <t>ELM.HSSA3025</t>
  </si>
  <si>
    <t>Odbočka kanalizační ULTRA SOLID BP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</si>
  <si>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</si>
  <si>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</si>
  <si>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</si>
  <si>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</si>
  <si>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</si>
  <si>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</si>
  <si>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</si>
  <si>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</si>
  <si>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</si>
  <si>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</si>
  <si>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124</t>
  </si>
  <si>
    <t>877265310</t>
  </si>
  <si>
    <t>Montáž tvarovek na kanalizačním plastovém potrubí z polyetylenu PE 100 svařovaných na tupo SDR 11/PN16 kolen 15°, 30° nebo 45° d 110</t>
  </si>
  <si>
    <t>1085296739</t>
  </si>
  <si>
    <t>125</t>
  </si>
  <si>
    <t>WVN.FF485205W</t>
  </si>
  <si>
    <t>Koleno 45° PE100 SDR11 63</t>
  </si>
  <si>
    <t>1430461241</t>
  </si>
  <si>
    <t>135</t>
  </si>
  <si>
    <t>28614237</t>
  </si>
  <si>
    <t>koleno 15° SDR11 PE 100 PN16 D 110mm</t>
  </si>
  <si>
    <t>1222383084</t>
  </si>
  <si>
    <t>127</t>
  </si>
  <si>
    <t>WVN.FF585521W</t>
  </si>
  <si>
    <t>Koleno 30° PE100 SDR17 110</t>
  </si>
  <si>
    <t>-415646154</t>
  </si>
  <si>
    <t>137</t>
  </si>
  <si>
    <t>WVN.FF485207W</t>
  </si>
  <si>
    <t>Koleno 45° PE100 SDR11              90</t>
  </si>
  <si>
    <t>-1071665329</t>
  </si>
  <si>
    <t>129</t>
  </si>
  <si>
    <t>WVN.FF485225W</t>
  </si>
  <si>
    <t>Koleno 90° PE100 SDR11 63</t>
  </si>
  <si>
    <t>1336510322</t>
  </si>
  <si>
    <t>130</t>
  </si>
  <si>
    <t>WVN.FF485525W</t>
  </si>
  <si>
    <t>Lemový nákružek PE100 SDR11 63</t>
  </si>
  <si>
    <t>1988519755</t>
  </si>
  <si>
    <t>131</t>
  </si>
  <si>
    <t>WVN.FF700211W</t>
  </si>
  <si>
    <t>Příruba PP/ocel PN10/16 63 DN50</t>
  </si>
  <si>
    <t>-1948606198</t>
  </si>
  <si>
    <t>136</t>
  </si>
  <si>
    <t>WVN.FF700514W</t>
  </si>
  <si>
    <t>Příruba PP-V PN10/16         110 DN100</t>
  </si>
  <si>
    <t>-757156785</t>
  </si>
  <si>
    <t>138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</si>
  <si>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</si>
  <si>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</si>
  <si>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</si>
  <si>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</si>
  <si>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</si>
  <si>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</si>
  <si>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</si>
  <si>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140</t>
  </si>
  <si>
    <t>WVN.FF200828W</t>
  </si>
  <si>
    <t>Redukovaný T-kus SDR17 110/63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</si>
  <si>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</si>
  <si>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</si>
  <si>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</si>
  <si>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</si>
  <si>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</si>
  <si>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</si>
  <si>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</si>
  <si>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PN10/40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</si>
  <si>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</si>
  <si>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</si>
  <si>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</si>
  <si>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</si>
  <si>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</si>
  <si>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</si>
  <si>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</si>
  <si>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</si>
  <si>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</si>
  <si>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</si>
  <si>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</si>
  <si>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</si>
  <si>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</si>
  <si>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</si>
  <si>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</si>
  <si>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</si>
  <si>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</si>
  <si>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</si>
  <si>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</si>
  <si>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</si>
  <si>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</si>
  <si>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</si>
  <si>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</si>
  <si>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</si>
  <si>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</si>
  <si>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</si>
  <si>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</si>
  <si>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</si>
  <si>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</si>
  <si>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</si>
  <si>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</si>
  <si>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</si>
  <si>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</si>
  <si>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</si>
  <si>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</si>
  <si>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</si>
  <si>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</si>
  <si>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</si>
  <si>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</si>
  <si>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</si>
  <si>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</si>
  <si>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</si>
  <si>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</si>
  <si>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</si>
  <si>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</si>
  <si>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</si>
  <si>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</si>
  <si>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</si>
  <si>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</si>
  <si>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</si>
  <si>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</si>
  <si>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</si>
  <si>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</si>
  <si>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</si>
  <si>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</si>
  <si>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</si>
  <si>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</si>
  <si>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</si>
  <si>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</si>
  <si>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</si>
  <si>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</si>
  <si>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</si>
  <si>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</si>
  <si>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</si>
  <si>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</si>
  <si>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</si>
  <si>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</si>
  <si>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</si>
  <si>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</si>
  <si>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</si>
  <si>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</si>
  <si>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</si>
  <si>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</si>
  <si>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</si>
  <si>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</si>
  <si>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</si>
  <si>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</si>
  <si>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</si>
  <si>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</si>
  <si>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</si>
  <si>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</si>
  <si>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</si>
  <si>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</si>
  <si>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</si>
  <si>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</si>
  <si>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</si>
  <si>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</si>
  <si>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</si>
  <si>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</si>
  <si>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</si>
  <si>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</si>
  <si>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</si>
  <si>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</si>
  <si>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</si>
  <si>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</si>
  <si>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</si>
  <si>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</si>
  <si>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</si>
  <si>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</si>
  <si>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</si>
  <si>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</si>
  <si>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</si>
  <si>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</si>
  <si>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</si>
  <si>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</si>
  <si>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</si>
  <si>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</si>
  <si>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</si>
  <si>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</si>
  <si>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</si>
  <si>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</si>
  <si>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</si>
  <si>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</si>
  <si>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</si>
  <si>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</si>
  <si>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</si>
  <si>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</si>
  <si>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</si>
  <si>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</si>
  <si>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</si>
  <si>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</si>
  <si>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</si>
  <si>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</si>
  <si>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</si>
  <si>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</si>
  <si>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</si>
  <si>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</si>
  <si>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</si>
  <si>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</si>
  <si>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</si>
  <si>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</si>
  <si>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</si>
  <si>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</si>
  <si>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</si>
  <si>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</si>
  <si>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</si>
  <si>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</si>
  <si>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</si>
  <si>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</si>
  <si>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</si>
  <si>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</si>
  <si>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</si>
  <si>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</si>
  <si>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</si>
  <si>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564760111</t>
  </si>
  <si>
    <t>-195254428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</si>
  <si>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</si>
  <si>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</si>
  <si>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</si>
  <si>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15,6*0,9+15,6*1,9</t>
  </si>
  <si>
    <t>597452530</t>
  </si>
  <si>
    <t>2*10,7+2*15,6</t>
  </si>
  <si>
    <t>871355221</t>
  </si>
  <si>
    <t>3020-2025_3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</si>
  <si>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</si>
  <si>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</si>
  <si>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</si>
  <si>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</si>
  <si>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</si>
  <si>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</si>
  <si>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</si>
  <si>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</si>
  <si>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"ABS v místním asfaltu"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</si>
  <si>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</si>
  <si>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</si>
  <si>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</si>
  <si>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</si>
  <si>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</si>
  <si>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</si>
  <si>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</si>
  <si>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</si>
  <si>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</si>
  <si>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</si>
  <si>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</si>
  <si>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</si>
  <si>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</si>
  <si>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</si>
  <si>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</si>
  <si>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</si>
  <si>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</si>
  <si>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</si>
  <si>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</si>
  <si>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</si>
  <si>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</si>
  <si>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</si>
  <si>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"ABS, tl. 5 cm, místní asfalt"</t>
  </si>
  <si>
    <t>"A3.1" 452,3*2,1</t>
  </si>
  <si>
    <t>"A3.2" 750,5*2,1</t>
  </si>
  <si>
    <t>"B1" 148,7*2,1</t>
  </si>
  <si>
    <t>"B2" 50*2,1</t>
  </si>
  <si>
    <t>"B3" 395,8*2,1</t>
  </si>
  <si>
    <t>"B4" 49,7*2,1</t>
  </si>
  <si>
    <t>"B4.1" 60,7*2,1</t>
  </si>
  <si>
    <t>"B5" 196,8*2,1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</si>
  <si>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</si>
  <si>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</si>
  <si>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</si>
  <si>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</si>
  <si>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</si>
  <si>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</si>
  <si>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</si>
  <si>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</si>
  <si>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</si>
  <si>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</si>
  <si>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</si>
  <si>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</si>
  <si>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452,3*1,1*2,1</t>
  </si>
  <si>
    <t>"A3.2" 1130,5*1,1*2,1</t>
  </si>
  <si>
    <t>"A3.2.1" 415,9*1,1*2,15</t>
  </si>
  <si>
    <t>"B1" 153,7*1,1*2,4</t>
  </si>
  <si>
    <t>"B2" 133,6*1,1*2,2</t>
  </si>
  <si>
    <t>"B3" 400,8*1,1*2,2</t>
  </si>
  <si>
    <t>"B3.1" 127,9*1,1*2,3</t>
  </si>
  <si>
    <t>"B4" 54,7*1,1*2,4</t>
  </si>
  <si>
    <t>"B4.1" 65,7*1,1*2,1</t>
  </si>
  <si>
    <t>"B5" 201,8*1,1*2,4</t>
  </si>
  <si>
    <t>7491,402*0,6</t>
  </si>
  <si>
    <t>132354207</t>
  </si>
</sst>
</file>

<file path=xl/styles.xml><?xml version="1.0" encoding="utf-8"?>
<styleSheet xmlns="http://schemas.openxmlformats.org/spreadsheetml/2006/main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3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8"/>
      <color indexed="12"/>
      <name val="Wingdings 2"/>
    </font>
    <font>
      <b/>
      <sz val="10"/>
      <color indexed="56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10"/>
      <name val="Helv"/>
    </font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/>
    <xf numFmtId="0" fontId="37" fillId="0" borderId="0"/>
    <xf numFmtId="0" fontId="7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4" fillId="0" borderId="0"/>
    <xf numFmtId="0" fontId="37" fillId="0" borderId="0"/>
    <xf numFmtId="0" fontId="54" fillId="0" borderId="0"/>
    <xf numFmtId="0" fontId="56" fillId="0" borderId="0"/>
    <xf numFmtId="0" fontId="56" fillId="0" borderId="0"/>
  </cellStyleXfs>
  <cellXfs count="7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166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7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166" fontId="22" fillId="0" borderId="19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0" fontId="38" fillId="0" borderId="0" xfId="12" applyFont="1"/>
    <xf numFmtId="0" fontId="40" fillId="0" borderId="0" xfId="12" applyFont="1" applyAlignment="1">
      <alignment horizontal="center"/>
    </xf>
    <xf numFmtId="0" fontId="41" fillId="0" borderId="0" xfId="12" applyFont="1"/>
    <xf numFmtId="0" fontId="42" fillId="0" borderId="0" xfId="12" applyFont="1"/>
    <xf numFmtId="0" fontId="43" fillId="0" borderId="0" xfId="12" applyFont="1"/>
    <xf numFmtId="49" fontId="43" fillId="0" borderId="0" xfId="12" applyNumberFormat="1" applyFont="1"/>
    <xf numFmtId="0" fontId="44" fillId="0" borderId="0" xfId="12" applyFont="1"/>
    <xf numFmtId="0" fontId="44" fillId="0" borderId="0" xfId="12" applyFont="1" applyProtection="1">
      <protection locked="0"/>
    </xf>
    <xf numFmtId="0" fontId="45" fillId="0" borderId="0" xfId="12" applyFont="1" applyAlignment="1">
      <alignment horizontal="left" vertical="center"/>
    </xf>
    <xf numFmtId="49" fontId="45" fillId="0" borderId="0" xfId="12" applyNumberFormat="1" applyFont="1" applyAlignment="1">
      <alignment horizontal="left" vertical="center"/>
    </xf>
    <xf numFmtId="0" fontId="44" fillId="0" borderId="0" xfId="12" applyFont="1" applyAlignment="1">
      <alignment horizontal="left" vertical="center"/>
    </xf>
    <xf numFmtId="0" fontId="44" fillId="0" borderId="0" xfId="12" applyFont="1" applyAlignment="1" applyProtection="1">
      <alignment horizontal="left" vertical="center"/>
      <protection locked="0"/>
    </xf>
    <xf numFmtId="0" fontId="46" fillId="0" borderId="23" xfId="12" applyFont="1" applyBorder="1" applyAlignment="1">
      <alignment horizontal="center"/>
    </xf>
    <xf numFmtId="0" fontId="46" fillId="0" borderId="23" xfId="12" applyFont="1" applyBorder="1" applyAlignment="1">
      <alignment horizontal="centerContinuous"/>
    </xf>
    <xf numFmtId="0" fontId="46" fillId="0" borderId="23" xfId="12" applyFont="1" applyBorder="1" applyAlignment="1">
      <alignment horizontal="center" vertical="center"/>
    </xf>
    <xf numFmtId="0" fontId="46" fillId="0" borderId="0" xfId="12" applyFont="1" applyAlignment="1">
      <alignment horizontal="center"/>
    </xf>
    <xf numFmtId="0" fontId="46" fillId="0" borderId="24" xfId="12" applyFont="1" applyBorder="1" applyAlignment="1">
      <alignment horizontal="center"/>
    </xf>
    <xf numFmtId="0" fontId="46" fillId="0" borderId="24" xfId="12" applyFont="1" applyBorder="1" applyAlignment="1">
      <alignment horizontal="center" vertical="center"/>
    </xf>
    <xf numFmtId="0" fontId="46" fillId="0" borderId="25" xfId="12" applyFont="1" applyBorder="1" applyAlignment="1" applyProtection="1">
      <alignment horizontal="center"/>
      <protection locked="0"/>
    </xf>
    <xf numFmtId="168" fontId="46" fillId="0" borderId="26" xfId="12" applyNumberFormat="1" applyFont="1" applyBorder="1" applyAlignment="1" applyProtection="1">
      <alignment horizontal="center"/>
      <protection locked="0"/>
    </xf>
    <xf numFmtId="168" fontId="46" fillId="0" borderId="27" xfId="12" applyNumberFormat="1" applyFont="1" applyBorder="1" applyAlignment="1" applyProtection="1">
      <alignment horizontal="center"/>
      <protection locked="0"/>
    </xf>
    <xf numFmtId="0" fontId="46" fillId="0" borderId="0" xfId="12" applyFont="1" applyAlignment="1" applyProtection="1">
      <alignment horizontal="center"/>
      <protection locked="0"/>
    </xf>
    <xf numFmtId="168" fontId="46" fillId="0" borderId="0" xfId="12" applyNumberFormat="1" applyFont="1" applyAlignment="1" applyProtection="1">
      <alignment horizontal="center"/>
      <protection locked="0"/>
    </xf>
    <xf numFmtId="0" fontId="44" fillId="0" borderId="28" xfId="12" applyFont="1" applyBorder="1" applyAlignment="1">
      <alignment horizontal="center" vertical="center"/>
    </xf>
    <xf numFmtId="0" fontId="44" fillId="0" borderId="29" xfId="12" applyFont="1" applyBorder="1" applyAlignment="1">
      <alignment horizontal="center" vertical="center"/>
    </xf>
    <xf numFmtId="49" fontId="47" fillId="0" borderId="29" xfId="12" applyNumberFormat="1" applyFont="1" applyBorder="1" applyAlignment="1" applyProtection="1">
      <alignment horizontal="center" vertical="top"/>
      <protection locked="0"/>
    </xf>
    <xf numFmtId="49" fontId="46" fillId="0" borderId="30" xfId="12" applyNumberFormat="1" applyFont="1" applyBorder="1" applyAlignment="1">
      <alignment horizontal="center" vertical="center"/>
    </xf>
    <xf numFmtId="0" fontId="48" fillId="0" borderId="29" xfId="10" applyFont="1" applyBorder="1" applyAlignment="1">
      <alignment horizontal="center" wrapText="1"/>
    </xf>
    <xf numFmtId="49" fontId="47" fillId="0" borderId="30" xfId="10" applyNumberFormat="1" applyFont="1" applyBorder="1" applyAlignment="1" applyProtection="1">
      <alignment horizontal="center" vertical="top"/>
      <protection locked="0"/>
    </xf>
    <xf numFmtId="1" fontId="47" fillId="0" borderId="29" xfId="10" applyNumberFormat="1" applyFont="1" applyBorder="1" applyAlignment="1" applyProtection="1">
      <alignment horizontal="center" vertical="top"/>
      <protection locked="0"/>
    </xf>
    <xf numFmtId="4" fontId="44" fillId="0" borderId="30" xfId="10" applyNumberFormat="1" applyFont="1" applyBorder="1" applyAlignment="1" applyProtection="1">
      <alignment horizontal="center"/>
      <protection locked="0"/>
    </xf>
    <xf numFmtId="4" fontId="44" fillId="0" borderId="29" xfId="10" applyNumberFormat="1" applyFont="1" applyBorder="1" applyAlignment="1" applyProtection="1">
      <alignment horizontal="center"/>
      <protection locked="0"/>
    </xf>
    <xf numFmtId="4" fontId="44" fillId="0" borderId="31" xfId="10" applyNumberFormat="1" applyFont="1" applyBorder="1" applyAlignment="1" applyProtection="1">
      <alignment horizontal="center"/>
      <protection locked="0"/>
    </xf>
    <xf numFmtId="0" fontId="44" fillId="0" borderId="0" xfId="12" applyFont="1" applyAlignment="1">
      <alignment horizontal="right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32" xfId="12" applyFont="1" applyBorder="1" applyAlignment="1" applyProtection="1">
      <alignment horizontal="center" vertical="top"/>
      <protection locked="0"/>
    </xf>
    <xf numFmtId="0" fontId="44" fillId="0" borderId="33" xfId="12" applyFont="1" applyBorder="1" applyAlignment="1">
      <alignment horizontal="center" vertical="center"/>
    </xf>
    <xf numFmtId="0" fontId="47" fillId="0" borderId="33" xfId="12" applyFont="1" applyBorder="1" applyAlignment="1" applyProtection="1">
      <alignment horizontal="center" vertical="top"/>
      <protection locked="0"/>
    </xf>
    <xf numFmtId="49" fontId="46" fillId="0" borderId="34" xfId="12" applyNumberFormat="1" applyFont="1" applyBorder="1" applyAlignment="1">
      <alignment horizontal="center" vertical="center"/>
    </xf>
    <xf numFmtId="0" fontId="46" fillId="0" borderId="33" xfId="8" applyFont="1" applyBorder="1" applyAlignment="1">
      <alignment horizontal="left" vertical="center"/>
    </xf>
    <xf numFmtId="0" fontId="47" fillId="0" borderId="33" xfId="8" applyFont="1" applyBorder="1" applyAlignment="1">
      <alignment horizontal="center"/>
    </xf>
    <xf numFmtId="0" fontId="45" fillId="0" borderId="33" xfId="8" applyFont="1" applyBorder="1" applyAlignment="1">
      <alignment horizontal="center" vertical="center"/>
    </xf>
    <xf numFmtId="4" fontId="45" fillId="0" borderId="33" xfId="8" applyNumberFormat="1" applyFont="1" applyBorder="1" applyAlignment="1" applyProtection="1">
      <alignment horizontal="center"/>
      <protection locked="0"/>
    </xf>
    <xf numFmtId="4" fontId="45" fillId="0" borderId="35" xfId="8" applyNumberFormat="1" applyFont="1" applyBorder="1" applyAlignment="1" applyProtection="1">
      <alignment horizontal="center"/>
      <protection locked="0"/>
    </xf>
    <xf numFmtId="4" fontId="45" fillId="0" borderId="36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2" fontId="38" fillId="0" borderId="0" xfId="12" applyNumberFormat="1" applyFont="1"/>
    <xf numFmtId="49" fontId="47" fillId="0" borderId="34" xfId="12" applyNumberFormat="1" applyFont="1" applyBorder="1" applyAlignment="1" applyProtection="1">
      <alignment horizontal="center" vertical="top"/>
      <protection locked="0"/>
    </xf>
    <xf numFmtId="1" fontId="47" fillId="0" borderId="33" xfId="12" applyNumberFormat="1" applyFont="1" applyBorder="1" applyAlignment="1" applyProtection="1">
      <alignment horizontal="center" vertical="top"/>
      <protection locked="0"/>
    </xf>
    <xf numFmtId="4" fontId="44" fillId="0" borderId="34" xfId="12" applyNumberFormat="1" applyFont="1" applyBorder="1" applyAlignment="1" applyProtection="1">
      <alignment horizontal="center"/>
      <protection locked="0"/>
    </xf>
    <xf numFmtId="4" fontId="44" fillId="0" borderId="33" xfId="12" applyNumberFormat="1" applyFont="1" applyBorder="1" applyAlignment="1" applyProtection="1">
      <alignment horizontal="center"/>
      <protection locked="0"/>
    </xf>
    <xf numFmtId="4" fontId="44" fillId="0" borderId="37" xfId="12" applyNumberFormat="1" applyFont="1" applyBorder="1" applyAlignment="1" applyProtection="1">
      <alignment horizontal="center"/>
      <protection locked="0"/>
    </xf>
    <xf numFmtId="4" fontId="44" fillId="0" borderId="0" xfId="12" applyNumberFormat="1" applyFont="1" applyAlignment="1" applyProtection="1">
      <alignment horizontal="center"/>
      <protection locked="0"/>
    </xf>
    <xf numFmtId="0" fontId="46" fillId="0" borderId="33" xfId="12" applyFont="1" applyBorder="1" applyAlignment="1">
      <alignment horizontal="center"/>
    </xf>
    <xf numFmtId="3" fontId="45" fillId="0" borderId="33" xfId="8" applyNumberFormat="1" applyFont="1" applyBorder="1" applyAlignment="1">
      <alignment horizontal="center" vertical="center"/>
    </xf>
    <xf numFmtId="4" fontId="44" fillId="0" borderId="33" xfId="8" applyNumberFormat="1" applyFont="1" applyBorder="1" applyAlignment="1" applyProtection="1">
      <alignment horizontal="center"/>
      <protection locked="0"/>
    </xf>
    <xf numFmtId="4" fontId="44" fillId="0" borderId="0" xfId="8" applyNumberFormat="1" applyFont="1" applyAlignment="1" applyProtection="1">
      <alignment horizontal="center"/>
      <protection locked="0"/>
    </xf>
    <xf numFmtId="0" fontId="46" fillId="0" borderId="34" xfId="12" applyFont="1" applyBorder="1" applyAlignment="1">
      <alignment horizontal="center"/>
    </xf>
    <xf numFmtId="0" fontId="48" fillId="0" borderId="33" xfId="10" applyFont="1" applyBorder="1" applyAlignment="1">
      <alignment horizontal="left" wrapText="1"/>
    </xf>
    <xf numFmtId="49" fontId="47" fillId="0" borderId="34" xfId="10" applyNumberFormat="1" applyFont="1" applyBorder="1" applyAlignment="1" applyProtection="1">
      <alignment horizontal="center" vertical="top"/>
      <protection locked="0"/>
    </xf>
    <xf numFmtId="1" fontId="47" fillId="0" borderId="33" xfId="10" applyNumberFormat="1" applyFont="1" applyBorder="1" applyAlignment="1" applyProtection="1">
      <alignment horizontal="center" vertical="top"/>
      <protection locked="0"/>
    </xf>
    <xf numFmtId="4" fontId="44" fillId="0" borderId="34" xfId="10" applyNumberFormat="1" applyFont="1" applyBorder="1" applyAlignment="1" applyProtection="1">
      <alignment horizontal="center"/>
      <protection locked="0"/>
    </xf>
    <xf numFmtId="4" fontId="44" fillId="0" borderId="33" xfId="10" applyNumberFormat="1" applyFont="1" applyBorder="1" applyAlignment="1" applyProtection="1">
      <alignment horizontal="center"/>
      <protection locked="0"/>
    </xf>
    <xf numFmtId="4" fontId="44" fillId="0" borderId="37" xfId="10" applyNumberFormat="1" applyFont="1" applyBorder="1" applyAlignment="1" applyProtection="1">
      <alignment horizontal="center"/>
      <protection locked="0"/>
    </xf>
    <xf numFmtId="49" fontId="46" fillId="0" borderId="34" xfId="1" applyNumberFormat="1" applyFont="1" applyBorder="1" applyAlignment="1">
      <alignment horizontal="center" vertical="center"/>
    </xf>
    <xf numFmtId="49" fontId="46" fillId="0" borderId="38" xfId="1" applyNumberFormat="1" applyFont="1" applyBorder="1" applyAlignment="1">
      <alignment horizontal="center" vertical="center"/>
    </xf>
    <xf numFmtId="0" fontId="48" fillId="0" borderId="35" xfId="10" applyFont="1" applyBorder="1" applyAlignment="1">
      <alignment horizontal="left" wrapText="1"/>
    </xf>
    <xf numFmtId="49" fontId="46" fillId="0" borderId="33" xfId="1" applyNumberFormat="1" applyFont="1" applyBorder="1" applyAlignment="1">
      <alignment horizontal="center" vertical="center"/>
    </xf>
    <xf numFmtId="0" fontId="48" fillId="0" borderId="39" xfId="10" applyFont="1" applyBorder="1" applyAlignment="1">
      <alignment horizontal="left" wrapText="1"/>
    </xf>
    <xf numFmtId="49" fontId="47" fillId="0" borderId="40" xfId="10" applyNumberFormat="1" applyFont="1" applyBorder="1" applyAlignment="1" applyProtection="1">
      <alignment horizontal="center" vertical="top"/>
      <protection locked="0"/>
    </xf>
    <xf numFmtId="1" fontId="47" fillId="0" borderId="38" xfId="10" applyNumberFormat="1" applyFont="1" applyBorder="1" applyAlignment="1" applyProtection="1">
      <alignment horizontal="center" vertical="top"/>
      <protection locked="0"/>
    </xf>
    <xf numFmtId="4" fontId="44" fillId="0" borderId="40" xfId="10" applyNumberFormat="1" applyFont="1" applyBorder="1" applyAlignment="1" applyProtection="1">
      <alignment horizontal="center"/>
      <protection locked="0"/>
    </xf>
    <xf numFmtId="4" fontId="44" fillId="0" borderId="38" xfId="10" applyNumberFormat="1" applyFont="1" applyBorder="1" applyAlignment="1" applyProtection="1">
      <alignment horizontal="center"/>
      <protection locked="0"/>
    </xf>
    <xf numFmtId="4" fontId="44" fillId="0" borderId="41" xfId="10" applyNumberFormat="1" applyFont="1" applyBorder="1" applyAlignment="1" applyProtection="1">
      <alignment horizontal="center"/>
      <protection locked="0"/>
    </xf>
    <xf numFmtId="49" fontId="46" fillId="0" borderId="38" xfId="12" applyNumberFormat="1" applyFont="1" applyBorder="1" applyAlignment="1">
      <alignment horizontal="center" vertical="center"/>
    </xf>
    <xf numFmtId="9" fontId="47" fillId="0" borderId="38" xfId="10" applyNumberFormat="1" applyFont="1" applyBorder="1" applyAlignment="1" applyProtection="1">
      <alignment horizontal="center" vertical="top"/>
      <protection locked="0"/>
    </xf>
    <xf numFmtId="0" fontId="47" fillId="0" borderId="42" xfId="12" applyFont="1" applyBorder="1" applyAlignment="1" applyProtection="1">
      <alignment horizontal="center" vertical="top"/>
      <protection locked="0"/>
    </xf>
    <xf numFmtId="0" fontId="44" fillId="0" borderId="38" xfId="12" applyFont="1" applyBorder="1" applyAlignment="1">
      <alignment horizontal="center" vertical="center"/>
    </xf>
    <xf numFmtId="0" fontId="47" fillId="0" borderId="38" xfId="12" applyFont="1" applyBorder="1" applyAlignment="1" applyProtection="1">
      <alignment horizontal="center" vertical="top"/>
      <protection locked="0"/>
    </xf>
    <xf numFmtId="0" fontId="48" fillId="0" borderId="39" xfId="10" applyFont="1" applyBorder="1" applyAlignment="1">
      <alignment wrapText="1"/>
    </xf>
    <xf numFmtId="49" fontId="47" fillId="0" borderId="42" xfId="12" applyNumberFormat="1" applyFont="1" applyBorder="1" applyAlignment="1" applyProtection="1">
      <alignment horizontal="center" vertical="top"/>
      <protection locked="0"/>
    </xf>
    <xf numFmtId="49" fontId="47" fillId="0" borderId="38" xfId="12" applyNumberFormat="1" applyFont="1" applyBorder="1" applyAlignment="1" applyProtection="1">
      <alignment horizontal="center" vertical="top"/>
      <protection locked="0"/>
    </xf>
    <xf numFmtId="0" fontId="48" fillId="0" borderId="39" xfId="10" applyFont="1" applyBorder="1" applyAlignment="1">
      <alignment horizontal="center" wrapText="1"/>
    </xf>
    <xf numFmtId="0" fontId="48" fillId="0" borderId="35" xfId="8" applyFont="1" applyBorder="1" applyAlignment="1">
      <alignment wrapText="1"/>
    </xf>
    <xf numFmtId="49" fontId="47" fillId="0" borderId="33" xfId="8" applyNumberFormat="1" applyFont="1" applyBorder="1" applyAlignment="1" applyProtection="1">
      <alignment horizontal="center" vertical="top"/>
      <protection locked="0"/>
    </xf>
    <xf numFmtId="1" fontId="47" fillId="0" borderId="33" xfId="8" applyNumberFormat="1" applyFont="1" applyBorder="1" applyAlignment="1" applyProtection="1">
      <alignment horizontal="center" vertical="top"/>
      <protection locked="0"/>
    </xf>
    <xf numFmtId="4" fontId="44" fillId="0" borderId="43" xfId="8" applyNumberFormat="1" applyFont="1" applyBorder="1" applyAlignment="1" applyProtection="1">
      <alignment horizontal="center"/>
      <protection locked="0"/>
    </xf>
    <xf numFmtId="4" fontId="44" fillId="0" borderId="38" xfId="8" applyNumberFormat="1" applyFont="1" applyBorder="1" applyAlignment="1" applyProtection="1">
      <alignment horizontal="center"/>
      <protection locked="0"/>
    </xf>
    <xf numFmtId="4" fontId="44" fillId="0" borderId="37" xfId="8" applyNumberFormat="1" applyFont="1" applyBorder="1" applyAlignment="1" applyProtection="1">
      <alignment horizontal="center"/>
      <protection locked="0"/>
    </xf>
    <xf numFmtId="0" fontId="47" fillId="0" borderId="38" xfId="10" applyFont="1" applyBorder="1" applyAlignment="1" applyProtection="1">
      <alignment horizontal="center" vertical="top"/>
      <protection locked="0"/>
    </xf>
    <xf numFmtId="0" fontId="46" fillId="0" borderId="0" xfId="12" applyFont="1" applyAlignment="1">
      <alignment horizontal="right"/>
    </xf>
    <xf numFmtId="4" fontId="46" fillId="0" borderId="40" xfId="10" applyNumberFormat="1" applyFont="1" applyBorder="1" applyAlignment="1" applyProtection="1">
      <alignment horizontal="center"/>
      <protection locked="0"/>
    </xf>
    <xf numFmtId="4" fontId="45" fillId="0" borderId="38" xfId="10" applyNumberFormat="1" applyFont="1" applyBorder="1" applyAlignment="1" applyProtection="1">
      <alignment horizontal="center"/>
      <protection locked="0"/>
    </xf>
    <xf numFmtId="4" fontId="45" fillId="0" borderId="40" xfId="10" applyNumberFormat="1" applyFont="1" applyBorder="1" applyAlignment="1" applyProtection="1">
      <alignment horizontal="center"/>
      <protection locked="0"/>
    </xf>
    <xf numFmtId="4" fontId="45" fillId="0" borderId="41" xfId="10" applyNumberFormat="1" applyFont="1" applyBorder="1" applyAlignment="1" applyProtection="1">
      <alignment horizontal="center"/>
      <protection locked="0"/>
    </xf>
    <xf numFmtId="4" fontId="46" fillId="0" borderId="0" xfId="10" applyNumberFormat="1" applyFont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0" fontId="44" fillId="0" borderId="44" xfId="12" applyFont="1" applyBorder="1" applyAlignment="1">
      <alignment horizontal="center" vertical="center"/>
    </xf>
    <xf numFmtId="0" fontId="44" fillId="0" borderId="24" xfId="12" applyFont="1" applyBorder="1" applyAlignment="1">
      <alignment horizontal="center" vertical="center"/>
    </xf>
    <xf numFmtId="0" fontId="47" fillId="0" borderId="24" xfId="12" applyFont="1" applyBorder="1" applyAlignment="1" applyProtection="1">
      <alignment horizontal="center" vertical="top"/>
      <protection locked="0"/>
    </xf>
    <xf numFmtId="49" fontId="46" fillId="0" borderId="45" xfId="12" applyNumberFormat="1" applyFont="1" applyBorder="1" applyAlignment="1">
      <alignment horizontal="center" vertical="center"/>
    </xf>
    <xf numFmtId="0" fontId="48" fillId="0" borderId="24" xfId="10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24" xfId="12" applyNumberFormat="1" applyFont="1" applyBorder="1" applyAlignment="1" applyProtection="1">
      <alignment horizontal="center" vertical="top"/>
      <protection locked="0"/>
    </xf>
    <xf numFmtId="2" fontId="46" fillId="0" borderId="45" xfId="12" applyNumberFormat="1" applyFont="1" applyBorder="1" applyAlignment="1" applyProtection="1">
      <alignment horizontal="center"/>
      <protection locked="0"/>
    </xf>
    <xf numFmtId="2" fontId="45" fillId="0" borderId="24" xfId="12" applyNumberFormat="1" applyFont="1" applyBorder="1" applyAlignment="1" applyProtection="1">
      <alignment horizontal="center"/>
      <protection locked="0"/>
    </xf>
    <xf numFmtId="4" fontId="45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2" fontId="46" fillId="0" borderId="0" xfId="12" applyNumberFormat="1" applyFont="1" applyAlignment="1" applyProtection="1">
      <alignment horizontal="center"/>
      <protection locked="0"/>
    </xf>
    <xf numFmtId="2" fontId="45" fillId="0" borderId="0" xfId="12" applyNumberFormat="1" applyFont="1" applyAlignment="1" applyProtection="1">
      <alignment horizontal="center"/>
      <protection locked="0"/>
    </xf>
    <xf numFmtId="0" fontId="44" fillId="0" borderId="0" xfId="12" applyFont="1" applyAlignment="1">
      <alignment horizontal="center" vertical="center"/>
    </xf>
    <xf numFmtId="0" fontId="47" fillId="0" borderId="0" xfId="12" applyFont="1" applyAlignment="1" applyProtection="1">
      <alignment horizontal="center" vertical="top"/>
      <protection locked="0"/>
    </xf>
    <xf numFmtId="49" fontId="46" fillId="0" borderId="0" xfId="12" applyNumberFormat="1" applyFont="1" applyAlignment="1">
      <alignment horizontal="center" vertical="center"/>
    </xf>
    <xf numFmtId="0" fontId="48" fillId="0" borderId="0" xfId="12" applyFont="1" applyAlignment="1">
      <alignment horizontal="left" wrapText="1"/>
    </xf>
    <xf numFmtId="49" fontId="47" fillId="0" borderId="0" xfId="12" applyNumberFormat="1" applyFont="1" applyAlignment="1" applyProtection="1">
      <alignment horizontal="center" vertical="top"/>
      <protection locked="0"/>
    </xf>
    <xf numFmtId="1" fontId="47" fillId="0" borderId="0" xfId="12" applyNumberFormat="1" applyFont="1" applyAlignment="1" applyProtection="1">
      <alignment horizontal="center" vertical="top"/>
      <protection locked="0"/>
    </xf>
    <xf numFmtId="3" fontId="46" fillId="0" borderId="0" xfId="12" applyNumberFormat="1" applyFont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49" fontId="45" fillId="0" borderId="30" xfId="10" applyNumberFormat="1" applyFont="1" applyBorder="1" applyAlignment="1" applyProtection="1">
      <alignment horizontal="center" vertical="top"/>
      <protection locked="0"/>
    </xf>
    <xf numFmtId="1" fontId="45" fillId="0" borderId="29" xfId="10" applyNumberFormat="1" applyFont="1" applyBorder="1" applyAlignment="1" applyProtection="1">
      <alignment horizontal="center" vertical="top"/>
      <protection locked="0"/>
    </xf>
    <xf numFmtId="4" fontId="45" fillId="0" borderId="30" xfId="10" applyNumberFormat="1" applyFont="1" applyBorder="1" applyAlignment="1" applyProtection="1">
      <alignment horizontal="center"/>
      <protection locked="0"/>
    </xf>
    <xf numFmtId="4" fontId="45" fillId="0" borderId="31" xfId="10" applyNumberFormat="1" applyFont="1" applyBorder="1" applyAlignment="1" applyProtection="1">
      <alignment horizontal="center"/>
      <protection locked="0"/>
    </xf>
    <xf numFmtId="169" fontId="45" fillId="0" borderId="33" xfId="10" applyNumberFormat="1" applyFont="1" applyBorder="1" applyAlignment="1" applyProtection="1">
      <alignment horizontal="center" vertical="top"/>
      <protection locked="0"/>
    </xf>
    <xf numFmtId="4" fontId="45" fillId="0" borderId="37" xfId="10" applyNumberFormat="1" applyFont="1" applyBorder="1" applyAlignment="1" applyProtection="1">
      <alignment horizontal="center"/>
      <protection locked="0"/>
    </xf>
    <xf numFmtId="1" fontId="45" fillId="0" borderId="33" xfId="10" applyNumberFormat="1" applyFont="1" applyBorder="1" applyAlignment="1" applyProtection="1">
      <alignment horizontal="center" vertical="top"/>
      <protection locked="0"/>
    </xf>
    <xf numFmtId="0" fontId="48" fillId="0" borderId="38" xfId="10" applyFont="1" applyBorder="1" applyAlignment="1">
      <alignment horizontal="left" wrapText="1"/>
    </xf>
    <xf numFmtId="4" fontId="45" fillId="0" borderId="38" xfId="3" applyNumberFormat="1" applyFont="1" applyBorder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8" fillId="0" borderId="38" xfId="3" applyFont="1" applyBorder="1" applyAlignment="1">
      <alignment horizontal="left" wrapText="1"/>
    </xf>
    <xf numFmtId="49" fontId="47" fillId="0" borderId="40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6" fillId="0" borderId="40" xfId="3" applyNumberFormat="1" applyFont="1" applyBorder="1" applyAlignment="1" applyProtection="1">
      <alignment horizontal="center"/>
      <protection locked="0"/>
    </xf>
    <xf numFmtId="4" fontId="45" fillId="0" borderId="41" xfId="3" applyNumberFormat="1" applyFont="1" applyBorder="1" applyAlignment="1" applyProtection="1">
      <alignment horizontal="center"/>
      <protection locked="0"/>
    </xf>
    <xf numFmtId="49" fontId="46" fillId="0" borderId="40" xfId="12" applyNumberFormat="1" applyFont="1" applyBorder="1" applyAlignment="1">
      <alignment horizontal="center" vertical="center"/>
    </xf>
    <xf numFmtId="3" fontId="44" fillId="0" borderId="40" xfId="3" applyNumberFormat="1" applyFont="1" applyBorder="1" applyAlignment="1" applyProtection="1">
      <alignment horizontal="right"/>
      <protection locked="0"/>
    </xf>
    <xf numFmtId="2" fontId="45" fillId="0" borderId="41" xfId="3" applyNumberFormat="1" applyFont="1" applyBorder="1" applyAlignment="1" applyProtection="1">
      <alignment horizontal="center"/>
      <protection locked="0"/>
    </xf>
    <xf numFmtId="4" fontId="46" fillId="0" borderId="38" xfId="10" applyNumberFormat="1" applyFont="1" applyBorder="1" applyAlignment="1" applyProtection="1">
      <alignment horizontal="center"/>
      <protection locked="0"/>
    </xf>
    <xf numFmtId="0" fontId="48" fillId="0" borderId="38" xfId="10" applyFont="1" applyBorder="1" applyAlignment="1">
      <alignment horizontal="center" wrapText="1"/>
    </xf>
    <xf numFmtId="0" fontId="51" fillId="0" borderId="47" xfId="12" applyFont="1" applyBorder="1" applyAlignment="1">
      <alignment horizontal="right" vertical="center"/>
    </xf>
    <xf numFmtId="0" fontId="51" fillId="0" borderId="48" xfId="12" applyFont="1" applyBorder="1" applyAlignment="1">
      <alignment horizontal="right" vertical="center"/>
    </xf>
    <xf numFmtId="0" fontId="44" fillId="0" borderId="48" xfId="12" applyFont="1" applyBorder="1" applyAlignment="1">
      <alignment horizontal="right" vertical="center"/>
    </xf>
    <xf numFmtId="0" fontId="44" fillId="0" borderId="49" xfId="12" applyFont="1" applyBorder="1" applyAlignment="1" applyProtection="1">
      <alignment horizontal="right" vertical="center"/>
      <protection locked="0"/>
    </xf>
    <xf numFmtId="0" fontId="44" fillId="0" borderId="50" xfId="12" applyFont="1" applyBorder="1" applyAlignment="1" applyProtection="1">
      <alignment horizontal="right" vertical="center"/>
      <protection locked="0"/>
    </xf>
    <xf numFmtId="4" fontId="44" fillId="0" borderId="51" xfId="12" applyNumberFormat="1" applyFont="1" applyBorder="1" applyAlignment="1" applyProtection="1">
      <alignment horizontal="center"/>
      <protection locked="0"/>
    </xf>
    <xf numFmtId="0" fontId="44" fillId="0" borderId="52" xfId="12" applyFont="1" applyBorder="1"/>
    <xf numFmtId="0" fontId="44" fillId="0" borderId="53" xfId="12" applyFont="1" applyBorder="1" applyProtection="1">
      <protection locked="0"/>
    </xf>
    <xf numFmtId="0" fontId="44" fillId="0" borderId="54" xfId="12" applyFont="1" applyBorder="1" applyAlignment="1" applyProtection="1">
      <alignment horizontal="right" vertical="center"/>
      <protection locked="0"/>
    </xf>
    <xf numFmtId="4" fontId="44" fillId="0" borderId="55" xfId="12" applyNumberFormat="1" applyFont="1" applyBorder="1" applyAlignment="1" applyProtection="1">
      <alignment horizontal="center"/>
      <protection locked="0"/>
    </xf>
    <xf numFmtId="0" fontId="44" fillId="0" borderId="44" xfId="12" applyFont="1" applyBorder="1"/>
    <xf numFmtId="0" fontId="44" fillId="0" borderId="45" xfId="12" applyFont="1" applyBorder="1"/>
    <xf numFmtId="0" fontId="44" fillId="0" borderId="56" xfId="12" applyFont="1" applyBorder="1" applyProtection="1">
      <protection locked="0"/>
    </xf>
    <xf numFmtId="0" fontId="51" fillId="0" borderId="45" xfId="12" applyFont="1" applyBorder="1" applyProtection="1">
      <protection locked="0"/>
    </xf>
    <xf numFmtId="4" fontId="44" fillId="0" borderId="57" xfId="12" applyNumberFormat="1" applyFont="1" applyBorder="1" applyAlignment="1" applyProtection="1">
      <alignment horizontal="center"/>
      <protection locked="0"/>
    </xf>
    <xf numFmtId="0" fontId="46" fillId="0" borderId="35" xfId="8" applyFont="1" applyBorder="1" applyAlignment="1">
      <alignment horizontal="left" vertical="center"/>
    </xf>
    <xf numFmtId="49" fontId="46" fillId="0" borderId="24" xfId="12" applyNumberFormat="1" applyFont="1" applyBorder="1" applyAlignment="1">
      <alignment horizontal="center" vertical="center"/>
    </xf>
    <xf numFmtId="0" fontId="48" fillId="0" borderId="58" xfId="10" applyFont="1" applyBorder="1" applyAlignment="1">
      <alignment horizontal="left" wrapText="1"/>
    </xf>
    <xf numFmtId="49" fontId="47" fillId="0" borderId="59" xfId="10" applyNumberFormat="1" applyFont="1" applyBorder="1" applyAlignment="1" applyProtection="1">
      <alignment horizontal="center" vertical="top"/>
      <protection locked="0"/>
    </xf>
    <xf numFmtId="0" fontId="47" fillId="0" borderId="25" xfId="10" applyFont="1" applyBorder="1" applyAlignment="1" applyProtection="1">
      <alignment horizontal="center" vertical="top"/>
      <protection locked="0"/>
    </xf>
    <xf numFmtId="4" fontId="44" fillId="0" borderId="59" xfId="10" applyNumberFormat="1" applyFont="1" applyBorder="1" applyAlignment="1" applyProtection="1">
      <alignment horizontal="center"/>
      <protection locked="0"/>
    </xf>
    <xf numFmtId="4" fontId="44" fillId="0" borderId="25" xfId="10" applyNumberFormat="1" applyFont="1" applyBorder="1" applyAlignment="1" applyProtection="1">
      <alignment horizontal="center"/>
      <protection locked="0"/>
    </xf>
    <xf numFmtId="4" fontId="44" fillId="0" borderId="60" xfId="10" applyNumberFormat="1" applyFont="1" applyBorder="1" applyAlignment="1" applyProtection="1">
      <alignment horizontal="center"/>
      <protection locked="0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0" fontId="48" fillId="0" borderId="38" xfId="4" applyFont="1" applyBorder="1" applyAlignment="1">
      <alignment horizontal="left" wrapText="1"/>
    </xf>
    <xf numFmtId="49" fontId="47" fillId="0" borderId="40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6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3" fontId="44" fillId="0" borderId="40" xfId="4" applyNumberFormat="1" applyFont="1" applyBorder="1" applyAlignment="1" applyProtection="1">
      <alignment horizontal="right"/>
      <protection locked="0"/>
    </xf>
    <xf numFmtId="2" fontId="45" fillId="0" borderId="41" xfId="4" applyNumberFormat="1" applyFont="1" applyBorder="1" applyAlignment="1" applyProtection="1">
      <alignment horizontal="center"/>
      <protection locked="0"/>
    </xf>
    <xf numFmtId="49" fontId="46" fillId="0" borderId="39" xfId="12" applyNumberFormat="1" applyFont="1" applyBorder="1" applyAlignment="1">
      <alignment horizontal="center" vertical="center"/>
    </xf>
    <xf numFmtId="49" fontId="46" fillId="0" borderId="35" xfId="12" applyNumberFormat="1" applyFont="1" applyBorder="1" applyAlignment="1">
      <alignment horizontal="center" vertical="center"/>
    </xf>
    <xf numFmtId="49" fontId="46" fillId="0" borderId="35" xfId="1" applyNumberFormat="1" applyFont="1" applyBorder="1" applyAlignment="1">
      <alignment horizontal="center" vertical="center"/>
    </xf>
    <xf numFmtId="49" fontId="46" fillId="0" borderId="26" xfId="12" applyNumberFormat="1" applyFont="1" applyBorder="1" applyAlignment="1">
      <alignment horizontal="center" vertical="center"/>
    </xf>
    <xf numFmtId="4" fontId="45" fillId="0" borderId="38" xfId="5" applyNumberFormat="1" applyFont="1" applyBorder="1" applyAlignment="1" applyProtection="1">
      <alignment horizontal="center"/>
      <protection locked="0"/>
    </xf>
    <xf numFmtId="4" fontId="45" fillId="0" borderId="0" xfId="5" applyNumberFormat="1" applyFont="1" applyAlignment="1" applyProtection="1">
      <alignment horizontal="center"/>
      <protection locked="0"/>
    </xf>
    <xf numFmtId="0" fontId="48" fillId="0" borderId="38" xfId="5" applyFont="1" applyBorder="1" applyAlignment="1">
      <alignment horizontal="left" wrapText="1"/>
    </xf>
    <xf numFmtId="49" fontId="47" fillId="0" borderId="40" xfId="5" applyNumberFormat="1" applyFont="1" applyBorder="1" applyAlignment="1" applyProtection="1">
      <alignment horizontal="center" vertical="top"/>
      <protection locked="0"/>
    </xf>
    <xf numFmtId="1" fontId="47" fillId="0" borderId="38" xfId="5" applyNumberFormat="1" applyFont="1" applyBorder="1" applyAlignment="1" applyProtection="1">
      <alignment horizontal="center" vertical="top"/>
      <protection locked="0"/>
    </xf>
    <xf numFmtId="4" fontId="46" fillId="0" borderId="40" xfId="5" applyNumberFormat="1" applyFont="1" applyBorder="1" applyAlignment="1" applyProtection="1">
      <alignment horizontal="center"/>
      <protection locked="0"/>
    </xf>
    <xf numFmtId="4" fontId="45" fillId="0" borderId="41" xfId="5" applyNumberFormat="1" applyFont="1" applyBorder="1" applyAlignment="1" applyProtection="1">
      <alignment horizontal="center"/>
      <protection locked="0"/>
    </xf>
    <xf numFmtId="3" fontId="44" fillId="0" borderId="40" xfId="5" applyNumberFormat="1" applyFont="1" applyBorder="1" applyAlignment="1" applyProtection="1">
      <alignment horizontal="right"/>
      <protection locked="0"/>
    </xf>
    <xf numFmtId="2" fontId="45" fillId="0" borderId="41" xfId="5" applyNumberFormat="1" applyFont="1" applyBorder="1" applyAlignment="1" applyProtection="1">
      <alignment horizontal="center"/>
      <protection locked="0"/>
    </xf>
    <xf numFmtId="49" fontId="47" fillId="0" borderId="61" xfId="12" applyNumberFormat="1" applyFont="1" applyBorder="1" applyAlignment="1" applyProtection="1">
      <alignment horizontal="center" vertical="top"/>
      <protection locked="0"/>
    </xf>
    <xf numFmtId="49" fontId="47" fillId="0" borderId="45" xfId="10" applyNumberFormat="1" applyFont="1" applyBorder="1" applyAlignment="1" applyProtection="1">
      <alignment horizontal="center" vertical="top"/>
      <protection locked="0"/>
    </xf>
    <xf numFmtId="1" fontId="47" fillId="0" borderId="24" xfId="10" applyNumberFormat="1" applyFont="1" applyBorder="1" applyAlignment="1" applyProtection="1">
      <alignment horizontal="center" vertical="top"/>
      <protection locked="0"/>
    </xf>
    <xf numFmtId="4" fontId="46" fillId="0" borderId="45" xfId="10" applyNumberFormat="1" applyFont="1" applyBorder="1" applyAlignment="1" applyProtection="1">
      <alignment horizontal="center"/>
      <protection locked="0"/>
    </xf>
    <xf numFmtId="4" fontId="46" fillId="0" borderId="24" xfId="10" applyNumberFormat="1" applyFont="1" applyBorder="1" applyAlignment="1" applyProtection="1">
      <alignment horizontal="center"/>
      <protection locked="0"/>
    </xf>
    <xf numFmtId="4" fontId="45" fillId="0" borderId="46" xfId="10" applyNumberFormat="1" applyFont="1" applyBorder="1" applyAlignment="1" applyProtection="1">
      <alignment horizontal="center"/>
      <protection locked="0"/>
    </xf>
    <xf numFmtId="49" fontId="46" fillId="0" borderId="29" xfId="12" applyNumberFormat="1" applyFont="1" applyBorder="1" applyAlignment="1">
      <alignment horizontal="center" vertical="center"/>
    </xf>
    <xf numFmtId="49" fontId="46" fillId="0" borderId="33" xfId="12" applyNumberFormat="1" applyFont="1" applyBorder="1" applyAlignment="1">
      <alignment horizontal="center" vertical="center"/>
    </xf>
    <xf numFmtId="0" fontId="48" fillId="0" borderId="25" xfId="10" applyFont="1" applyBorder="1" applyAlignment="1">
      <alignment horizontal="left" wrapText="1"/>
    </xf>
    <xf numFmtId="0" fontId="51" fillId="0" borderId="47" xfId="10" applyFont="1" applyBorder="1" applyAlignment="1">
      <alignment horizontal="right" vertical="center"/>
    </xf>
    <xf numFmtId="0" fontId="44" fillId="0" borderId="48" xfId="10" applyFont="1" applyBorder="1" applyAlignment="1">
      <alignment horizontal="right" vertical="center"/>
    </xf>
    <xf numFmtId="0" fontId="51" fillId="0" borderId="48" xfId="10" applyFont="1" applyBorder="1" applyAlignment="1">
      <alignment horizontal="right" vertical="center"/>
    </xf>
    <xf numFmtId="0" fontId="44" fillId="0" borderId="49" xfId="10" applyFont="1" applyBorder="1" applyAlignment="1" applyProtection="1">
      <alignment horizontal="right" vertical="center"/>
      <protection locked="0"/>
    </xf>
    <xf numFmtId="0" fontId="44" fillId="0" borderId="50" xfId="10" applyFont="1" applyBorder="1" applyAlignment="1" applyProtection="1">
      <alignment horizontal="right" vertical="center"/>
      <protection locked="0"/>
    </xf>
    <xf numFmtId="4" fontId="44" fillId="0" borderId="51" xfId="10" applyNumberFormat="1" applyFont="1" applyBorder="1" applyAlignment="1" applyProtection="1">
      <alignment horizontal="center"/>
      <protection locked="0"/>
    </xf>
    <xf numFmtId="0" fontId="44" fillId="0" borderId="52" xfId="10" applyFont="1" applyBorder="1"/>
    <xf numFmtId="0" fontId="44" fillId="0" borderId="0" xfId="10" applyFont="1"/>
    <xf numFmtId="0" fontId="44" fillId="0" borderId="53" xfId="10" applyFont="1" applyBorder="1" applyProtection="1">
      <protection locked="0"/>
    </xf>
    <xf numFmtId="0" fontId="44" fillId="0" borderId="54" xfId="10" applyFont="1" applyBorder="1" applyAlignment="1" applyProtection="1">
      <alignment horizontal="right" vertical="center"/>
      <protection locked="0"/>
    </xf>
    <xf numFmtId="4" fontId="44" fillId="0" borderId="55" xfId="10" applyNumberFormat="1" applyFont="1" applyBorder="1" applyAlignment="1" applyProtection="1">
      <alignment horizontal="center"/>
      <protection locked="0"/>
    </xf>
    <xf numFmtId="0" fontId="44" fillId="0" borderId="44" xfId="10" applyFont="1" applyBorder="1"/>
    <xf numFmtId="0" fontId="44" fillId="0" borderId="45" xfId="10" applyFont="1" applyBorder="1"/>
    <xf numFmtId="0" fontId="44" fillId="0" borderId="56" xfId="10" applyFont="1" applyBorder="1" applyProtection="1">
      <protection locked="0"/>
    </xf>
    <xf numFmtId="0" fontId="51" fillId="0" borderId="45" xfId="10" applyFont="1" applyBorder="1" applyProtection="1">
      <protection locked="0"/>
    </xf>
    <xf numFmtId="4" fontId="44" fillId="0" borderId="57" xfId="10" applyNumberFormat="1" applyFont="1" applyBorder="1" applyAlignment="1" applyProtection="1">
      <alignment horizontal="center"/>
      <protection locked="0"/>
    </xf>
    <xf numFmtId="0" fontId="38" fillId="0" borderId="0" xfId="13" applyFont="1"/>
    <xf numFmtId="0" fontId="40" fillId="0" borderId="0" xfId="13" applyFont="1" applyAlignment="1">
      <alignment horizontal="center"/>
    </xf>
    <xf numFmtId="0" fontId="41" fillId="0" borderId="0" xfId="13" applyFont="1"/>
    <xf numFmtId="0" fontId="42" fillId="0" borderId="0" xfId="13" applyFont="1"/>
    <xf numFmtId="0" fontId="43" fillId="0" borderId="0" xfId="13" applyFont="1"/>
    <xf numFmtId="49" fontId="43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6" fillId="0" borderId="62" xfId="13" applyFont="1" applyBorder="1" applyAlignment="1">
      <alignment horizontal="center"/>
    </xf>
    <xf numFmtId="0" fontId="46" fillId="0" borderId="62" xfId="13" applyFont="1" applyBorder="1" applyAlignment="1">
      <alignment horizontal="center" vertical="center"/>
    </xf>
    <xf numFmtId="0" fontId="46" fillId="0" borderId="63" xfId="13" applyFont="1" applyBorder="1" applyAlignment="1">
      <alignment horizontal="center"/>
    </xf>
    <xf numFmtId="0" fontId="46" fillId="0" borderId="63" xfId="13" applyFont="1" applyBorder="1" applyAlignment="1">
      <alignment horizontal="center" vertical="center"/>
    </xf>
    <xf numFmtId="0" fontId="46" fillId="0" borderId="64" xfId="13" applyFont="1" applyBorder="1" applyAlignment="1" applyProtection="1">
      <alignment horizontal="center"/>
      <protection locked="0"/>
    </xf>
    <xf numFmtId="168" fontId="46" fillId="0" borderId="65" xfId="13" applyNumberFormat="1" applyFont="1" applyBorder="1" applyAlignment="1" applyProtection="1">
      <alignment horizontal="center"/>
      <protection locked="0"/>
    </xf>
    <xf numFmtId="168" fontId="46" fillId="0" borderId="66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 applyProtection="1">
      <alignment horizontal="center"/>
      <protection locked="0"/>
    </xf>
    <xf numFmtId="168" fontId="46" fillId="0" borderId="0" xfId="13" applyNumberFormat="1" applyFont="1" applyAlignment="1" applyProtection="1">
      <alignment horizontal="center"/>
      <protection locked="0"/>
    </xf>
    <xf numFmtId="0" fontId="44" fillId="0" borderId="67" xfId="13" applyFont="1" applyBorder="1" applyAlignment="1">
      <alignment horizontal="center" vertical="center"/>
    </xf>
    <xf numFmtId="0" fontId="44" fillId="0" borderId="68" xfId="13" applyFont="1" applyBorder="1" applyAlignment="1">
      <alignment horizontal="center" vertical="center"/>
    </xf>
    <xf numFmtId="49" fontId="47" fillId="0" borderId="68" xfId="13" applyNumberFormat="1" applyFont="1" applyBorder="1" applyAlignment="1" applyProtection="1">
      <alignment horizontal="center" vertical="top"/>
      <protection locked="0"/>
    </xf>
    <xf numFmtId="49" fontId="46" fillId="0" borderId="69" xfId="13" applyNumberFormat="1" applyFont="1" applyBorder="1" applyAlignment="1">
      <alignment horizontal="center" vertical="center"/>
    </xf>
    <xf numFmtId="0" fontId="48" fillId="0" borderId="68" xfId="11" applyFont="1" applyBorder="1" applyAlignment="1">
      <alignment horizontal="center" wrapText="1"/>
    </xf>
    <xf numFmtId="49" fontId="47" fillId="0" borderId="69" xfId="11" applyNumberFormat="1" applyFont="1" applyBorder="1" applyAlignment="1" applyProtection="1">
      <alignment horizontal="center" vertical="top"/>
      <protection locked="0"/>
    </xf>
    <xf numFmtId="1" fontId="47" fillId="0" borderId="68" xfId="11" applyNumberFormat="1" applyFont="1" applyBorder="1" applyAlignment="1" applyProtection="1">
      <alignment horizontal="center" vertical="top"/>
      <protection locked="0"/>
    </xf>
    <xf numFmtId="4" fontId="44" fillId="0" borderId="69" xfId="11" applyNumberFormat="1" applyFont="1" applyBorder="1" applyAlignment="1" applyProtection="1">
      <alignment horizontal="center"/>
      <protection locked="0"/>
    </xf>
    <xf numFmtId="4" fontId="44" fillId="0" borderId="68" xfId="11" applyNumberFormat="1" applyFont="1" applyBorder="1" applyAlignment="1" applyProtection="1">
      <alignment horizontal="center"/>
      <protection locked="0"/>
    </xf>
    <xf numFmtId="4" fontId="44" fillId="0" borderId="70" xfId="11" applyNumberFormat="1" applyFont="1" applyBorder="1" applyAlignment="1" applyProtection="1">
      <alignment horizontal="center"/>
      <protection locked="0"/>
    </xf>
    <xf numFmtId="4" fontId="44" fillId="0" borderId="0" xfId="11" applyNumberFormat="1" applyFont="1" applyAlignment="1" applyProtection="1">
      <alignment horizontal="center"/>
      <protection locked="0"/>
    </xf>
    <xf numFmtId="0" fontId="47" fillId="0" borderId="71" xfId="13" applyFont="1" applyBorder="1" applyAlignment="1" applyProtection="1">
      <alignment horizontal="center" vertical="top"/>
      <protection locked="0"/>
    </xf>
    <xf numFmtId="0" fontId="44" fillId="0" borderId="72" xfId="13" applyFont="1" applyBorder="1" applyAlignment="1">
      <alignment horizontal="center" vertical="center"/>
    </xf>
    <xf numFmtId="0" fontId="47" fillId="0" borderId="72" xfId="13" applyFont="1" applyBorder="1" applyAlignment="1" applyProtection="1">
      <alignment horizontal="center" vertical="top"/>
      <protection locked="0"/>
    </xf>
    <xf numFmtId="49" fontId="46" fillId="0" borderId="9" xfId="13" applyNumberFormat="1" applyFont="1" applyBorder="1" applyAlignment="1">
      <alignment horizontal="center" vertical="center"/>
    </xf>
    <xf numFmtId="0" fontId="46" fillId="0" borderId="72" xfId="8" applyFont="1" applyBorder="1" applyAlignment="1">
      <alignment horizontal="left" vertical="center"/>
    </xf>
    <xf numFmtId="0" fontId="47" fillId="0" borderId="72" xfId="8" applyFont="1" applyBorder="1" applyAlignment="1">
      <alignment horizontal="center"/>
    </xf>
    <xf numFmtId="0" fontId="45" fillId="0" borderId="72" xfId="8" applyFont="1" applyBorder="1" applyAlignment="1">
      <alignment horizontal="center" vertical="center"/>
    </xf>
    <xf numFmtId="4" fontId="45" fillId="0" borderId="72" xfId="8" applyNumberFormat="1" applyFont="1" applyBorder="1" applyAlignment="1" applyProtection="1">
      <alignment horizontal="center"/>
      <protection locked="0"/>
    </xf>
    <xf numFmtId="4" fontId="45" fillId="0" borderId="73" xfId="8" applyNumberFormat="1" applyFont="1" applyBorder="1" applyAlignment="1" applyProtection="1">
      <alignment horizontal="center"/>
      <protection locked="0"/>
    </xf>
    <xf numFmtId="4" fontId="45" fillId="0" borderId="74" xfId="8" applyNumberFormat="1" applyFont="1" applyBorder="1" applyAlignment="1" applyProtection="1">
      <alignment horizontal="center"/>
      <protection locked="0"/>
    </xf>
    <xf numFmtId="2" fontId="38" fillId="0" borderId="0" xfId="13" applyNumberFormat="1" applyFont="1"/>
    <xf numFmtId="49" fontId="46" fillId="0" borderId="75" xfId="13" applyNumberFormat="1" applyFont="1" applyBorder="1" applyAlignment="1">
      <alignment horizontal="center" vertical="center"/>
    </xf>
    <xf numFmtId="0" fontId="46" fillId="0" borderId="73" xfId="8" applyFont="1" applyBorder="1" applyAlignment="1">
      <alignment horizontal="left" vertical="center"/>
    </xf>
    <xf numFmtId="49" fontId="47" fillId="0" borderId="9" xfId="13" applyNumberFormat="1" applyFont="1" applyBorder="1" applyAlignment="1" applyProtection="1">
      <alignment horizontal="center" vertical="top"/>
      <protection locked="0"/>
    </xf>
    <xf numFmtId="1" fontId="47" fillId="0" borderId="72" xfId="13" applyNumberFormat="1" applyFont="1" applyBorder="1" applyAlignment="1" applyProtection="1">
      <alignment horizontal="center" vertical="top"/>
      <protection locked="0"/>
    </xf>
    <xf numFmtId="4" fontId="44" fillId="0" borderId="9" xfId="13" applyNumberFormat="1" applyFont="1" applyBorder="1" applyAlignment="1" applyProtection="1">
      <alignment horizontal="center"/>
      <protection locked="0"/>
    </xf>
    <xf numFmtId="4" fontId="44" fillId="0" borderId="72" xfId="13" applyNumberFormat="1" applyFont="1" applyBorder="1" applyAlignment="1" applyProtection="1">
      <alignment horizontal="center"/>
      <protection locked="0"/>
    </xf>
    <xf numFmtId="4" fontId="44" fillId="0" borderId="76" xfId="13" applyNumberFormat="1" applyFont="1" applyBorder="1" applyAlignment="1" applyProtection="1">
      <alignment horizontal="center"/>
      <protection locked="0"/>
    </xf>
    <xf numFmtId="4" fontId="44" fillId="0" borderId="0" xfId="13" applyNumberFormat="1" applyFont="1" applyAlignment="1" applyProtection="1">
      <alignment horizontal="center"/>
      <protection locked="0"/>
    </xf>
    <xf numFmtId="0" fontId="46" fillId="0" borderId="72" xfId="13" applyFont="1" applyBorder="1" applyAlignment="1">
      <alignment horizontal="center"/>
    </xf>
    <xf numFmtId="3" fontId="45" fillId="0" borderId="72" xfId="8" applyNumberFormat="1" applyFont="1" applyBorder="1" applyAlignment="1">
      <alignment horizontal="center" vertical="center"/>
    </xf>
    <xf numFmtId="4" fontId="44" fillId="0" borderId="72" xfId="8" applyNumberFormat="1" applyFont="1" applyBorder="1" applyAlignment="1" applyProtection="1">
      <alignment horizontal="center"/>
      <protection locked="0"/>
    </xf>
    <xf numFmtId="49" fontId="46" fillId="0" borderId="72" xfId="6" applyNumberFormat="1" applyFont="1" applyBorder="1" applyAlignment="1">
      <alignment horizontal="center" vertical="center"/>
    </xf>
    <xf numFmtId="0" fontId="48" fillId="0" borderId="73" xfId="11" applyFont="1" applyBorder="1" applyAlignment="1">
      <alignment horizontal="left" wrapText="1"/>
    </xf>
    <xf numFmtId="49" fontId="47" fillId="0" borderId="9" xfId="11" applyNumberFormat="1" applyFont="1" applyBorder="1" applyAlignment="1" applyProtection="1">
      <alignment horizontal="center" vertical="top"/>
      <protection locked="0"/>
    </xf>
    <xf numFmtId="1" fontId="47" fillId="0" borderId="72" xfId="11" applyNumberFormat="1" applyFont="1" applyBorder="1" applyAlignment="1" applyProtection="1">
      <alignment horizontal="center" vertical="top"/>
      <protection locked="0"/>
    </xf>
    <xf numFmtId="4" fontId="44" fillId="0" borderId="9" xfId="11" applyNumberFormat="1" applyFont="1" applyBorder="1" applyAlignment="1" applyProtection="1">
      <alignment horizontal="center"/>
      <protection locked="0"/>
    </xf>
    <xf numFmtId="4" fontId="44" fillId="0" borderId="72" xfId="11" applyNumberFormat="1" applyFont="1" applyBorder="1" applyAlignment="1" applyProtection="1">
      <alignment horizontal="center"/>
      <protection locked="0"/>
    </xf>
    <xf numFmtId="4" fontId="44" fillId="0" borderId="76" xfId="11" applyNumberFormat="1" applyFont="1" applyBorder="1" applyAlignment="1" applyProtection="1">
      <alignment horizontal="center"/>
      <protection locked="0"/>
    </xf>
    <xf numFmtId="0" fontId="48" fillId="0" borderId="77" xfId="11" applyFont="1" applyBorder="1" applyAlignment="1">
      <alignment horizontal="left" wrapText="1"/>
    </xf>
    <xf numFmtId="49" fontId="47" fillId="0" borderId="78" xfId="11" applyNumberFormat="1" applyFont="1" applyBorder="1" applyAlignment="1" applyProtection="1">
      <alignment horizontal="center" vertical="top"/>
      <protection locked="0"/>
    </xf>
    <xf numFmtId="1" fontId="47" fillId="0" borderId="75" xfId="11" applyNumberFormat="1" applyFont="1" applyBorder="1" applyAlignment="1" applyProtection="1">
      <alignment horizontal="center" vertical="top"/>
      <protection locked="0"/>
    </xf>
    <xf numFmtId="4" fontId="44" fillId="0" borderId="78" xfId="11" applyNumberFormat="1" applyFont="1" applyBorder="1" applyAlignment="1" applyProtection="1">
      <alignment horizontal="center"/>
      <protection locked="0"/>
    </xf>
    <xf numFmtId="4" fontId="44" fillId="0" borderId="75" xfId="11" applyNumberFormat="1" applyFont="1" applyBorder="1" applyAlignment="1" applyProtection="1">
      <alignment horizontal="center"/>
      <protection locked="0"/>
    </xf>
    <xf numFmtId="4" fontId="44" fillId="0" borderId="79" xfId="11" applyNumberFormat="1" applyFont="1" applyBorder="1" applyAlignment="1" applyProtection="1">
      <alignment horizontal="center"/>
      <protection locked="0"/>
    </xf>
    <xf numFmtId="49" fontId="46" fillId="0" borderId="75" xfId="6" applyNumberFormat="1" applyFont="1" applyBorder="1" applyAlignment="1">
      <alignment horizontal="center" vertical="center"/>
    </xf>
    <xf numFmtId="49" fontId="47" fillId="0" borderId="80" xfId="13" applyNumberFormat="1" applyFont="1" applyBorder="1" applyAlignment="1" applyProtection="1">
      <alignment horizontal="center" vertical="top"/>
      <protection locked="0"/>
    </xf>
    <xf numFmtId="0" fontId="44" fillId="0" borderId="75" xfId="13" applyFont="1" applyBorder="1" applyAlignment="1">
      <alignment horizontal="center" vertical="center"/>
    </xf>
    <xf numFmtId="49" fontId="47" fillId="0" borderId="75" xfId="13" applyNumberFormat="1" applyFont="1" applyBorder="1" applyAlignment="1" applyProtection="1">
      <alignment horizontal="center" vertical="top"/>
      <protection locked="0"/>
    </xf>
    <xf numFmtId="170" fontId="47" fillId="0" borderId="75" xfId="11" applyNumberFormat="1" applyFont="1" applyBorder="1" applyAlignment="1" applyProtection="1">
      <alignment horizontal="center" vertical="top"/>
      <protection locked="0"/>
    </xf>
    <xf numFmtId="0" fontId="47" fillId="0" borderId="80" xfId="13" applyFont="1" applyBorder="1" applyAlignment="1" applyProtection="1">
      <alignment horizontal="center" vertical="top"/>
      <protection locked="0"/>
    </xf>
    <xf numFmtId="0" fontId="47" fillId="0" borderId="75" xfId="13" applyFont="1" applyBorder="1" applyAlignment="1" applyProtection="1">
      <alignment horizontal="center" vertical="top"/>
      <protection locked="0"/>
    </xf>
    <xf numFmtId="0" fontId="48" fillId="0" borderId="77" xfId="11" applyFont="1" applyBorder="1" applyAlignment="1">
      <alignment wrapText="1"/>
    </xf>
    <xf numFmtId="0" fontId="48" fillId="0" borderId="77" xfId="11" applyFont="1" applyBorder="1" applyAlignment="1">
      <alignment horizontal="center" wrapText="1"/>
    </xf>
    <xf numFmtId="0" fontId="48" fillId="0" borderId="73" xfId="8" applyFont="1" applyBorder="1" applyAlignment="1">
      <alignment wrapText="1"/>
    </xf>
    <xf numFmtId="49" fontId="47" fillId="0" borderId="72" xfId="8" applyNumberFormat="1" applyFont="1" applyBorder="1" applyAlignment="1" applyProtection="1">
      <alignment horizontal="center" vertical="top"/>
      <protection locked="0"/>
    </xf>
    <xf numFmtId="1" fontId="47" fillId="0" borderId="72" xfId="8" applyNumberFormat="1" applyFont="1" applyBorder="1" applyAlignment="1" applyProtection="1">
      <alignment horizontal="center" vertical="top"/>
      <protection locked="0"/>
    </xf>
    <xf numFmtId="4" fontId="44" fillId="0" borderId="8" xfId="8" applyNumberFormat="1" applyFont="1" applyBorder="1" applyAlignment="1" applyProtection="1">
      <alignment horizontal="center"/>
      <protection locked="0"/>
    </xf>
    <xf numFmtId="4" fontId="44" fillId="0" borderId="75" xfId="8" applyNumberFormat="1" applyFont="1" applyBorder="1" applyAlignment="1" applyProtection="1">
      <alignment horizontal="center"/>
      <protection locked="0"/>
    </xf>
    <xf numFmtId="4" fontId="44" fillId="0" borderId="76" xfId="8" applyNumberFormat="1" applyFont="1" applyBorder="1" applyAlignment="1" applyProtection="1">
      <alignment horizontal="center"/>
      <protection locked="0"/>
    </xf>
    <xf numFmtId="0" fontId="47" fillId="0" borderId="75" xfId="11" applyFont="1" applyBorder="1" applyAlignment="1" applyProtection="1">
      <alignment horizontal="center" vertical="top"/>
      <protection locked="0"/>
    </xf>
    <xf numFmtId="0" fontId="44" fillId="0" borderId="81" xfId="13" applyFont="1" applyBorder="1" applyAlignment="1">
      <alignment horizontal="center" vertical="center"/>
    </xf>
    <xf numFmtId="0" fontId="44" fillId="0" borderId="63" xfId="13" applyFont="1" applyBorder="1" applyAlignment="1">
      <alignment horizontal="center" vertical="center"/>
    </xf>
    <xf numFmtId="0" fontId="47" fillId="0" borderId="63" xfId="13" applyFont="1" applyBorder="1" applyAlignment="1" applyProtection="1">
      <alignment horizontal="center" vertical="top"/>
      <protection locked="0"/>
    </xf>
    <xf numFmtId="49" fontId="46" fillId="0" borderId="63" xfId="13" applyNumberFormat="1" applyFont="1" applyBorder="1" applyAlignment="1">
      <alignment horizontal="center" vertical="center"/>
    </xf>
    <xf numFmtId="0" fontId="48" fillId="0" borderId="82" xfId="11" applyFont="1" applyBorder="1" applyAlignment="1">
      <alignment horizontal="left" wrapText="1"/>
    </xf>
    <xf numFmtId="49" fontId="47" fillId="0" borderId="83" xfId="11" applyNumberFormat="1" applyFont="1" applyBorder="1" applyAlignment="1" applyProtection="1">
      <alignment horizontal="center" vertical="top"/>
      <protection locked="0"/>
    </xf>
    <xf numFmtId="0" fontId="47" fillId="0" borderId="64" xfId="11" applyFont="1" applyBorder="1" applyAlignment="1" applyProtection="1">
      <alignment horizontal="center" vertical="top"/>
      <protection locked="0"/>
    </xf>
    <xf numFmtId="4" fontId="44" fillId="0" borderId="83" xfId="11" applyNumberFormat="1" applyFont="1" applyBorder="1" applyAlignment="1" applyProtection="1">
      <alignment horizontal="center"/>
      <protection locked="0"/>
    </xf>
    <xf numFmtId="4" fontId="44" fillId="0" borderId="64" xfId="11" applyNumberFormat="1" applyFont="1" applyBorder="1" applyAlignment="1" applyProtection="1">
      <alignment horizontal="center"/>
      <protection locked="0"/>
    </xf>
    <xf numFmtId="4" fontId="44" fillId="0" borderId="84" xfId="11" applyNumberFormat="1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center" vertical="center"/>
    </xf>
    <xf numFmtId="0" fontId="47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7" fillId="0" borderId="0" xfId="13" applyNumberFormat="1" applyFont="1" applyAlignment="1" applyProtection="1">
      <alignment horizontal="center" vertical="top"/>
      <protection locked="0"/>
    </xf>
    <xf numFmtId="1" fontId="47" fillId="0" borderId="0" xfId="13" applyNumberFormat="1" applyFont="1" applyAlignment="1" applyProtection="1">
      <alignment horizontal="center" vertical="top"/>
      <protection locked="0"/>
    </xf>
    <xf numFmtId="2" fontId="46" fillId="0" borderId="0" xfId="13" applyNumberFormat="1" applyFont="1" applyAlignment="1" applyProtection="1">
      <alignment horizontal="center"/>
      <protection locked="0"/>
    </xf>
    <xf numFmtId="2" fontId="45" fillId="0" borderId="0" xfId="13" applyNumberFormat="1" applyFont="1" applyAlignment="1" applyProtection="1">
      <alignment horizontal="center"/>
      <protection locked="0"/>
    </xf>
    <xf numFmtId="3" fontId="46" fillId="0" borderId="0" xfId="13" applyNumberFormat="1" applyFont="1" applyAlignment="1" applyProtection="1">
      <alignment horizontal="center"/>
      <protection locked="0"/>
    </xf>
    <xf numFmtId="4" fontId="45" fillId="0" borderId="0" xfId="13" applyNumberFormat="1" applyFont="1" applyAlignment="1" applyProtection="1">
      <alignment horizontal="center"/>
      <protection locked="0"/>
    </xf>
    <xf numFmtId="49" fontId="45" fillId="0" borderId="69" xfId="11" applyNumberFormat="1" applyFont="1" applyBorder="1" applyAlignment="1" applyProtection="1">
      <alignment horizontal="center" vertical="top"/>
      <protection locked="0"/>
    </xf>
    <xf numFmtId="1" fontId="45" fillId="0" borderId="68" xfId="11" applyNumberFormat="1" applyFont="1" applyBorder="1" applyAlignment="1" applyProtection="1">
      <alignment horizontal="center" vertical="top"/>
      <protection locked="0"/>
    </xf>
    <xf numFmtId="4" fontId="45" fillId="0" borderId="69" xfId="11" applyNumberFormat="1" applyFont="1" applyBorder="1" applyAlignment="1" applyProtection="1">
      <alignment horizontal="center"/>
      <protection locked="0"/>
    </xf>
    <xf numFmtId="4" fontId="45" fillId="0" borderId="70" xfId="11" applyNumberFormat="1" applyFont="1" applyBorder="1" applyAlignment="1" applyProtection="1">
      <alignment horizontal="center"/>
      <protection locked="0"/>
    </xf>
    <xf numFmtId="0" fontId="48" fillId="0" borderId="72" xfId="11" applyFont="1" applyBorder="1" applyAlignment="1">
      <alignment horizontal="left" wrapText="1"/>
    </xf>
    <xf numFmtId="169" fontId="45" fillId="0" borderId="72" xfId="11" applyNumberFormat="1" applyFont="1" applyBorder="1" applyAlignment="1" applyProtection="1">
      <alignment horizontal="center" vertical="top"/>
      <protection locked="0"/>
    </xf>
    <xf numFmtId="4" fontId="45" fillId="0" borderId="76" xfId="11" applyNumberFormat="1" applyFont="1" applyBorder="1" applyAlignment="1" applyProtection="1">
      <alignment horizontal="center"/>
      <protection locked="0"/>
    </xf>
    <xf numFmtId="1" fontId="45" fillId="0" borderId="72" xfId="11" applyNumberFormat="1" applyFont="1" applyBorder="1" applyAlignment="1" applyProtection="1">
      <alignment horizontal="center" vertical="top"/>
      <protection locked="0"/>
    </xf>
    <xf numFmtId="0" fontId="46" fillId="0" borderId="9" xfId="13" applyFont="1" applyBorder="1" applyAlignment="1">
      <alignment horizontal="center"/>
    </xf>
    <xf numFmtId="49" fontId="46" fillId="0" borderId="9" xfId="6" applyNumberFormat="1" applyFont="1" applyBorder="1" applyAlignment="1">
      <alignment horizontal="center" vertical="center"/>
    </xf>
    <xf numFmtId="0" fontId="48" fillId="0" borderId="75" xfId="11" applyFont="1" applyBorder="1" applyAlignment="1">
      <alignment horizontal="left" wrapText="1"/>
    </xf>
    <xf numFmtId="4" fontId="46" fillId="0" borderId="78" xfId="11" applyNumberFormat="1" applyFont="1" applyBorder="1" applyAlignment="1" applyProtection="1">
      <alignment horizontal="center"/>
      <protection locked="0"/>
    </xf>
    <xf numFmtId="4" fontId="45" fillId="0" borderId="75" xfId="11" applyNumberFormat="1" applyFont="1" applyBorder="1" applyAlignment="1" applyProtection="1">
      <alignment horizontal="center"/>
      <protection locked="0"/>
    </xf>
    <xf numFmtId="4" fontId="45" fillId="0" borderId="79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4" fontId="45" fillId="0" borderId="75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75" xfId="6" applyFont="1" applyBorder="1" applyAlignment="1">
      <alignment horizontal="left" wrapText="1"/>
    </xf>
    <xf numFmtId="49" fontId="47" fillId="0" borderId="78" xfId="6" applyNumberFormat="1" applyFont="1" applyBorder="1" applyAlignment="1" applyProtection="1">
      <alignment horizontal="center" vertical="top"/>
      <protection locked="0"/>
    </xf>
    <xf numFmtId="1" fontId="47" fillId="0" borderId="75" xfId="6" applyNumberFormat="1" applyFont="1" applyBorder="1" applyAlignment="1" applyProtection="1">
      <alignment horizontal="center" vertical="top"/>
      <protection locked="0"/>
    </xf>
    <xf numFmtId="4" fontId="46" fillId="0" borderId="78" xfId="6" applyNumberFormat="1" applyFont="1" applyBorder="1" applyAlignment="1" applyProtection="1">
      <alignment horizontal="center"/>
      <protection locked="0"/>
    </xf>
    <xf numFmtId="4" fontId="45" fillId="0" borderId="79" xfId="6" applyNumberFormat="1" applyFont="1" applyBorder="1" applyAlignment="1" applyProtection="1">
      <alignment horizontal="center"/>
      <protection locked="0"/>
    </xf>
    <xf numFmtId="49" fontId="46" fillId="0" borderId="78" xfId="13" applyNumberFormat="1" applyFont="1" applyBorder="1" applyAlignment="1">
      <alignment horizontal="center" vertical="center"/>
    </xf>
    <xf numFmtId="3" fontId="44" fillId="0" borderId="78" xfId="6" applyNumberFormat="1" applyFont="1" applyBorder="1" applyAlignment="1" applyProtection="1">
      <alignment horizontal="right"/>
      <protection locked="0"/>
    </xf>
    <xf numFmtId="2" fontId="45" fillId="0" borderId="79" xfId="6" applyNumberFormat="1" applyFont="1" applyBorder="1" applyAlignment="1" applyProtection="1">
      <alignment horizontal="center"/>
      <protection locked="0"/>
    </xf>
    <xf numFmtId="4" fontId="46" fillId="0" borderId="75" xfId="11" applyNumberFormat="1" applyFont="1" applyBorder="1" applyAlignment="1" applyProtection="1">
      <alignment horizontal="center"/>
      <protection locked="0"/>
    </xf>
    <xf numFmtId="0" fontId="48" fillId="0" borderId="75" xfId="11" applyFont="1" applyBorder="1" applyAlignment="1">
      <alignment horizontal="center" wrapText="1"/>
    </xf>
    <xf numFmtId="49" fontId="46" fillId="0" borderId="85" xfId="13" applyNumberFormat="1" applyFont="1" applyBorder="1" applyAlignment="1">
      <alignment horizontal="center" vertical="center"/>
    </xf>
    <xf numFmtId="0" fontId="48" fillId="0" borderId="63" xfId="11" applyFont="1" applyBorder="1" applyAlignment="1">
      <alignment horizontal="left" wrapText="1"/>
    </xf>
    <xf numFmtId="49" fontId="47" fillId="0" borderId="85" xfId="13" applyNumberFormat="1" applyFont="1" applyBorder="1" applyAlignment="1" applyProtection="1">
      <alignment horizontal="center" vertical="top"/>
      <protection locked="0"/>
    </xf>
    <xf numFmtId="1" fontId="47" fillId="0" borderId="63" xfId="13" applyNumberFormat="1" applyFont="1" applyBorder="1" applyAlignment="1" applyProtection="1">
      <alignment horizontal="center" vertical="top"/>
      <protection locked="0"/>
    </xf>
    <xf numFmtId="2" fontId="46" fillId="0" borderId="85" xfId="13" applyNumberFormat="1" applyFont="1" applyBorder="1" applyAlignment="1" applyProtection="1">
      <alignment horizontal="center"/>
      <protection locked="0"/>
    </xf>
    <xf numFmtId="2" fontId="45" fillId="0" borderId="63" xfId="13" applyNumberFormat="1" applyFont="1" applyBorder="1" applyAlignment="1" applyProtection="1">
      <alignment horizontal="center"/>
      <protection locked="0"/>
    </xf>
    <xf numFmtId="4" fontId="45" fillId="0" borderId="85" xfId="13" applyNumberFormat="1" applyFont="1" applyBorder="1" applyAlignment="1" applyProtection="1">
      <alignment horizontal="center"/>
      <protection locked="0"/>
    </xf>
    <xf numFmtId="4" fontId="45" fillId="0" borderId="86" xfId="13" applyNumberFormat="1" applyFont="1" applyBorder="1" applyAlignment="1" applyProtection="1">
      <alignment horizontal="center"/>
      <protection locked="0"/>
    </xf>
    <xf numFmtId="0" fontId="51" fillId="0" borderId="87" xfId="13" applyFont="1" applyBorder="1" applyAlignment="1">
      <alignment horizontal="right" vertical="center"/>
    </xf>
    <xf numFmtId="0" fontId="51" fillId="0" borderId="88" xfId="13" applyFont="1" applyBorder="1" applyAlignment="1">
      <alignment horizontal="right" vertical="center"/>
    </xf>
    <xf numFmtId="0" fontId="44" fillId="0" borderId="88" xfId="13" applyFont="1" applyBorder="1" applyAlignment="1">
      <alignment horizontal="right" vertical="center"/>
    </xf>
    <xf numFmtId="0" fontId="44" fillId="0" borderId="89" xfId="13" applyFont="1" applyBorder="1" applyAlignment="1" applyProtection="1">
      <alignment horizontal="right" vertical="center"/>
      <protection locked="0"/>
    </xf>
    <xf numFmtId="0" fontId="44" fillId="0" borderId="90" xfId="13" applyFont="1" applyBorder="1" applyAlignment="1" applyProtection="1">
      <alignment horizontal="right" vertical="center"/>
      <protection locked="0"/>
    </xf>
    <xf numFmtId="4" fontId="44" fillId="0" borderId="91" xfId="13" applyNumberFormat="1" applyFont="1" applyBorder="1" applyAlignment="1" applyProtection="1">
      <alignment horizontal="center"/>
      <protection locked="0"/>
    </xf>
    <xf numFmtId="0" fontId="44" fillId="0" borderId="92" xfId="13" applyFont="1" applyBorder="1"/>
    <xf numFmtId="0" fontId="44" fillId="0" borderId="93" xfId="13" applyFont="1" applyBorder="1" applyProtection="1">
      <protection locked="0"/>
    </xf>
    <xf numFmtId="0" fontId="44" fillId="0" borderId="94" xfId="13" applyFont="1" applyBorder="1" applyAlignment="1" applyProtection="1">
      <alignment horizontal="right" vertical="center"/>
      <protection locked="0"/>
    </xf>
    <xf numFmtId="4" fontId="44" fillId="0" borderId="95" xfId="13" applyNumberFormat="1" applyFont="1" applyBorder="1" applyAlignment="1" applyProtection="1">
      <alignment horizontal="center"/>
      <protection locked="0"/>
    </xf>
    <xf numFmtId="0" fontId="44" fillId="0" borderId="81" xfId="13" applyFont="1" applyBorder="1"/>
    <xf numFmtId="0" fontId="44" fillId="0" borderId="85" xfId="13" applyFont="1" applyBorder="1"/>
    <xf numFmtId="0" fontId="44" fillId="0" borderId="96" xfId="13" applyFont="1" applyBorder="1" applyProtection="1">
      <protection locked="0"/>
    </xf>
    <xf numFmtId="0" fontId="51" fillId="0" borderId="85" xfId="13" applyFont="1" applyBorder="1" applyProtection="1">
      <protection locked="0"/>
    </xf>
    <xf numFmtId="4" fontId="44" fillId="0" borderId="97" xfId="13" applyNumberFormat="1" applyFont="1" applyBorder="1" applyAlignment="1" applyProtection="1">
      <alignment horizontal="center"/>
      <protection locked="0"/>
    </xf>
    <xf numFmtId="4" fontId="45" fillId="0" borderId="38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38" xfId="7" applyFont="1" applyBorder="1" applyAlignment="1">
      <alignment horizontal="left" wrapText="1"/>
    </xf>
    <xf numFmtId="49" fontId="47" fillId="0" borderId="40" xfId="7" applyNumberFormat="1" applyFont="1" applyBorder="1" applyAlignment="1" applyProtection="1">
      <alignment horizontal="center" vertical="top"/>
      <protection locked="0"/>
    </xf>
    <xf numFmtId="1" fontId="47" fillId="0" borderId="38" xfId="7" applyNumberFormat="1" applyFont="1" applyBorder="1" applyAlignment="1" applyProtection="1">
      <alignment horizontal="center" vertical="top"/>
      <protection locked="0"/>
    </xf>
    <xf numFmtId="4" fontId="46" fillId="0" borderId="40" xfId="7" applyNumberFormat="1" applyFont="1" applyBorder="1" applyAlignment="1" applyProtection="1">
      <alignment horizontal="center"/>
      <protection locked="0"/>
    </xf>
    <xf numFmtId="4" fontId="45" fillId="0" borderId="41" xfId="7" applyNumberFormat="1" applyFont="1" applyBorder="1" applyAlignment="1" applyProtection="1">
      <alignment horizontal="center"/>
      <protection locked="0"/>
    </xf>
    <xf numFmtId="3" fontId="44" fillId="0" borderId="40" xfId="7" applyNumberFormat="1" applyFont="1" applyBorder="1" applyAlignment="1" applyProtection="1">
      <alignment horizontal="right"/>
      <protection locked="0"/>
    </xf>
    <xf numFmtId="2" fontId="45" fillId="0" borderId="41" xfId="7" applyNumberFormat="1" applyFont="1" applyBorder="1" applyAlignment="1" applyProtection="1">
      <alignment horizontal="center"/>
      <protection locked="0"/>
    </xf>
    <xf numFmtId="0" fontId="56" fillId="0" borderId="0" xfId="14"/>
    <xf numFmtId="0" fontId="40" fillId="0" borderId="0" xfId="14" applyFont="1" applyAlignment="1">
      <alignment horizontal="center"/>
    </xf>
    <xf numFmtId="0" fontId="56" fillId="0" borderId="0" xfId="14" applyAlignment="1">
      <alignment horizontal="center"/>
    </xf>
    <xf numFmtId="0" fontId="58" fillId="0" borderId="0" xfId="14" applyFont="1"/>
    <xf numFmtId="0" fontId="41" fillId="0" borderId="0" xfId="15" applyFont="1"/>
    <xf numFmtId="0" fontId="42" fillId="0" borderId="0" xfId="15" applyFont="1"/>
    <xf numFmtId="0" fontId="42" fillId="0" borderId="0" xfId="14" applyFont="1"/>
    <xf numFmtId="0" fontId="59" fillId="0" borderId="0" xfId="14" applyFont="1"/>
    <xf numFmtId="49" fontId="59" fillId="0" borderId="0" xfId="14" applyNumberFormat="1" applyFont="1"/>
    <xf numFmtId="0" fontId="44" fillId="0" borderId="0" xfId="14" applyFont="1"/>
    <xf numFmtId="0" fontId="44" fillId="0" borderId="0" xfId="14" applyFont="1" applyProtection="1">
      <protection locked="0"/>
    </xf>
    <xf numFmtId="0" fontId="44" fillId="0" borderId="0" xfId="14" applyFont="1" applyAlignment="1">
      <alignment horizontal="left" vertical="center"/>
    </xf>
    <xf numFmtId="49" fontId="44" fillId="0" borderId="0" xfId="14" applyNumberFormat="1" applyFont="1" applyAlignment="1">
      <alignment horizontal="left" vertical="center"/>
    </xf>
    <xf numFmtId="0" fontId="44" fillId="0" borderId="0" xfId="14" applyFont="1" applyAlignment="1" applyProtection="1">
      <alignment horizontal="left" vertical="center"/>
      <protection locked="0"/>
    </xf>
    <xf numFmtId="0" fontId="46" fillId="0" borderId="62" xfId="14" applyFont="1" applyBorder="1" applyAlignment="1">
      <alignment horizontal="center"/>
    </xf>
    <xf numFmtId="0" fontId="46" fillId="0" borderId="62" xfId="14" applyFont="1" applyBorder="1" applyAlignment="1">
      <alignment horizontal="center" vertical="center"/>
    </xf>
    <xf numFmtId="0" fontId="46" fillId="0" borderId="0" xfId="14" applyFont="1" applyAlignment="1">
      <alignment horizontal="center"/>
    </xf>
    <xf numFmtId="0" fontId="46" fillId="0" borderId="98" xfId="14" applyFont="1" applyBorder="1" applyAlignment="1">
      <alignment horizontal="center"/>
    </xf>
    <xf numFmtId="0" fontId="46" fillId="0" borderId="98" xfId="14" applyFont="1" applyBorder="1" applyAlignment="1">
      <alignment horizontal="center" vertical="center"/>
    </xf>
    <xf numFmtId="0" fontId="46" fillId="0" borderId="99" xfId="14" applyFont="1" applyBorder="1" applyAlignment="1" applyProtection="1">
      <alignment horizontal="center"/>
      <protection locked="0"/>
    </xf>
    <xf numFmtId="168" fontId="46" fillId="0" borderId="100" xfId="14" applyNumberFormat="1" applyFont="1" applyBorder="1" applyAlignment="1" applyProtection="1">
      <alignment horizontal="center"/>
      <protection locked="0"/>
    </xf>
    <xf numFmtId="168" fontId="46" fillId="0" borderId="101" xfId="14" applyNumberFormat="1" applyFont="1" applyBorder="1" applyAlignment="1" applyProtection="1">
      <alignment horizontal="center"/>
      <protection locked="0"/>
    </xf>
    <xf numFmtId="0" fontId="44" fillId="0" borderId="80" xfId="14" applyFont="1" applyBorder="1" applyAlignment="1" applyProtection="1">
      <alignment horizontal="center" vertical="center"/>
      <protection locked="0"/>
    </xf>
    <xf numFmtId="49" fontId="44" fillId="0" borderId="75" xfId="14" applyNumberFormat="1" applyFont="1" applyBorder="1" applyAlignment="1">
      <alignment horizontal="center" vertical="center"/>
    </xf>
    <xf numFmtId="0" fontId="46" fillId="0" borderId="75" xfId="14" applyFont="1" applyBorder="1" applyAlignment="1" applyProtection="1">
      <alignment horizontal="center" vertical="center"/>
      <protection locked="0"/>
    </xf>
    <xf numFmtId="49" fontId="46" fillId="0" borderId="75" xfId="14" applyNumberFormat="1" applyFont="1" applyBorder="1" applyAlignment="1">
      <alignment horizontal="center" vertical="center"/>
    </xf>
    <xf numFmtId="0" fontId="44" fillId="0" borderId="75" xfId="14" applyFont="1" applyBorder="1" applyAlignment="1">
      <alignment horizontal="left" vertical="center" wrapText="1"/>
    </xf>
    <xf numFmtId="0" fontId="44" fillId="0" borderId="75" xfId="15" applyFont="1" applyBorder="1" applyAlignment="1">
      <alignment horizontal="center" vertical="center"/>
    </xf>
    <xf numFmtId="3" fontId="44" fillId="0" borderId="75" xfId="14" applyNumberFormat="1" applyFont="1" applyBorder="1" applyAlignment="1" applyProtection="1">
      <alignment horizontal="center" vertical="center"/>
      <protection locked="0"/>
    </xf>
    <xf numFmtId="3" fontId="44" fillId="0" borderId="75" xfId="15" applyNumberFormat="1" applyFont="1" applyBorder="1" applyAlignment="1" applyProtection="1">
      <alignment horizontal="center" vertical="center"/>
      <protection locked="0"/>
    </xf>
    <xf numFmtId="3" fontId="44" fillId="0" borderId="79" xfId="15" applyNumberFormat="1" applyFont="1" applyBorder="1" applyAlignment="1" applyProtection="1">
      <alignment horizontal="center" vertical="center"/>
      <protection locked="0"/>
    </xf>
    <xf numFmtId="0" fontId="44" fillId="0" borderId="0" xfId="14" applyFont="1" applyAlignment="1">
      <alignment horizontal="right"/>
    </xf>
    <xf numFmtId="3" fontId="44" fillId="0" borderId="0" xfId="14" applyNumberFormat="1" applyFont="1" applyAlignment="1" applyProtection="1">
      <alignment horizontal="center" vertical="center"/>
      <protection locked="0"/>
    </xf>
    <xf numFmtId="3" fontId="44" fillId="0" borderId="0" xfId="15" applyNumberFormat="1" applyFont="1" applyAlignment="1" applyProtection="1">
      <alignment horizontal="center" vertical="center"/>
      <protection locked="0"/>
    </xf>
    <xf numFmtId="0" fontId="44" fillId="0" borderId="80" xfId="14" applyFont="1" applyBorder="1" applyAlignment="1">
      <alignment horizontal="center" vertical="center"/>
    </xf>
    <xf numFmtId="0" fontId="44" fillId="0" borderId="102" xfId="14" applyFont="1" applyBorder="1" applyAlignment="1">
      <alignment horizontal="center" vertical="center"/>
    </xf>
    <xf numFmtId="0" fontId="44" fillId="0" borderId="64" xfId="14" applyFont="1" applyBorder="1" applyAlignment="1">
      <alignment horizontal="center" vertical="center"/>
    </xf>
    <xf numFmtId="0" fontId="46" fillId="0" borderId="64" xfId="14" applyFont="1" applyBorder="1" applyAlignment="1" applyProtection="1">
      <alignment horizontal="center" vertical="top"/>
      <protection locked="0"/>
    </xf>
    <xf numFmtId="49" fontId="46" fillId="0" borderId="64" xfId="14" applyNumberFormat="1" applyFont="1" applyBorder="1" applyAlignment="1">
      <alignment horizontal="center" vertical="center"/>
    </xf>
    <xf numFmtId="0" fontId="48" fillId="0" borderId="64" xfId="14" applyFont="1" applyBorder="1" applyAlignment="1">
      <alignment horizontal="left" wrapText="1"/>
    </xf>
    <xf numFmtId="49" fontId="46" fillId="0" borderId="64" xfId="14" applyNumberFormat="1" applyFont="1" applyBorder="1" applyAlignment="1" applyProtection="1">
      <alignment horizontal="center" vertical="top"/>
      <protection locked="0"/>
    </xf>
    <xf numFmtId="1" fontId="46" fillId="0" borderId="64" xfId="14" applyNumberFormat="1" applyFont="1" applyBorder="1" applyAlignment="1" applyProtection="1">
      <alignment horizontal="center" vertical="top"/>
      <protection locked="0"/>
    </xf>
    <xf numFmtId="3" fontId="46" fillId="0" borderId="64" xfId="14" applyNumberFormat="1" applyFont="1" applyBorder="1" applyAlignment="1" applyProtection="1">
      <alignment horizontal="center"/>
      <protection locked="0"/>
    </xf>
    <xf numFmtId="3" fontId="44" fillId="0" borderId="64" xfId="14" applyNumberFormat="1" applyFont="1" applyBorder="1" applyAlignment="1" applyProtection="1">
      <alignment horizontal="center" vertical="center"/>
      <protection locked="0"/>
    </xf>
    <xf numFmtId="3" fontId="44" fillId="0" borderId="64" xfId="15" applyNumberFormat="1" applyFont="1" applyBorder="1" applyAlignment="1" applyProtection="1">
      <alignment horizontal="center" vertical="center"/>
      <protection locked="0"/>
    </xf>
    <xf numFmtId="3" fontId="44" fillId="0" borderId="84" xfId="15" applyNumberFormat="1" applyFont="1" applyBorder="1" applyAlignment="1" applyProtection="1">
      <alignment horizontal="center" vertical="center"/>
      <protection locked="0"/>
    </xf>
    <xf numFmtId="0" fontId="46" fillId="0" borderId="0" xfId="14" applyFont="1" applyAlignment="1">
      <alignment horizontal="right"/>
    </xf>
    <xf numFmtId="0" fontId="51" fillId="0" borderId="0" xfId="14" applyFont="1" applyAlignment="1">
      <alignment horizontal="left" vertical="center"/>
    </xf>
    <xf numFmtId="0" fontId="44" fillId="0" borderId="0" xfId="14" applyFont="1" applyAlignment="1">
      <alignment horizontal="center" vertical="center"/>
    </xf>
    <xf numFmtId="0" fontId="46" fillId="0" borderId="0" xfId="14" applyFont="1" applyAlignment="1" applyProtection="1">
      <alignment horizontal="center" vertical="top"/>
      <protection locked="0"/>
    </xf>
    <xf numFmtId="49" fontId="46" fillId="0" borderId="0" xfId="14" applyNumberFormat="1" applyFont="1" applyAlignment="1">
      <alignment horizontal="center" vertical="center"/>
    </xf>
    <xf numFmtId="0" fontId="48" fillId="0" borderId="0" xfId="14" applyFont="1" applyAlignment="1">
      <alignment horizontal="left" wrapText="1"/>
    </xf>
    <xf numFmtId="49" fontId="46" fillId="0" borderId="0" xfId="14" applyNumberFormat="1" applyFont="1" applyAlignment="1" applyProtection="1">
      <alignment horizontal="center" vertical="top"/>
      <protection locked="0"/>
    </xf>
    <xf numFmtId="1" fontId="46" fillId="0" borderId="0" xfId="14" applyNumberFormat="1" applyFont="1" applyAlignment="1" applyProtection="1">
      <alignment horizontal="center" vertical="top"/>
      <protection locked="0"/>
    </xf>
    <xf numFmtId="3" fontId="46" fillId="0" borderId="0" xfId="14" applyNumberFormat="1" applyFont="1" applyAlignment="1" applyProtection="1">
      <alignment horizontal="right"/>
      <protection locked="0"/>
    </xf>
    <xf numFmtId="1" fontId="44" fillId="0" borderId="0" xfId="14" applyNumberFormat="1" applyFont="1" applyAlignment="1" applyProtection="1">
      <alignment horizontal="center" vertical="center"/>
      <protection locked="0"/>
    </xf>
    <xf numFmtId="0" fontId="51" fillId="0" borderId="1" xfId="14" applyFont="1" applyBorder="1" applyAlignment="1">
      <alignment horizontal="right" vertical="center"/>
    </xf>
    <xf numFmtId="0" fontId="51" fillId="0" borderId="2" xfId="14" applyFont="1" applyBorder="1" applyAlignment="1">
      <alignment horizontal="right" vertical="center"/>
    </xf>
    <xf numFmtId="0" fontId="44" fillId="0" borderId="2" xfId="14" applyFont="1" applyBorder="1" applyAlignment="1">
      <alignment horizontal="right" vertical="center"/>
    </xf>
    <xf numFmtId="0" fontId="44" fillId="0" borderId="3" xfId="14" applyFont="1" applyBorder="1"/>
    <xf numFmtId="3" fontId="44" fillId="0" borderId="75" xfId="14" applyNumberFormat="1" applyFont="1" applyBorder="1" applyAlignment="1" applyProtection="1">
      <alignment horizontal="center"/>
      <protection locked="0"/>
    </xf>
    <xf numFmtId="0" fontId="44" fillId="0" borderId="8" xfId="14" applyFont="1" applyBorder="1"/>
    <xf numFmtId="0" fontId="44" fillId="0" borderId="9" xfId="14" applyFont="1" applyBorder="1"/>
    <xf numFmtId="0" fontId="44" fillId="0" borderId="0" xfId="14" applyFont="1" applyAlignment="1">
      <alignment horizontal="left"/>
    </xf>
    <xf numFmtId="0" fontId="44" fillId="0" borderId="103" xfId="14" applyFont="1" applyBorder="1" applyAlignment="1">
      <alignment horizontal="center" vertical="center"/>
    </xf>
    <xf numFmtId="49" fontId="44" fillId="0" borderId="68" xfId="14" applyNumberFormat="1" applyFont="1" applyBorder="1" applyAlignment="1">
      <alignment horizontal="center" vertical="center"/>
    </xf>
    <xf numFmtId="49" fontId="46" fillId="0" borderId="68" xfId="14" applyNumberFormat="1" applyFont="1" applyBorder="1" applyAlignment="1" applyProtection="1">
      <alignment horizontal="center" vertical="center"/>
      <protection locked="0"/>
    </xf>
    <xf numFmtId="49" fontId="46" fillId="0" borderId="68" xfId="14" applyNumberFormat="1" applyFont="1" applyBorder="1" applyAlignment="1">
      <alignment horizontal="center" vertical="center"/>
    </xf>
    <xf numFmtId="0" fontId="44" fillId="0" borderId="68" xfId="14" applyFont="1" applyBorder="1" applyAlignment="1">
      <alignment horizontal="left" vertical="center" wrapText="1"/>
    </xf>
    <xf numFmtId="0" fontId="44" fillId="0" borderId="68" xfId="15" applyFont="1" applyBorder="1" applyAlignment="1">
      <alignment horizontal="center" vertical="center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8" xfId="15" applyNumberFormat="1" applyFont="1" applyBorder="1" applyAlignment="1" applyProtection="1">
      <alignment horizontal="center" vertical="center"/>
      <protection locked="0"/>
    </xf>
    <xf numFmtId="3" fontId="44" fillId="0" borderId="70" xfId="15" applyNumberFormat="1" applyFont="1" applyBorder="1" applyAlignment="1" applyProtection="1">
      <alignment horizontal="center" vertical="center"/>
      <protection locked="0"/>
    </xf>
    <xf numFmtId="49" fontId="60" fillId="0" borderId="0" xfId="9" applyNumberFormat="1" applyFont="1"/>
    <xf numFmtId="0" fontId="38" fillId="0" borderId="0" xfId="9" applyAlignment="1">
      <alignment horizontal="left" vertical="top" indent="1"/>
    </xf>
    <xf numFmtId="0" fontId="38" fillId="0" borderId="0" xfId="9"/>
    <xf numFmtId="0" fontId="38" fillId="0" borderId="0" xfId="9" applyAlignment="1">
      <alignment horizontal="right" vertical="top"/>
    </xf>
    <xf numFmtId="3" fontId="38" fillId="0" borderId="0" xfId="9" applyNumberFormat="1" applyAlignment="1">
      <alignment vertical="top"/>
    </xf>
    <xf numFmtId="3" fontId="38" fillId="0" borderId="0" xfId="9" applyNumberFormat="1" applyAlignment="1">
      <alignment horizontal="center" vertical="top"/>
    </xf>
    <xf numFmtId="0" fontId="62" fillId="0" borderId="0" xfId="9" applyFont="1" applyAlignment="1">
      <alignment horizontal="right" vertical="top"/>
    </xf>
    <xf numFmtId="0" fontId="62" fillId="0" borderId="0" xfId="9" applyFont="1" applyAlignment="1">
      <alignment vertical="top"/>
    </xf>
    <xf numFmtId="0" fontId="38" fillId="0" borderId="0" xfId="9" applyAlignment="1">
      <alignment horizontal="center" vertical="top"/>
    </xf>
    <xf numFmtId="49" fontId="61" fillId="3" borderId="38" xfId="9" applyNumberFormat="1" applyFont="1" applyFill="1" applyBorder="1" applyAlignment="1">
      <alignment horizontal="center" vertical="top"/>
    </xf>
    <xf numFmtId="0" fontId="63" fillId="3" borderId="38" xfId="9" applyFont="1" applyFill="1" applyBorder="1" applyAlignment="1">
      <alignment horizontal="center" vertical="top"/>
    </xf>
    <xf numFmtId="0" fontId="63" fillId="3" borderId="38" xfId="9" applyFont="1" applyFill="1" applyBorder="1" applyAlignment="1">
      <alignment horizontal="center" vertical="top" wrapText="1"/>
    </xf>
    <xf numFmtId="0" fontId="64" fillId="0" borderId="38" xfId="9" applyFont="1" applyBorder="1" applyAlignment="1">
      <alignment horizontal="center" wrapText="1"/>
    </xf>
    <xf numFmtId="0" fontId="62" fillId="0" borderId="104" xfId="9" applyFont="1" applyBorder="1" applyAlignment="1">
      <alignment vertical="top"/>
    </xf>
    <xf numFmtId="0" fontId="62" fillId="0" borderId="104" xfId="9" applyFont="1" applyBorder="1" applyAlignment="1">
      <alignment vertical="top" wrapText="1"/>
    </xf>
    <xf numFmtId="0" fontId="65" fillId="0" borderId="105" xfId="9" applyFont="1" applyBorder="1" applyAlignment="1">
      <alignment vertical="top"/>
    </xf>
    <xf numFmtId="0" fontId="66" fillId="0" borderId="105" xfId="9" applyFont="1" applyBorder="1" applyAlignment="1">
      <alignment vertical="top"/>
    </xf>
    <xf numFmtId="0" fontId="65" fillId="0" borderId="105" xfId="9" applyFont="1" applyBorder="1" applyAlignment="1">
      <alignment vertical="top" wrapText="1"/>
    </xf>
    <xf numFmtId="3" fontId="65" fillId="0" borderId="105" xfId="9" applyNumberFormat="1" applyFont="1" applyBorder="1" applyAlignment="1">
      <alignment vertical="top"/>
    </xf>
    <xf numFmtId="0" fontId="67" fillId="0" borderId="30" xfId="9" applyFont="1" applyBorder="1" applyAlignment="1">
      <alignment vertical="top"/>
    </xf>
    <xf numFmtId="0" fontId="68" fillId="0" borderId="30" xfId="9" applyFont="1" applyBorder="1" applyAlignment="1">
      <alignment vertical="top"/>
    </xf>
    <xf numFmtId="0" fontId="67" fillId="0" borderId="30" xfId="9" applyFont="1" applyBorder="1" applyAlignment="1">
      <alignment vertical="top" wrapText="1"/>
    </xf>
    <xf numFmtId="3" fontId="67" fillId="0" borderId="30" xfId="9" applyNumberFormat="1" applyFont="1" applyBorder="1" applyAlignment="1">
      <alignment vertical="top"/>
    </xf>
    <xf numFmtId="0" fontId="38" fillId="0" borderId="106" xfId="9" applyBorder="1" applyAlignment="1">
      <alignment vertical="top"/>
    </xf>
    <xf numFmtId="0" fontId="69" fillId="0" borderId="106" xfId="9" applyFont="1" applyBorder="1" applyAlignment="1">
      <alignment vertical="top"/>
    </xf>
    <xf numFmtId="0" fontId="38" fillId="0" borderId="106" xfId="9" applyBorder="1" applyAlignment="1">
      <alignment vertical="top" wrapText="1"/>
    </xf>
    <xf numFmtId="3" fontId="38" fillId="0" borderId="106" xfId="9" applyNumberFormat="1" applyBorder="1" applyAlignment="1">
      <alignment vertical="top"/>
    </xf>
    <xf numFmtId="3" fontId="69" fillId="0" borderId="106" xfId="9" applyNumberFormat="1" applyFont="1" applyBorder="1" applyAlignment="1">
      <alignment vertical="top"/>
    </xf>
    <xf numFmtId="0" fontId="38" fillId="0" borderId="0" xfId="9" applyAlignment="1">
      <alignment vertical="top"/>
    </xf>
    <xf numFmtId="0" fontId="69" fillId="0" borderId="0" xfId="9" applyFont="1" applyAlignment="1">
      <alignment vertical="top"/>
    </xf>
    <xf numFmtId="0" fontId="38" fillId="0" borderId="0" xfId="9" applyAlignment="1">
      <alignment vertical="top" wrapText="1"/>
    </xf>
    <xf numFmtId="3" fontId="69" fillId="0" borderId="0" xfId="9" applyNumberFormat="1" applyFont="1" applyAlignment="1">
      <alignment vertical="top"/>
    </xf>
    <xf numFmtId="0" fontId="70" fillId="0" borderId="30" xfId="9" applyFont="1" applyBorder="1" applyAlignment="1">
      <alignment vertical="top" wrapText="1"/>
    </xf>
    <xf numFmtId="3" fontId="67" fillId="0" borderId="0" xfId="9" applyNumberFormat="1" applyFont="1" applyAlignment="1">
      <alignment vertical="top"/>
    </xf>
    <xf numFmtId="3" fontId="71" fillId="0" borderId="106" xfId="9" applyNumberFormat="1" applyFont="1" applyBorder="1" applyAlignment="1">
      <alignment vertical="top"/>
    </xf>
    <xf numFmtId="0" fontId="71" fillId="0" borderId="0" xfId="9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0" borderId="47" xfId="12" applyFont="1" applyBorder="1" applyAlignment="1">
      <alignment horizontal="center" vertical="center"/>
    </xf>
    <xf numFmtId="0" fontId="46" fillId="0" borderId="44" xfId="12" applyFont="1" applyBorder="1" applyAlignment="1">
      <alignment horizontal="center" vertical="center"/>
    </xf>
    <xf numFmtId="0" fontId="46" fillId="0" borderId="23" xfId="12" applyFont="1" applyBorder="1" applyAlignment="1">
      <alignment horizontal="center" vertical="center"/>
    </xf>
    <xf numFmtId="0" fontId="46" fillId="0" borderId="24" xfId="12" applyFont="1" applyBorder="1" applyAlignment="1">
      <alignment horizontal="center" vertical="center"/>
    </xf>
    <xf numFmtId="168" fontId="46" fillId="0" borderId="107" xfId="12" applyNumberFormat="1" applyFont="1" applyBorder="1" applyAlignment="1" applyProtection="1">
      <alignment horizontal="center"/>
      <protection locked="0"/>
    </xf>
    <xf numFmtId="168" fontId="46" fillId="0" borderId="108" xfId="12" applyNumberFormat="1" applyFont="1" applyBorder="1" applyAlignment="1" applyProtection="1">
      <alignment horizontal="center"/>
      <protection locked="0"/>
    </xf>
    <xf numFmtId="168" fontId="46" fillId="0" borderId="109" xfId="12" applyNumberFormat="1" applyFont="1" applyBorder="1" applyAlignment="1" applyProtection="1">
      <alignment horizontal="center"/>
      <protection locked="0"/>
    </xf>
    <xf numFmtId="0" fontId="46" fillId="0" borderId="110" xfId="13" applyFont="1" applyBorder="1" applyAlignment="1">
      <alignment horizontal="center" vertical="center"/>
    </xf>
    <xf numFmtId="0" fontId="46" fillId="0" borderId="111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70" xfId="13" applyNumberFormat="1" applyFont="1" applyBorder="1" applyAlignment="1" applyProtection="1">
      <alignment horizontal="center"/>
      <protection locked="0"/>
    </xf>
    <xf numFmtId="0" fontId="46" fillId="0" borderId="87" xfId="14" applyFont="1" applyBorder="1" applyAlignment="1">
      <alignment horizontal="center" vertical="center"/>
    </xf>
    <xf numFmtId="0" fontId="46" fillId="0" borderId="62" xfId="14" applyFont="1" applyBorder="1" applyAlignment="1">
      <alignment horizontal="center" vertical="center"/>
    </xf>
    <xf numFmtId="168" fontId="46" fillId="0" borderId="68" xfId="14" applyNumberFormat="1" applyFont="1" applyBorder="1" applyAlignment="1" applyProtection="1">
      <alignment horizontal="center"/>
      <protection locked="0"/>
    </xf>
    <xf numFmtId="168" fontId="46" fillId="0" borderId="70" xfId="14" applyNumberFormat="1" applyFont="1" applyBorder="1" applyAlignment="1" applyProtection="1">
      <alignment horizontal="center"/>
      <protection locked="0"/>
    </xf>
    <xf numFmtId="1" fontId="44" fillId="0" borderId="75" xfId="14" applyNumberFormat="1" applyFont="1" applyBorder="1" applyAlignment="1" applyProtection="1">
      <alignment horizontal="center" vertical="center"/>
      <protection locked="0"/>
    </xf>
    <xf numFmtId="0" fontId="44" fillId="0" borderId="75" xfId="14" applyFont="1" applyBorder="1" applyAlignment="1" applyProtection="1">
      <alignment horizontal="center" vertical="center"/>
      <protection locked="0"/>
    </xf>
    <xf numFmtId="0" fontId="51" fillId="0" borderId="75" xfId="14" applyFont="1" applyBorder="1" applyAlignment="1" applyProtection="1">
      <alignment horizontal="center"/>
      <protection locked="0"/>
    </xf>
    <xf numFmtId="0" fontId="61" fillId="0" borderId="0" xfId="9" applyFont="1" applyAlignment="1">
      <alignment horizontal="left" vertical="top" indent="1"/>
    </xf>
    <xf numFmtId="0" fontId="38" fillId="0" borderId="0" xfId="9" applyAlignment="1">
      <alignment horizontal="left" vertical="top" indent="1"/>
    </xf>
    <xf numFmtId="0" fontId="61" fillId="3" borderId="38" xfId="9" applyFont="1" applyFill="1" applyBorder="1" applyAlignment="1">
      <alignment horizontal="left" vertical="top" indent="1"/>
    </xf>
  </cellXfs>
  <cellStyles count="16">
    <cellStyle name=" 1" xfId="1"/>
    <cellStyle name="Hypertextový odkaz" xfId="2" builtinId="8"/>
    <cellStyle name="normální" xfId="0" builtinId="0" customBuiltin="1"/>
    <cellStyle name="normální_Bod č.1 - ceny " xfId="3"/>
    <cellStyle name="normální_Bod č.2 - ceny " xfId="4"/>
    <cellStyle name="normální_Bod č.3 - ceny " xfId="5"/>
    <cellStyle name="normální_Bod č.4 - ceny " xfId="6"/>
    <cellStyle name="normální_Bod č.5 - ceny " xfId="7"/>
    <cellStyle name="normální_ČOV Výžlovka Nově - ceny " xfId="8"/>
    <cellStyle name="normální_dálkový přenos" xfId="9"/>
    <cellStyle name="normální_Kanalizace a ČOV Lichkov ZD- ceny " xfId="10"/>
    <cellStyle name="normální_Kanalizace a ČOV Lichkov ZD- ceny _Bod č.4 - ceny " xfId="11"/>
    <cellStyle name="normální_Kanalizace Litovel - Chudobín- ceny " xfId="12"/>
    <cellStyle name="normální_Kanalizace Litovel - Chudobín- ceny _Bod č.4 - ceny " xfId="13"/>
    <cellStyle name="normální_Kanalizace Litovel - Chudobín- ceny _VV_Verdek" xfId="14"/>
    <cellStyle name="normální_VV_Verdek" xfId="1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48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58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68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788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891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993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6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198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300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403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505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608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710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812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915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017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120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222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324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427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529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632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734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836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939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04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14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24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9"/>
  <sheetViews>
    <sheetView showGridLines="0" tabSelected="1" workbookViewId="0">
      <selection activeCell="AH17" sqref="AH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1455</v>
      </c>
      <c r="AZ1" s="16" t="s">
        <v>1456</v>
      </c>
      <c r="BA1" s="16" t="s">
        <v>1457</v>
      </c>
      <c r="BB1" s="16" t="s">
        <v>1456</v>
      </c>
      <c r="BT1" s="16" t="s">
        <v>1458</v>
      </c>
      <c r="BU1" s="16" t="s">
        <v>1458</v>
      </c>
      <c r="BV1" s="16" t="s">
        <v>1459</v>
      </c>
    </row>
    <row r="2" spans="1:74" ht="36.950000000000003" customHeight="1">
      <c r="AR2" s="693" t="s">
        <v>1460</v>
      </c>
      <c r="AS2" s="694"/>
      <c r="AT2" s="694"/>
      <c r="AU2" s="694"/>
      <c r="AV2" s="694"/>
      <c r="AW2" s="694"/>
      <c r="AX2" s="694"/>
      <c r="AY2" s="694"/>
      <c r="AZ2" s="694"/>
      <c r="BA2" s="694"/>
      <c r="BB2" s="694"/>
      <c r="BC2" s="694"/>
      <c r="BD2" s="694"/>
      <c r="BE2" s="694"/>
      <c r="BS2" s="17" t="s">
        <v>1461</v>
      </c>
      <c r="BT2" s="17" t="s">
        <v>1462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1461</v>
      </c>
      <c r="BT3" s="17" t="s">
        <v>1463</v>
      </c>
    </row>
    <row r="4" spans="1:74" ht="24.95" customHeight="1">
      <c r="B4" s="20"/>
      <c r="D4" s="21" t="s">
        <v>1464</v>
      </c>
      <c r="AR4" s="20"/>
      <c r="AS4" s="22" t="s">
        <v>1465</v>
      </c>
      <c r="BS4" s="17" t="s">
        <v>1466</v>
      </c>
    </row>
    <row r="5" spans="1:74" ht="12" customHeight="1">
      <c r="B5" s="20"/>
      <c r="D5" s="23" t="s">
        <v>1467</v>
      </c>
      <c r="K5" s="695" t="s">
        <v>2551</v>
      </c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4"/>
      <c r="AF5" s="694"/>
      <c r="AG5" s="694"/>
      <c r="AH5" s="694"/>
      <c r="AI5" s="694"/>
      <c r="AJ5" s="694"/>
      <c r="AR5" s="20"/>
      <c r="BS5" s="17" t="s">
        <v>1461</v>
      </c>
    </row>
    <row r="6" spans="1:74" ht="36.950000000000003" customHeight="1">
      <c r="B6" s="20"/>
      <c r="D6" s="25" t="s">
        <v>1468</v>
      </c>
      <c r="K6" s="696" t="s">
        <v>1469</v>
      </c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R6" s="20"/>
      <c r="BS6" s="17" t="s">
        <v>1461</v>
      </c>
    </row>
    <row r="7" spans="1:74" ht="12" customHeight="1">
      <c r="B7" s="20"/>
      <c r="D7" s="26" t="s">
        <v>1470</v>
      </c>
      <c r="K7" s="24" t="s">
        <v>1456</v>
      </c>
      <c r="AK7" s="26" t="s">
        <v>1471</v>
      </c>
      <c r="AN7" s="24" t="s">
        <v>1456</v>
      </c>
      <c r="AR7" s="20"/>
      <c r="BS7" s="17" t="s">
        <v>1461</v>
      </c>
    </row>
    <row r="8" spans="1:74" ht="12" customHeight="1">
      <c r="B8" s="20"/>
      <c r="D8" s="26" t="s">
        <v>1472</v>
      </c>
      <c r="K8" s="24" t="s">
        <v>1473</v>
      </c>
      <c r="AK8" s="26" t="s">
        <v>1474</v>
      </c>
      <c r="AN8" s="676">
        <v>45743</v>
      </c>
      <c r="AR8" s="20"/>
      <c r="BS8" s="17" t="s">
        <v>1461</v>
      </c>
    </row>
    <row r="9" spans="1:74" ht="14.45" customHeight="1">
      <c r="B9" s="20"/>
      <c r="AR9" s="20"/>
      <c r="BS9" s="17" t="s">
        <v>1461</v>
      </c>
    </row>
    <row r="10" spans="1:74" ht="12" customHeight="1">
      <c r="B10" s="20"/>
      <c r="D10" s="26" t="s">
        <v>1475</v>
      </c>
      <c r="AK10" s="26" t="s">
        <v>1476</v>
      </c>
      <c r="AN10" s="24" t="s">
        <v>1456</v>
      </c>
      <c r="AR10" s="20"/>
      <c r="BS10" s="17" t="s">
        <v>1461</v>
      </c>
    </row>
    <row r="11" spans="1:74" ht="18.399999999999999" customHeight="1">
      <c r="B11" s="20"/>
      <c r="E11" s="24" t="s">
        <v>1477</v>
      </c>
      <c r="AK11" s="26" t="s">
        <v>1478</v>
      </c>
      <c r="AN11" s="24" t="s">
        <v>1456</v>
      </c>
      <c r="AR11" s="20"/>
      <c r="BS11" s="17" t="s">
        <v>1461</v>
      </c>
    </row>
    <row r="12" spans="1:74" ht="6.95" customHeight="1">
      <c r="B12" s="20"/>
      <c r="AR12" s="20"/>
      <c r="BS12" s="17" t="s">
        <v>1461</v>
      </c>
    </row>
    <row r="13" spans="1:74" ht="12" customHeight="1">
      <c r="B13" s="20"/>
      <c r="D13" s="26" t="s">
        <v>1479</v>
      </c>
      <c r="AK13" s="26" t="s">
        <v>1476</v>
      </c>
      <c r="AN13" s="24" t="s">
        <v>1456</v>
      </c>
      <c r="AR13" s="20"/>
      <c r="BS13" s="17" t="s">
        <v>1461</v>
      </c>
    </row>
    <row r="14" spans="1:74" ht="12.75">
      <c r="B14" s="20"/>
      <c r="E14" s="24" t="s">
        <v>1477</v>
      </c>
      <c r="AK14" s="26" t="s">
        <v>1478</v>
      </c>
      <c r="AN14" s="24" t="s">
        <v>1456</v>
      </c>
      <c r="AR14" s="20"/>
      <c r="BS14" s="17" t="s">
        <v>1461</v>
      </c>
    </row>
    <row r="15" spans="1:74" ht="6.95" customHeight="1">
      <c r="B15" s="20"/>
      <c r="AR15" s="20"/>
      <c r="BS15" s="17" t="s">
        <v>1458</v>
      </c>
    </row>
    <row r="16" spans="1:74" ht="12" customHeight="1">
      <c r="B16" s="20"/>
      <c r="D16" s="26" t="s">
        <v>1480</v>
      </c>
      <c r="AK16" s="26" t="s">
        <v>1476</v>
      </c>
      <c r="AN16" s="24" t="s">
        <v>1456</v>
      </c>
      <c r="AR16" s="20"/>
      <c r="BS16" s="17" t="s">
        <v>1458</v>
      </c>
    </row>
    <row r="17" spans="1:71" ht="18.399999999999999" customHeight="1">
      <c r="B17" s="20"/>
      <c r="E17" s="24" t="s">
        <v>1481</v>
      </c>
      <c r="AK17" s="26" t="s">
        <v>1478</v>
      </c>
      <c r="AN17" s="24" t="s">
        <v>1456</v>
      </c>
      <c r="AR17" s="20"/>
      <c r="BS17" s="17" t="s">
        <v>1482</v>
      </c>
    </row>
    <row r="18" spans="1:71" ht="6.95" customHeight="1">
      <c r="B18" s="20"/>
      <c r="AR18" s="20"/>
      <c r="BS18" s="17" t="s">
        <v>1461</v>
      </c>
    </row>
    <row r="19" spans="1:71" ht="12" customHeight="1">
      <c r="B19" s="20"/>
      <c r="D19" s="26" t="s">
        <v>1483</v>
      </c>
      <c r="AK19" s="26" t="s">
        <v>1476</v>
      </c>
      <c r="AN19" s="24" t="s">
        <v>1456</v>
      </c>
      <c r="AR19" s="20"/>
      <c r="BS19" s="17" t="s">
        <v>1461</v>
      </c>
    </row>
    <row r="20" spans="1:71" ht="18.399999999999999" customHeight="1">
      <c r="B20" s="20"/>
      <c r="E20" s="24" t="s">
        <v>1484</v>
      </c>
      <c r="AK20" s="26" t="s">
        <v>1478</v>
      </c>
      <c r="AN20" s="24" t="s">
        <v>1456</v>
      </c>
      <c r="AR20" s="20"/>
      <c r="BS20" s="17" t="s">
        <v>1458</v>
      </c>
    </row>
    <row r="21" spans="1:71" ht="6.95" customHeight="1">
      <c r="B21" s="20"/>
      <c r="AR21" s="20"/>
    </row>
    <row r="22" spans="1:71" ht="12" customHeight="1">
      <c r="B22" s="20"/>
      <c r="D22" s="26" t="s">
        <v>1485</v>
      </c>
      <c r="AR22" s="20"/>
    </row>
    <row r="23" spans="1:71" ht="16.5" customHeight="1">
      <c r="B23" s="20"/>
      <c r="E23" s="697" t="s">
        <v>1456</v>
      </c>
      <c r="F23" s="697"/>
      <c r="G23" s="697"/>
      <c r="H23" s="697"/>
      <c r="I23" s="697"/>
      <c r="J23" s="697"/>
      <c r="K23" s="697"/>
      <c r="L23" s="697"/>
      <c r="M23" s="697"/>
      <c r="N23" s="697"/>
      <c r="O23" s="697"/>
      <c r="P23" s="697"/>
      <c r="Q23" s="697"/>
      <c r="R23" s="697"/>
      <c r="S23" s="697"/>
      <c r="T23" s="697"/>
      <c r="U23" s="697"/>
      <c r="V23" s="697"/>
      <c r="W23" s="697"/>
      <c r="X23" s="697"/>
      <c r="Y23" s="697"/>
      <c r="Z23" s="697"/>
      <c r="AA23" s="697"/>
      <c r="AB23" s="697"/>
      <c r="AC23" s="697"/>
      <c r="AD23" s="697"/>
      <c r="AE23" s="697"/>
      <c r="AF23" s="697"/>
      <c r="AG23" s="697"/>
      <c r="AH23" s="697"/>
      <c r="AI23" s="697"/>
      <c r="AJ23" s="697"/>
      <c r="AK23" s="697"/>
      <c r="AL23" s="697"/>
      <c r="AM23" s="697"/>
      <c r="AN23" s="697"/>
      <c r="AR23" s="20"/>
    </row>
    <row r="24" spans="1:71" ht="6.95" customHeight="1">
      <c r="B24" s="20"/>
      <c r="AR24" s="20"/>
    </row>
    <row r="25" spans="1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25.9" customHeight="1">
      <c r="A26" s="29"/>
      <c r="B26" s="30"/>
      <c r="C26" s="29"/>
      <c r="D26" s="31" t="s">
        <v>1486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690">
        <f>ROUND(AG94,2)</f>
        <v>0</v>
      </c>
      <c r="AL26" s="691"/>
      <c r="AM26" s="691"/>
      <c r="AN26" s="691"/>
      <c r="AO26" s="691"/>
      <c r="AP26" s="29"/>
      <c r="AQ26" s="29"/>
      <c r="AR26" s="30"/>
      <c r="BE26" s="29"/>
    </row>
    <row r="27" spans="1:7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1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692" t="s">
        <v>1487</v>
      </c>
      <c r="M28" s="692"/>
      <c r="N28" s="692"/>
      <c r="O28" s="692"/>
      <c r="P28" s="692"/>
      <c r="Q28" s="29"/>
      <c r="R28" s="29"/>
      <c r="S28" s="29"/>
      <c r="T28" s="29"/>
      <c r="U28" s="29"/>
      <c r="V28" s="29"/>
      <c r="W28" s="692" t="s">
        <v>1488</v>
      </c>
      <c r="X28" s="692"/>
      <c r="Y28" s="692"/>
      <c r="Z28" s="692"/>
      <c r="AA28" s="692"/>
      <c r="AB28" s="692"/>
      <c r="AC28" s="692"/>
      <c r="AD28" s="692"/>
      <c r="AE28" s="692"/>
      <c r="AF28" s="29"/>
      <c r="AG28" s="29"/>
      <c r="AH28" s="29"/>
      <c r="AI28" s="29"/>
      <c r="AJ28" s="29"/>
      <c r="AK28" s="692" t="s">
        <v>1489</v>
      </c>
      <c r="AL28" s="692"/>
      <c r="AM28" s="692"/>
      <c r="AN28" s="692"/>
      <c r="AO28" s="692"/>
      <c r="AP28" s="29"/>
      <c r="AQ28" s="29"/>
      <c r="AR28" s="30"/>
      <c r="BE28" s="29"/>
    </row>
    <row r="29" spans="1:71" s="2" customFormat="1" ht="14.45" customHeight="1">
      <c r="B29" s="34"/>
      <c r="D29" s="26" t="s">
        <v>1490</v>
      </c>
      <c r="F29" s="26" t="s">
        <v>1491</v>
      </c>
      <c r="L29" s="682">
        <v>0.21</v>
      </c>
      <c r="M29" s="683"/>
      <c r="N29" s="683"/>
      <c r="O29" s="683"/>
      <c r="P29" s="683"/>
      <c r="W29" s="684">
        <f>ROUND(AZ94, 2)</f>
        <v>0</v>
      </c>
      <c r="X29" s="683"/>
      <c r="Y29" s="683"/>
      <c r="Z29" s="683"/>
      <c r="AA29" s="683"/>
      <c r="AB29" s="683"/>
      <c r="AC29" s="683"/>
      <c r="AD29" s="683"/>
      <c r="AE29" s="683"/>
      <c r="AK29" s="684">
        <f>ROUND(AV94, 2)</f>
        <v>0</v>
      </c>
      <c r="AL29" s="683"/>
      <c r="AM29" s="683"/>
      <c r="AN29" s="683"/>
      <c r="AO29" s="683"/>
      <c r="AR29" s="34"/>
    </row>
    <row r="30" spans="1:71" s="2" customFormat="1" ht="14.45" customHeight="1">
      <c r="B30" s="34"/>
      <c r="F30" s="26" t="s">
        <v>1492</v>
      </c>
      <c r="L30" s="682">
        <v>0.12</v>
      </c>
      <c r="M30" s="683"/>
      <c r="N30" s="683"/>
      <c r="O30" s="683"/>
      <c r="P30" s="683"/>
      <c r="W30" s="684">
        <f>ROUND(BA94, 2)</f>
        <v>0</v>
      </c>
      <c r="X30" s="683"/>
      <c r="Y30" s="683"/>
      <c r="Z30" s="683"/>
      <c r="AA30" s="683"/>
      <c r="AB30" s="683"/>
      <c r="AC30" s="683"/>
      <c r="AD30" s="683"/>
      <c r="AE30" s="683"/>
      <c r="AK30" s="684">
        <f>ROUND(AW94, 2)</f>
        <v>0</v>
      </c>
      <c r="AL30" s="683"/>
      <c r="AM30" s="683"/>
      <c r="AN30" s="683"/>
      <c r="AO30" s="683"/>
      <c r="AR30" s="34"/>
    </row>
    <row r="31" spans="1:71" s="2" customFormat="1" ht="14.45" hidden="1" customHeight="1">
      <c r="B31" s="34"/>
      <c r="F31" s="26" t="s">
        <v>1493</v>
      </c>
      <c r="L31" s="682">
        <v>0.21</v>
      </c>
      <c r="M31" s="683"/>
      <c r="N31" s="683"/>
      <c r="O31" s="683"/>
      <c r="P31" s="683"/>
      <c r="W31" s="684">
        <f>ROUND(BB94, 2)</f>
        <v>0</v>
      </c>
      <c r="X31" s="683"/>
      <c r="Y31" s="683"/>
      <c r="Z31" s="683"/>
      <c r="AA31" s="683"/>
      <c r="AB31" s="683"/>
      <c r="AC31" s="683"/>
      <c r="AD31" s="683"/>
      <c r="AE31" s="683"/>
      <c r="AK31" s="684">
        <v>0</v>
      </c>
      <c r="AL31" s="683"/>
      <c r="AM31" s="683"/>
      <c r="AN31" s="683"/>
      <c r="AO31" s="683"/>
      <c r="AR31" s="34"/>
    </row>
    <row r="32" spans="1:71" s="2" customFormat="1" ht="14.45" hidden="1" customHeight="1">
      <c r="B32" s="34"/>
      <c r="F32" s="26" t="s">
        <v>1494</v>
      </c>
      <c r="L32" s="682">
        <v>0.12</v>
      </c>
      <c r="M32" s="683"/>
      <c r="N32" s="683"/>
      <c r="O32" s="683"/>
      <c r="P32" s="683"/>
      <c r="W32" s="684">
        <f>ROUND(BC94, 2)</f>
        <v>0</v>
      </c>
      <c r="X32" s="683"/>
      <c r="Y32" s="683"/>
      <c r="Z32" s="683"/>
      <c r="AA32" s="683"/>
      <c r="AB32" s="683"/>
      <c r="AC32" s="683"/>
      <c r="AD32" s="683"/>
      <c r="AE32" s="683"/>
      <c r="AK32" s="684">
        <v>0</v>
      </c>
      <c r="AL32" s="683"/>
      <c r="AM32" s="683"/>
      <c r="AN32" s="683"/>
      <c r="AO32" s="683"/>
      <c r="AR32" s="34"/>
    </row>
    <row r="33" spans="1:57" s="2" customFormat="1" ht="14.45" hidden="1" customHeight="1">
      <c r="B33" s="34"/>
      <c r="F33" s="26" t="s">
        <v>1495</v>
      </c>
      <c r="L33" s="682">
        <v>0</v>
      </c>
      <c r="M33" s="683"/>
      <c r="N33" s="683"/>
      <c r="O33" s="683"/>
      <c r="P33" s="683"/>
      <c r="W33" s="684">
        <f>ROUND(BD94, 2)</f>
        <v>0</v>
      </c>
      <c r="X33" s="683"/>
      <c r="Y33" s="683"/>
      <c r="Z33" s="683"/>
      <c r="AA33" s="683"/>
      <c r="AB33" s="683"/>
      <c r="AC33" s="683"/>
      <c r="AD33" s="683"/>
      <c r="AE33" s="683"/>
      <c r="AK33" s="684">
        <v>0</v>
      </c>
      <c r="AL33" s="683"/>
      <c r="AM33" s="683"/>
      <c r="AN33" s="683"/>
      <c r="AO33" s="683"/>
      <c r="AR33" s="34"/>
    </row>
    <row r="34" spans="1:57" s="1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1" customFormat="1" ht="25.9" customHeight="1">
      <c r="A35" s="29"/>
      <c r="B35" s="30"/>
      <c r="C35" s="35"/>
      <c r="D35" s="36" t="s">
        <v>1496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1497</v>
      </c>
      <c r="U35" s="37"/>
      <c r="V35" s="37"/>
      <c r="W35" s="37"/>
      <c r="X35" s="703" t="s">
        <v>1498</v>
      </c>
      <c r="Y35" s="701"/>
      <c r="Z35" s="701"/>
      <c r="AA35" s="701"/>
      <c r="AB35" s="701"/>
      <c r="AC35" s="37"/>
      <c r="AD35" s="37"/>
      <c r="AE35" s="37"/>
      <c r="AF35" s="37"/>
      <c r="AG35" s="37"/>
      <c r="AH35" s="37"/>
      <c r="AI35" s="37"/>
      <c r="AJ35" s="37"/>
      <c r="AK35" s="700">
        <f>SUM(AK26:AK33)</f>
        <v>0</v>
      </c>
      <c r="AL35" s="701"/>
      <c r="AM35" s="701"/>
      <c r="AN35" s="701"/>
      <c r="AO35" s="702"/>
      <c r="AP35" s="35"/>
      <c r="AQ35" s="35"/>
      <c r="AR35" s="30"/>
      <c r="BE35" s="29"/>
    </row>
    <row r="36" spans="1:57" s="1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ht="14.45" customHeight="1">
      <c r="B38" s="20"/>
      <c r="AR38" s="20"/>
    </row>
    <row r="39" spans="1:57" ht="14.45" customHeight="1">
      <c r="B39" s="20"/>
      <c r="AR39" s="20"/>
    </row>
    <row r="40" spans="1:57" ht="14.45" customHeight="1">
      <c r="B40" s="20"/>
      <c r="AR40" s="20"/>
    </row>
    <row r="41" spans="1:57" ht="14.45" customHeight="1">
      <c r="B41" s="20"/>
      <c r="AR41" s="20"/>
    </row>
    <row r="42" spans="1:57" ht="14.45" customHeight="1">
      <c r="B42" s="20"/>
      <c r="AR42" s="20"/>
    </row>
    <row r="43" spans="1:57" ht="14.45" customHeight="1">
      <c r="B43" s="20"/>
      <c r="AR43" s="20"/>
    </row>
    <row r="44" spans="1:57" ht="14.45" customHeight="1">
      <c r="B44" s="20"/>
      <c r="AR44" s="20"/>
    </row>
    <row r="45" spans="1:57" ht="14.45" customHeight="1">
      <c r="B45" s="20"/>
      <c r="AR45" s="20"/>
    </row>
    <row r="46" spans="1:57" ht="14.45" customHeight="1">
      <c r="B46" s="20"/>
      <c r="AR46" s="20"/>
    </row>
    <row r="47" spans="1:57" ht="14.45" customHeight="1">
      <c r="B47" s="20"/>
      <c r="AR47" s="20"/>
    </row>
    <row r="48" spans="1:57" ht="14.45" customHeight="1">
      <c r="B48" s="20"/>
      <c r="AR48" s="20"/>
    </row>
    <row r="49" spans="1:57" s="1" customFormat="1" ht="14.45" customHeight="1">
      <c r="B49" s="39"/>
      <c r="D49" s="40" t="s">
        <v>1499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1500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2.75">
      <c r="A60" s="29"/>
      <c r="B60" s="30"/>
      <c r="C60" s="29"/>
      <c r="D60" s="42" t="s">
        <v>1501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1502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1501</v>
      </c>
      <c r="AI60" s="32"/>
      <c r="AJ60" s="32"/>
      <c r="AK60" s="32"/>
      <c r="AL60" s="32"/>
      <c r="AM60" s="42" t="s">
        <v>1502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2.75">
      <c r="A64" s="29"/>
      <c r="B64" s="30"/>
      <c r="C64" s="29"/>
      <c r="D64" s="40" t="s">
        <v>1503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1504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2.75">
      <c r="A75" s="29"/>
      <c r="B75" s="30"/>
      <c r="C75" s="29"/>
      <c r="D75" s="42" t="s">
        <v>1501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1502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1501</v>
      </c>
      <c r="AI75" s="32"/>
      <c r="AJ75" s="32"/>
      <c r="AK75" s="32"/>
      <c r="AL75" s="32"/>
      <c r="AM75" s="42" t="s">
        <v>1502</v>
      </c>
      <c r="AN75" s="32"/>
      <c r="AO75" s="32"/>
      <c r="AP75" s="29"/>
      <c r="AQ75" s="29"/>
      <c r="AR75" s="30"/>
      <c r="BE75" s="29"/>
    </row>
    <row r="76" spans="1:57" s="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1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1" customFormat="1" ht="24.95" customHeight="1">
      <c r="A82" s="29"/>
      <c r="B82" s="30"/>
      <c r="C82" s="21" t="s">
        <v>1505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3" customFormat="1" ht="12" customHeight="1">
      <c r="B84" s="48"/>
      <c r="C84" s="26" t="s">
        <v>1467</v>
      </c>
      <c r="L84" s="3" t="str">
        <f>K5</f>
        <v>3020-2025_3</v>
      </c>
      <c r="AR84" s="48"/>
    </row>
    <row r="85" spans="1:91" s="4" customFormat="1" ht="36.950000000000003" customHeight="1">
      <c r="B85" s="49"/>
      <c r="C85" s="50" t="s">
        <v>1468</v>
      </c>
      <c r="L85" s="687" t="str">
        <f>K6</f>
        <v>Kanalizace Dvůr Králové nad Labem - Verdek</v>
      </c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688"/>
      <c r="AB85" s="688"/>
      <c r="AC85" s="688"/>
      <c r="AD85" s="688"/>
      <c r="AE85" s="688"/>
      <c r="AF85" s="688"/>
      <c r="AG85" s="688"/>
      <c r="AH85" s="688"/>
      <c r="AI85" s="688"/>
      <c r="AJ85" s="688"/>
      <c r="AR85" s="49"/>
    </row>
    <row r="86" spans="1:91" s="1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1" customFormat="1" ht="12" customHeight="1">
      <c r="A87" s="29"/>
      <c r="B87" s="30"/>
      <c r="C87" s="26" t="s">
        <v>1472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Verdek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1474</v>
      </c>
      <c r="AJ87" s="29"/>
      <c r="AK87" s="29"/>
      <c r="AL87" s="29"/>
      <c r="AM87" s="699">
        <f>IF(AN8= "","",AN8)</f>
        <v>45743</v>
      </c>
      <c r="AN87" s="699"/>
      <c r="AO87" s="29"/>
      <c r="AP87" s="29"/>
      <c r="AQ87" s="29"/>
      <c r="AR87" s="30"/>
      <c r="BE87" s="29"/>
    </row>
    <row r="88" spans="1:91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1" customFormat="1" ht="15.2" customHeight="1">
      <c r="A89" s="29"/>
      <c r="B89" s="30"/>
      <c r="C89" s="26" t="s">
        <v>1475</v>
      </c>
      <c r="D89" s="29"/>
      <c r="E89" s="29"/>
      <c r="F89" s="29"/>
      <c r="G89" s="29"/>
      <c r="H89" s="29"/>
      <c r="I89" s="29"/>
      <c r="J89" s="29"/>
      <c r="K89" s="29"/>
      <c r="L89" s="3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1480</v>
      </c>
      <c r="AJ89" s="29"/>
      <c r="AK89" s="29"/>
      <c r="AL89" s="29"/>
      <c r="AM89" s="685" t="str">
        <f>IF(E17="","",E17)</f>
        <v>Ing. Martin Herman</v>
      </c>
      <c r="AN89" s="686"/>
      <c r="AO89" s="686"/>
      <c r="AP89" s="686"/>
      <c r="AQ89" s="29"/>
      <c r="AR89" s="30"/>
      <c r="AS89" s="711" t="s">
        <v>1506</v>
      </c>
      <c r="AT89" s="7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1" customFormat="1" ht="25.7" customHeight="1">
      <c r="A90" s="29"/>
      <c r="B90" s="30"/>
      <c r="C90" s="26" t="s">
        <v>1479</v>
      </c>
      <c r="D90" s="29"/>
      <c r="E90" s="29"/>
      <c r="F90" s="29"/>
      <c r="G90" s="29"/>
      <c r="H90" s="29"/>
      <c r="I90" s="29"/>
      <c r="J90" s="29"/>
      <c r="K90" s="29"/>
      <c r="L90" s="3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1483</v>
      </c>
      <c r="AJ90" s="29"/>
      <c r="AK90" s="29"/>
      <c r="AL90" s="29"/>
      <c r="AM90" s="685" t="str">
        <f>IF(E20="","",E20)</f>
        <v>VIS s.r.o. Hradec Králové, Dita Paštová</v>
      </c>
      <c r="AN90" s="686"/>
      <c r="AO90" s="686"/>
      <c r="AP90" s="686"/>
      <c r="AQ90" s="29"/>
      <c r="AR90" s="30"/>
      <c r="AS90" s="713"/>
      <c r="AT90" s="71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713"/>
      <c r="AT91" s="71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1" customFormat="1" ht="29.25" customHeight="1">
      <c r="A92" s="29"/>
      <c r="B92" s="30"/>
      <c r="C92" s="677" t="s">
        <v>1507</v>
      </c>
      <c r="D92" s="678"/>
      <c r="E92" s="678"/>
      <c r="F92" s="678"/>
      <c r="G92" s="678"/>
      <c r="H92" s="37"/>
      <c r="I92" s="689" t="s">
        <v>1508</v>
      </c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F92" s="678"/>
      <c r="AG92" s="709" t="s">
        <v>1509</v>
      </c>
      <c r="AH92" s="678"/>
      <c r="AI92" s="678"/>
      <c r="AJ92" s="678"/>
      <c r="AK92" s="678"/>
      <c r="AL92" s="678"/>
      <c r="AM92" s="678"/>
      <c r="AN92" s="689" t="s">
        <v>1510</v>
      </c>
      <c r="AO92" s="678"/>
      <c r="AP92" s="708"/>
      <c r="AQ92" s="57" t="s">
        <v>1511</v>
      </c>
      <c r="AR92" s="30"/>
      <c r="AS92" s="58" t="s">
        <v>1512</v>
      </c>
      <c r="AT92" s="59" t="s">
        <v>1513</v>
      </c>
      <c r="AU92" s="59" t="s">
        <v>1514</v>
      </c>
      <c r="AV92" s="59" t="s">
        <v>1515</v>
      </c>
      <c r="AW92" s="59" t="s">
        <v>1516</v>
      </c>
      <c r="AX92" s="59" t="s">
        <v>1517</v>
      </c>
      <c r="AY92" s="59" t="s">
        <v>1518</v>
      </c>
      <c r="AZ92" s="59" t="s">
        <v>1519</v>
      </c>
      <c r="BA92" s="59" t="s">
        <v>1520</v>
      </c>
      <c r="BB92" s="59" t="s">
        <v>1521</v>
      </c>
      <c r="BC92" s="59" t="s">
        <v>1522</v>
      </c>
      <c r="BD92" s="60" t="s">
        <v>1523</v>
      </c>
      <c r="BE92" s="29"/>
    </row>
    <row r="93" spans="1:91" s="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5" customFormat="1" ht="32.450000000000003" customHeight="1">
      <c r="B94" s="64"/>
      <c r="C94" s="65" t="s">
        <v>1524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98">
        <f>ROUND(AG95+AG106+AG107+AG113+AG117+AG120+AG123+AG126+AG127,2)</f>
        <v>0</v>
      </c>
      <c r="AH94" s="698"/>
      <c r="AI94" s="698"/>
      <c r="AJ94" s="698"/>
      <c r="AK94" s="698"/>
      <c r="AL94" s="698"/>
      <c r="AM94" s="698"/>
      <c r="AN94" s="710">
        <f t="shared" ref="AN94:AN127" si="0">SUM(AG94,AT94)</f>
        <v>0</v>
      </c>
      <c r="AO94" s="710"/>
      <c r="AP94" s="710"/>
      <c r="AQ94" s="68" t="s">
        <v>1456</v>
      </c>
      <c r="AR94" s="64"/>
      <c r="AS94" s="69">
        <f>ROUND(AS95+AS106+AS107+AS113+AS117+AS120+AS123+AS126+AS127,2)</f>
        <v>0</v>
      </c>
      <c r="AT94" s="70">
        <f t="shared" ref="AT94:AT127" si="1">ROUND(SUM(AV94:AW94),2)</f>
        <v>0</v>
      </c>
      <c r="AU94" s="71">
        <f>ROUND(AU95+AU106+AU107+AU113+AU117+AU120+AU123+AU126+AU127,5)</f>
        <v>92372.083670000007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ROUND(AZ95+AZ106+AZ107+AZ113+AZ117+AZ120+AZ123+AZ126+AZ127,2)</f>
        <v>0</v>
      </c>
      <c r="BA94" s="70">
        <f>ROUND(BA95+BA106+BA107+BA113+BA117+BA120+BA123+BA126+BA127,2)</f>
        <v>0</v>
      </c>
      <c r="BB94" s="70">
        <f>ROUND(BB95+BB106+BB107+BB113+BB117+BB120+BB123+BB126+BB127,2)</f>
        <v>0</v>
      </c>
      <c r="BC94" s="70">
        <f>ROUND(BC95+BC106+BC107+BC113+BC117+BC120+BC123+BC126+BC127,2)</f>
        <v>0</v>
      </c>
      <c r="BD94" s="72">
        <f>ROUND(BD95+BD106+BD107+BD113+BD117+BD120+BD123+BD126+BD127,2)</f>
        <v>0</v>
      </c>
      <c r="BS94" s="73" t="s">
        <v>1525</v>
      </c>
      <c r="BT94" s="73" t="s">
        <v>1526</v>
      </c>
      <c r="BU94" s="74" t="s">
        <v>1527</v>
      </c>
      <c r="BV94" s="73" t="s">
        <v>1528</v>
      </c>
      <c r="BW94" s="73" t="s">
        <v>1459</v>
      </c>
      <c r="BX94" s="73" t="s">
        <v>1529</v>
      </c>
      <c r="CL94" s="73" t="s">
        <v>1456</v>
      </c>
    </row>
    <row r="95" spans="1:91" s="6" customFormat="1" ht="16.5" customHeight="1">
      <c r="B95" s="75"/>
      <c r="C95" s="76"/>
      <c r="D95" s="707" t="s">
        <v>1530</v>
      </c>
      <c r="E95" s="707"/>
      <c r="F95" s="707"/>
      <c r="G95" s="707"/>
      <c r="H95" s="707"/>
      <c r="I95" s="77"/>
      <c r="J95" s="707" t="s">
        <v>1531</v>
      </c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707"/>
      <c r="AD95" s="707"/>
      <c r="AE95" s="707"/>
      <c r="AF95" s="707"/>
      <c r="AG95" s="704">
        <f>ROUND(SUM(AG96:AG105),2)</f>
        <v>0</v>
      </c>
      <c r="AH95" s="705"/>
      <c r="AI95" s="705"/>
      <c r="AJ95" s="705"/>
      <c r="AK95" s="705"/>
      <c r="AL95" s="705"/>
      <c r="AM95" s="705"/>
      <c r="AN95" s="706">
        <f t="shared" si="0"/>
        <v>0</v>
      </c>
      <c r="AO95" s="705"/>
      <c r="AP95" s="705"/>
      <c r="AQ95" s="78" t="s">
        <v>1532</v>
      </c>
      <c r="AR95" s="75"/>
      <c r="AS95" s="79">
        <f>ROUND(SUM(AS96:AS105),2)</f>
        <v>0</v>
      </c>
      <c r="AT95" s="80">
        <f t="shared" si="1"/>
        <v>0</v>
      </c>
      <c r="AU95" s="81">
        <f>ROUND(SUM(AU96:AU105),5)</f>
        <v>84377.289050000007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ROUND(SUM(AZ96:AZ105),2)</f>
        <v>0</v>
      </c>
      <c r="BA95" s="80">
        <f>ROUND(SUM(BA96:BA105),2)</f>
        <v>0</v>
      </c>
      <c r="BB95" s="80">
        <f>ROUND(SUM(BB96:BB105),2)</f>
        <v>0</v>
      </c>
      <c r="BC95" s="80">
        <f>ROUND(SUM(BC96:BC105),2)</f>
        <v>0</v>
      </c>
      <c r="BD95" s="82">
        <f>ROUND(SUM(BD96:BD105),2)</f>
        <v>0</v>
      </c>
      <c r="BS95" s="83" t="s">
        <v>1525</v>
      </c>
      <c r="BT95" s="83" t="s">
        <v>1533</v>
      </c>
      <c r="BU95" s="83" t="s">
        <v>1527</v>
      </c>
      <c r="BV95" s="83" t="s">
        <v>1528</v>
      </c>
      <c r="BW95" s="83" t="s">
        <v>1534</v>
      </c>
      <c r="BX95" s="83" t="s">
        <v>1459</v>
      </c>
      <c r="CL95" s="83" t="s">
        <v>1456</v>
      </c>
      <c r="CM95" s="83" t="s">
        <v>1535</v>
      </c>
    </row>
    <row r="96" spans="1:91" s="3" customFormat="1" ht="23.25" customHeight="1">
      <c r="A96" s="84" t="s">
        <v>1536</v>
      </c>
      <c r="B96" s="48"/>
      <c r="C96" s="9"/>
      <c r="D96" s="9"/>
      <c r="E96" s="681" t="s">
        <v>1537</v>
      </c>
      <c r="F96" s="681"/>
      <c r="G96" s="681"/>
      <c r="H96" s="681"/>
      <c r="I96" s="681"/>
      <c r="J96" s="9"/>
      <c r="K96" s="681" t="s">
        <v>1538</v>
      </c>
      <c r="L96" s="681"/>
      <c r="M96" s="681"/>
      <c r="N96" s="681"/>
      <c r="O96" s="681"/>
      <c r="P96" s="681"/>
      <c r="Q96" s="681"/>
      <c r="R96" s="681"/>
      <c r="S96" s="681"/>
      <c r="T96" s="681"/>
      <c r="U96" s="681"/>
      <c r="V96" s="681"/>
      <c r="W96" s="681"/>
      <c r="X96" s="681"/>
      <c r="Y96" s="681"/>
      <c r="Z96" s="681"/>
      <c r="AA96" s="681"/>
      <c r="AB96" s="681"/>
      <c r="AC96" s="681"/>
      <c r="AD96" s="681"/>
      <c r="AE96" s="681"/>
      <c r="AF96" s="681"/>
      <c r="AG96" s="679">
        <f ca="1">'SO_01.1.1 - Stoka A3 - 1....'!J32</f>
        <v>0</v>
      </c>
      <c r="AH96" s="680"/>
      <c r="AI96" s="680"/>
      <c r="AJ96" s="680"/>
      <c r="AK96" s="680"/>
      <c r="AL96" s="680"/>
      <c r="AM96" s="680"/>
      <c r="AN96" s="679">
        <f t="shared" si="0"/>
        <v>0</v>
      </c>
      <c r="AO96" s="680"/>
      <c r="AP96" s="680"/>
      <c r="AQ96" s="85" t="s">
        <v>1539</v>
      </c>
      <c r="AR96" s="48"/>
      <c r="AS96" s="86">
        <v>0</v>
      </c>
      <c r="AT96" s="87">
        <f t="shared" si="1"/>
        <v>0</v>
      </c>
      <c r="AU96" s="88">
        <f ca="1">'SO_01.1.1 - Stoka A3 - 1....'!P130</f>
        <v>2940.0184420000001</v>
      </c>
      <c r="AV96" s="87">
        <f ca="1">'SO_01.1.1 - Stoka A3 - 1....'!J35</f>
        <v>0</v>
      </c>
      <c r="AW96" s="87">
        <f ca="1">'SO_01.1.1 - Stoka A3 - 1....'!J36</f>
        <v>0</v>
      </c>
      <c r="AX96" s="87">
        <f ca="1">'SO_01.1.1 - Stoka A3 - 1....'!J37</f>
        <v>0</v>
      </c>
      <c r="AY96" s="87">
        <f ca="1">'SO_01.1.1 - Stoka A3 - 1....'!J38</f>
        <v>0</v>
      </c>
      <c r="AZ96" s="87">
        <f ca="1">'SO_01.1.1 - Stoka A3 - 1....'!F35</f>
        <v>0</v>
      </c>
      <c r="BA96" s="87">
        <f ca="1">'SO_01.1.1 - Stoka A3 - 1....'!F36</f>
        <v>0</v>
      </c>
      <c r="BB96" s="87">
        <f ca="1">'SO_01.1.1 - Stoka A3 - 1....'!F37</f>
        <v>0</v>
      </c>
      <c r="BC96" s="87">
        <f ca="1">'SO_01.1.1 - Stoka A3 - 1....'!F38</f>
        <v>0</v>
      </c>
      <c r="BD96" s="89">
        <f ca="1">'SO_01.1.1 - Stoka A3 - 1....'!F39</f>
        <v>0</v>
      </c>
      <c r="BT96" s="24" t="s">
        <v>1535</v>
      </c>
      <c r="BV96" s="24" t="s">
        <v>1528</v>
      </c>
      <c r="BW96" s="24" t="s">
        <v>1540</v>
      </c>
      <c r="BX96" s="24" t="s">
        <v>1534</v>
      </c>
      <c r="CL96" s="24" t="s">
        <v>1456</v>
      </c>
    </row>
    <row r="97" spans="1:91" s="3" customFormat="1" ht="23.25" customHeight="1">
      <c r="A97" s="84" t="s">
        <v>1536</v>
      </c>
      <c r="B97" s="48"/>
      <c r="C97" s="9"/>
      <c r="D97" s="9"/>
      <c r="E97" s="681" t="s">
        <v>1541</v>
      </c>
      <c r="F97" s="681"/>
      <c r="G97" s="681"/>
      <c r="H97" s="681"/>
      <c r="I97" s="681"/>
      <c r="J97" s="9"/>
      <c r="K97" s="681" t="s">
        <v>1542</v>
      </c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79">
        <f ca="1">'SO_01.1.2 - Napojovací body'!J32</f>
        <v>0</v>
      </c>
      <c r="AH97" s="680"/>
      <c r="AI97" s="680"/>
      <c r="AJ97" s="680"/>
      <c r="AK97" s="680"/>
      <c r="AL97" s="680"/>
      <c r="AM97" s="680"/>
      <c r="AN97" s="679">
        <f t="shared" si="0"/>
        <v>0</v>
      </c>
      <c r="AO97" s="680"/>
      <c r="AP97" s="680"/>
      <c r="AQ97" s="85" t="s">
        <v>1539</v>
      </c>
      <c r="AR97" s="48"/>
      <c r="AS97" s="86">
        <v>0</v>
      </c>
      <c r="AT97" s="87">
        <f t="shared" si="1"/>
        <v>0</v>
      </c>
      <c r="AU97" s="88">
        <f ca="1">'SO_01.1.2 - Napojovací body'!P130</f>
        <v>81.746471</v>
      </c>
      <c r="AV97" s="87">
        <f ca="1">'SO_01.1.2 - Napojovací body'!J35</f>
        <v>0</v>
      </c>
      <c r="AW97" s="87">
        <f ca="1">'SO_01.1.2 - Napojovací body'!J36</f>
        <v>0</v>
      </c>
      <c r="AX97" s="87">
        <f ca="1">'SO_01.1.2 - Napojovací body'!J37</f>
        <v>0</v>
      </c>
      <c r="AY97" s="87">
        <f ca="1">'SO_01.1.2 - Napojovací body'!J38</f>
        <v>0</v>
      </c>
      <c r="AZ97" s="87">
        <f ca="1">'SO_01.1.2 - Napojovací body'!F35</f>
        <v>0</v>
      </c>
      <c r="BA97" s="87">
        <f ca="1">'SO_01.1.2 - Napojovací body'!F36</f>
        <v>0</v>
      </c>
      <c r="BB97" s="87">
        <f ca="1">'SO_01.1.2 - Napojovací body'!F37</f>
        <v>0</v>
      </c>
      <c r="BC97" s="87">
        <f ca="1">'SO_01.1.2 - Napojovací body'!F38</f>
        <v>0</v>
      </c>
      <c r="BD97" s="89">
        <f ca="1">'SO_01.1.2 - Napojovací body'!F39</f>
        <v>0</v>
      </c>
      <c r="BT97" s="24" t="s">
        <v>1535</v>
      </c>
      <c r="BV97" s="24" t="s">
        <v>1528</v>
      </c>
      <c r="BW97" s="24" t="s">
        <v>1543</v>
      </c>
      <c r="BX97" s="24" t="s">
        <v>1534</v>
      </c>
      <c r="CL97" s="24" t="s">
        <v>1456</v>
      </c>
    </row>
    <row r="98" spans="1:91" s="3" customFormat="1" ht="23.25" customHeight="1">
      <c r="A98" s="84" t="s">
        <v>1536</v>
      </c>
      <c r="B98" s="48"/>
      <c r="C98" s="9"/>
      <c r="D98" s="9"/>
      <c r="E98" s="681" t="s">
        <v>1544</v>
      </c>
      <c r="F98" s="681"/>
      <c r="G98" s="681"/>
      <c r="H98" s="681"/>
      <c r="I98" s="681"/>
      <c r="J98" s="9"/>
      <c r="K98" s="681" t="s">
        <v>1545</v>
      </c>
      <c r="L98" s="681"/>
      <c r="M98" s="681"/>
      <c r="N98" s="681"/>
      <c r="O98" s="681"/>
      <c r="P98" s="681"/>
      <c r="Q98" s="681"/>
      <c r="R98" s="681"/>
      <c r="S98" s="681"/>
      <c r="T98" s="681"/>
      <c r="U98" s="681"/>
      <c r="V98" s="681"/>
      <c r="W98" s="681"/>
      <c r="X98" s="681"/>
      <c r="Y98" s="681"/>
      <c r="Z98" s="681"/>
      <c r="AA98" s="681"/>
      <c r="AB98" s="681"/>
      <c r="AC98" s="681"/>
      <c r="AD98" s="681"/>
      <c r="AE98" s="681"/>
      <c r="AF98" s="681"/>
      <c r="AG98" s="679">
        <f ca="1">'SO_01.2.1 - Stoka A3 - 2....'!J32</f>
        <v>0</v>
      </c>
      <c r="AH98" s="680"/>
      <c r="AI98" s="680"/>
      <c r="AJ98" s="680"/>
      <c r="AK98" s="680"/>
      <c r="AL98" s="680"/>
      <c r="AM98" s="680"/>
      <c r="AN98" s="679">
        <f t="shared" si="0"/>
        <v>0</v>
      </c>
      <c r="AO98" s="680"/>
      <c r="AP98" s="680"/>
      <c r="AQ98" s="85" t="s">
        <v>1539</v>
      </c>
      <c r="AR98" s="48"/>
      <c r="AS98" s="86">
        <v>0</v>
      </c>
      <c r="AT98" s="87">
        <f t="shared" si="1"/>
        <v>0</v>
      </c>
      <c r="AU98" s="88">
        <f ca="1">'SO_01.2.1 - Stoka A3 - 2....'!P131</f>
        <v>32258.266404999998</v>
      </c>
      <c r="AV98" s="87">
        <f ca="1">'SO_01.2.1 - Stoka A3 - 2....'!J35</f>
        <v>0</v>
      </c>
      <c r="AW98" s="87">
        <f ca="1">'SO_01.2.1 - Stoka A3 - 2....'!J36</f>
        <v>0</v>
      </c>
      <c r="AX98" s="87">
        <f ca="1">'SO_01.2.1 - Stoka A3 - 2....'!J37</f>
        <v>0</v>
      </c>
      <c r="AY98" s="87">
        <f ca="1">'SO_01.2.1 - Stoka A3 - 2....'!J38</f>
        <v>0</v>
      </c>
      <c r="AZ98" s="87">
        <f ca="1">'SO_01.2.1 - Stoka A3 - 2....'!F35</f>
        <v>0</v>
      </c>
      <c r="BA98" s="87">
        <f ca="1">'SO_01.2.1 - Stoka A3 - 2....'!F36</f>
        <v>0</v>
      </c>
      <c r="BB98" s="87">
        <f ca="1">'SO_01.2.1 - Stoka A3 - 2....'!F37</f>
        <v>0</v>
      </c>
      <c r="BC98" s="87">
        <f ca="1">'SO_01.2.1 - Stoka A3 - 2....'!F38</f>
        <v>0</v>
      </c>
      <c r="BD98" s="89">
        <f ca="1">'SO_01.2.1 - Stoka A3 - 2....'!F39</f>
        <v>0</v>
      </c>
      <c r="BT98" s="24" t="s">
        <v>1535</v>
      </c>
      <c r="BV98" s="24" t="s">
        <v>1528</v>
      </c>
      <c r="BW98" s="24" t="s">
        <v>1546</v>
      </c>
      <c r="BX98" s="24" t="s">
        <v>1534</v>
      </c>
      <c r="CL98" s="24" t="s">
        <v>1456</v>
      </c>
    </row>
    <row r="99" spans="1:91" s="3" customFormat="1" ht="23.25" customHeight="1">
      <c r="A99" s="84" t="s">
        <v>1536</v>
      </c>
      <c r="B99" s="48"/>
      <c r="C99" s="9"/>
      <c r="D99" s="9"/>
      <c r="E99" s="681" t="s">
        <v>1547</v>
      </c>
      <c r="F99" s="681"/>
      <c r="G99" s="681"/>
      <c r="H99" s="681"/>
      <c r="I99" s="681"/>
      <c r="J99" s="9"/>
      <c r="K99" s="681" t="s">
        <v>1548</v>
      </c>
      <c r="L99" s="681"/>
      <c r="M99" s="681"/>
      <c r="N99" s="681"/>
      <c r="O99" s="681"/>
      <c r="P99" s="681"/>
      <c r="Q99" s="681"/>
      <c r="R99" s="681"/>
      <c r="S99" s="681"/>
      <c r="T99" s="681"/>
      <c r="U99" s="681"/>
      <c r="V99" s="681"/>
      <c r="W99" s="681"/>
      <c r="X99" s="681"/>
      <c r="Y99" s="681"/>
      <c r="Z99" s="681"/>
      <c r="AA99" s="681"/>
      <c r="AB99" s="681"/>
      <c r="AC99" s="681"/>
      <c r="AD99" s="681"/>
      <c r="AE99" s="681"/>
      <c r="AF99" s="681"/>
      <c r="AG99" s="679">
        <f ca="1">'SO_01.2.1-N - Stoka A3 - ...'!J32</f>
        <v>0</v>
      </c>
      <c r="AH99" s="680"/>
      <c r="AI99" s="680"/>
      <c r="AJ99" s="680"/>
      <c r="AK99" s="680"/>
      <c r="AL99" s="680"/>
      <c r="AM99" s="680"/>
      <c r="AN99" s="679">
        <f t="shared" si="0"/>
        <v>0</v>
      </c>
      <c r="AO99" s="680"/>
      <c r="AP99" s="680"/>
      <c r="AQ99" s="85" t="s">
        <v>1539</v>
      </c>
      <c r="AR99" s="48"/>
      <c r="AS99" s="86">
        <v>0</v>
      </c>
      <c r="AT99" s="87">
        <f t="shared" si="1"/>
        <v>0</v>
      </c>
      <c r="AU99" s="88">
        <f ca="1">'SO_01.2.1-N - Stoka A3 - ...'!P124</f>
        <v>474.58164599999998</v>
      </c>
      <c r="AV99" s="87">
        <f ca="1">'SO_01.2.1-N - Stoka A3 - ...'!J35</f>
        <v>0</v>
      </c>
      <c r="AW99" s="87">
        <f ca="1">'SO_01.2.1-N - Stoka A3 - ...'!J36</f>
        <v>0</v>
      </c>
      <c r="AX99" s="87">
        <f ca="1">'SO_01.2.1-N - Stoka A3 - ...'!J37</f>
        <v>0</v>
      </c>
      <c r="AY99" s="87">
        <f ca="1">'SO_01.2.1-N - Stoka A3 - ...'!J38</f>
        <v>0</v>
      </c>
      <c r="AZ99" s="87">
        <f ca="1">'SO_01.2.1-N - Stoka A3 - ...'!F35</f>
        <v>0</v>
      </c>
      <c r="BA99" s="87">
        <f ca="1">'SO_01.2.1-N - Stoka A3 - ...'!F36</f>
        <v>0</v>
      </c>
      <c r="BB99" s="87">
        <f ca="1">'SO_01.2.1-N - Stoka A3 - ...'!F37</f>
        <v>0</v>
      </c>
      <c r="BC99" s="87">
        <f ca="1">'SO_01.2.1-N - Stoka A3 - ...'!F38</f>
        <v>0</v>
      </c>
      <c r="BD99" s="89">
        <f ca="1">'SO_01.2.1-N - Stoka A3 - ...'!F39</f>
        <v>0</v>
      </c>
      <c r="BT99" s="24" t="s">
        <v>1535</v>
      </c>
      <c r="BV99" s="24" t="s">
        <v>1528</v>
      </c>
      <c r="BW99" s="24" t="s">
        <v>1549</v>
      </c>
      <c r="BX99" s="24" t="s">
        <v>1534</v>
      </c>
      <c r="CL99" s="24" t="s">
        <v>1456</v>
      </c>
    </row>
    <row r="100" spans="1:91" s="3" customFormat="1" ht="23.25" customHeight="1">
      <c r="A100" s="84" t="s">
        <v>1536</v>
      </c>
      <c r="B100" s="48"/>
      <c r="C100" s="9"/>
      <c r="D100" s="9"/>
      <c r="E100" s="681" t="s">
        <v>1550</v>
      </c>
      <c r="F100" s="681"/>
      <c r="G100" s="681"/>
      <c r="H100" s="681"/>
      <c r="I100" s="681"/>
      <c r="J100" s="9"/>
      <c r="K100" s="681" t="s">
        <v>1551</v>
      </c>
      <c r="L100" s="681"/>
      <c r="M100" s="681"/>
      <c r="N100" s="681"/>
      <c r="O100" s="681"/>
      <c r="P100" s="681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81"/>
      <c r="AB100" s="681"/>
      <c r="AC100" s="681"/>
      <c r="AD100" s="681"/>
      <c r="AE100" s="681"/>
      <c r="AF100" s="681"/>
      <c r="AG100" s="679">
        <f ca="1">'SO_01.2.2-N - Napojovací ...'!J32</f>
        <v>0</v>
      </c>
      <c r="AH100" s="680"/>
      <c r="AI100" s="680"/>
      <c r="AJ100" s="680"/>
      <c r="AK100" s="680"/>
      <c r="AL100" s="680"/>
      <c r="AM100" s="680"/>
      <c r="AN100" s="679">
        <f t="shared" si="0"/>
        <v>0</v>
      </c>
      <c r="AO100" s="680"/>
      <c r="AP100" s="680"/>
      <c r="AQ100" s="85" t="s">
        <v>1539</v>
      </c>
      <c r="AR100" s="48"/>
      <c r="AS100" s="86">
        <v>0</v>
      </c>
      <c r="AT100" s="87">
        <f t="shared" si="1"/>
        <v>0</v>
      </c>
      <c r="AU100" s="88">
        <f ca="1">'SO_01.2.2-N - Napojovací ...'!P130</f>
        <v>416.31019100000003</v>
      </c>
      <c r="AV100" s="87">
        <f ca="1">'SO_01.2.2-N - Napojovací ...'!J35</f>
        <v>0</v>
      </c>
      <c r="AW100" s="87">
        <f ca="1">'SO_01.2.2-N - Napojovací ...'!J36</f>
        <v>0</v>
      </c>
      <c r="AX100" s="87">
        <f ca="1">'SO_01.2.2-N - Napojovací ...'!J37</f>
        <v>0</v>
      </c>
      <c r="AY100" s="87">
        <f ca="1">'SO_01.2.2-N - Napojovací ...'!J38</f>
        <v>0</v>
      </c>
      <c r="AZ100" s="87">
        <f ca="1">'SO_01.2.2-N - Napojovací ...'!F35</f>
        <v>0</v>
      </c>
      <c r="BA100" s="87">
        <f ca="1">'SO_01.2.2-N - Napojovací ...'!F36</f>
        <v>0</v>
      </c>
      <c r="BB100" s="87">
        <f ca="1">'SO_01.2.2-N - Napojovací ...'!F37</f>
        <v>0</v>
      </c>
      <c r="BC100" s="87">
        <f ca="1">'SO_01.2.2-N - Napojovací ...'!F38</f>
        <v>0</v>
      </c>
      <c r="BD100" s="89">
        <f ca="1">'SO_01.2.2-N - Napojovací ...'!F39</f>
        <v>0</v>
      </c>
      <c r="BT100" s="24" t="s">
        <v>1535</v>
      </c>
      <c r="BV100" s="24" t="s">
        <v>1528</v>
      </c>
      <c r="BW100" s="24" t="s">
        <v>1635</v>
      </c>
      <c r="BX100" s="24" t="s">
        <v>1534</v>
      </c>
      <c r="CL100" s="24" t="s">
        <v>1456</v>
      </c>
    </row>
    <row r="101" spans="1:91" s="3" customFormat="1" ht="23.25" customHeight="1">
      <c r="A101" s="84" t="s">
        <v>1536</v>
      </c>
      <c r="B101" s="48"/>
      <c r="C101" s="9"/>
      <c r="D101" s="9"/>
      <c r="E101" s="681" t="s">
        <v>1636</v>
      </c>
      <c r="F101" s="681"/>
      <c r="G101" s="681"/>
      <c r="H101" s="681"/>
      <c r="I101" s="681"/>
      <c r="J101" s="9"/>
      <c r="K101" s="681" t="s">
        <v>1637</v>
      </c>
      <c r="L101" s="681"/>
      <c r="M101" s="681"/>
      <c r="N101" s="681"/>
      <c r="O101" s="681"/>
      <c r="P101" s="681"/>
      <c r="Q101" s="681"/>
      <c r="R101" s="681"/>
      <c r="S101" s="681"/>
      <c r="T101" s="681"/>
      <c r="U101" s="681"/>
      <c r="V101" s="681"/>
      <c r="W101" s="681"/>
      <c r="X101" s="681"/>
      <c r="Y101" s="681"/>
      <c r="Z101" s="681"/>
      <c r="AA101" s="681"/>
      <c r="AB101" s="681"/>
      <c r="AC101" s="681"/>
      <c r="AD101" s="681"/>
      <c r="AE101" s="681"/>
      <c r="AF101" s="681"/>
      <c r="AG101" s="679">
        <f ca="1">'SO_01.2.2-U - Napojovací ...'!J32</f>
        <v>0</v>
      </c>
      <c r="AH101" s="680"/>
      <c r="AI101" s="680"/>
      <c r="AJ101" s="680"/>
      <c r="AK101" s="680"/>
      <c r="AL101" s="680"/>
      <c r="AM101" s="680"/>
      <c r="AN101" s="679">
        <f t="shared" si="0"/>
        <v>0</v>
      </c>
      <c r="AO101" s="680"/>
      <c r="AP101" s="680"/>
      <c r="AQ101" s="85" t="s">
        <v>1539</v>
      </c>
      <c r="AR101" s="48"/>
      <c r="AS101" s="86">
        <v>0</v>
      </c>
      <c r="AT101" s="87">
        <f t="shared" si="1"/>
        <v>0</v>
      </c>
      <c r="AU101" s="88">
        <f ca="1">'SO_01.2.2-U - Napojovací ...'!P130</f>
        <v>2765.4037830000002</v>
      </c>
      <c r="AV101" s="87">
        <f ca="1">'SO_01.2.2-U - Napojovací ...'!J35</f>
        <v>0</v>
      </c>
      <c r="AW101" s="87">
        <f ca="1">'SO_01.2.2-U - Napojovací ...'!J36</f>
        <v>0</v>
      </c>
      <c r="AX101" s="87">
        <f ca="1">'SO_01.2.2-U - Napojovací ...'!J37</f>
        <v>0</v>
      </c>
      <c r="AY101" s="87">
        <f ca="1">'SO_01.2.2-U - Napojovací ...'!J38</f>
        <v>0</v>
      </c>
      <c r="AZ101" s="87">
        <f ca="1">'SO_01.2.2-U - Napojovací ...'!F35</f>
        <v>0</v>
      </c>
      <c r="BA101" s="87">
        <f ca="1">'SO_01.2.2-U - Napojovací ...'!F36</f>
        <v>0</v>
      </c>
      <c r="BB101" s="87">
        <f ca="1">'SO_01.2.2-U - Napojovací ...'!F37</f>
        <v>0</v>
      </c>
      <c r="BC101" s="87">
        <f ca="1">'SO_01.2.2-U - Napojovací ...'!F38</f>
        <v>0</v>
      </c>
      <c r="BD101" s="89">
        <f ca="1">'SO_01.2.2-U - Napojovací ...'!F39</f>
        <v>0</v>
      </c>
      <c r="BT101" s="24" t="s">
        <v>1535</v>
      </c>
      <c r="BV101" s="24" t="s">
        <v>1528</v>
      </c>
      <c r="BW101" s="24" t="s">
        <v>1638</v>
      </c>
      <c r="BX101" s="24" t="s">
        <v>1534</v>
      </c>
      <c r="CL101" s="24" t="s">
        <v>1456</v>
      </c>
    </row>
    <row r="102" spans="1:91" s="3" customFormat="1" ht="23.25" customHeight="1">
      <c r="A102" s="84" t="s">
        <v>1536</v>
      </c>
      <c r="B102" s="48"/>
      <c r="C102" s="9"/>
      <c r="D102" s="9"/>
      <c r="E102" s="681" t="s">
        <v>1639</v>
      </c>
      <c r="F102" s="681"/>
      <c r="G102" s="681"/>
      <c r="H102" s="681"/>
      <c r="I102" s="681"/>
      <c r="J102" s="9"/>
      <c r="K102" s="681" t="s">
        <v>1640</v>
      </c>
      <c r="L102" s="681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681"/>
      <c r="Z102" s="681"/>
      <c r="AA102" s="681"/>
      <c r="AB102" s="681"/>
      <c r="AC102" s="681"/>
      <c r="AD102" s="681"/>
      <c r="AE102" s="681"/>
      <c r="AF102" s="681"/>
      <c r="AG102" s="679">
        <f ca="1">'SO_01.3.1 - Stoka A3.1, A...'!J32</f>
        <v>0</v>
      </c>
      <c r="AH102" s="680"/>
      <c r="AI102" s="680"/>
      <c r="AJ102" s="680"/>
      <c r="AK102" s="680"/>
      <c r="AL102" s="680"/>
      <c r="AM102" s="680"/>
      <c r="AN102" s="679">
        <f t="shared" si="0"/>
        <v>0</v>
      </c>
      <c r="AO102" s="680"/>
      <c r="AP102" s="680"/>
      <c r="AQ102" s="85" t="s">
        <v>1539</v>
      </c>
      <c r="AR102" s="48"/>
      <c r="AS102" s="86">
        <v>0</v>
      </c>
      <c r="AT102" s="87">
        <f t="shared" si="1"/>
        <v>0</v>
      </c>
      <c r="AU102" s="88">
        <f ca="1">'SO_01.3.1 - Stoka A3.1, A...'!P130</f>
        <v>37029.372187999994</v>
      </c>
      <c r="AV102" s="87">
        <f ca="1">'SO_01.3.1 - Stoka A3.1, A...'!J35</f>
        <v>0</v>
      </c>
      <c r="AW102" s="87">
        <f ca="1">'SO_01.3.1 - Stoka A3.1, A...'!J36</f>
        <v>0</v>
      </c>
      <c r="AX102" s="87">
        <f ca="1">'SO_01.3.1 - Stoka A3.1, A...'!J37</f>
        <v>0</v>
      </c>
      <c r="AY102" s="87">
        <f ca="1">'SO_01.3.1 - Stoka A3.1, A...'!J38</f>
        <v>0</v>
      </c>
      <c r="AZ102" s="87">
        <f ca="1">'SO_01.3.1 - Stoka A3.1, A...'!F35</f>
        <v>0</v>
      </c>
      <c r="BA102" s="87">
        <f ca="1">'SO_01.3.1 - Stoka A3.1, A...'!F36</f>
        <v>0</v>
      </c>
      <c r="BB102" s="87">
        <f ca="1">'SO_01.3.1 - Stoka A3.1, A...'!F37</f>
        <v>0</v>
      </c>
      <c r="BC102" s="87">
        <f ca="1">'SO_01.3.1 - Stoka A3.1, A...'!F38</f>
        <v>0</v>
      </c>
      <c r="BD102" s="89">
        <f ca="1">'SO_01.3.1 - Stoka A3.1, A...'!F39</f>
        <v>0</v>
      </c>
      <c r="BT102" s="24" t="s">
        <v>1535</v>
      </c>
      <c r="BV102" s="24" t="s">
        <v>1528</v>
      </c>
      <c r="BW102" s="24" t="s">
        <v>1641</v>
      </c>
      <c r="BX102" s="24" t="s">
        <v>1534</v>
      </c>
      <c r="CL102" s="24" t="s">
        <v>1456</v>
      </c>
    </row>
    <row r="103" spans="1:91" s="3" customFormat="1" ht="23.25" customHeight="1">
      <c r="A103" s="84" t="s">
        <v>1536</v>
      </c>
      <c r="B103" s="48"/>
      <c r="C103" s="9"/>
      <c r="D103" s="9"/>
      <c r="E103" s="681" t="s">
        <v>1642</v>
      </c>
      <c r="F103" s="681"/>
      <c r="G103" s="681"/>
      <c r="H103" s="681"/>
      <c r="I103" s="681"/>
      <c r="J103" s="9"/>
      <c r="K103" s="681" t="s">
        <v>1643</v>
      </c>
      <c r="L103" s="681"/>
      <c r="M103" s="681"/>
      <c r="N103" s="681"/>
      <c r="O103" s="681"/>
      <c r="P103" s="681"/>
      <c r="Q103" s="681"/>
      <c r="R103" s="681"/>
      <c r="S103" s="681"/>
      <c r="T103" s="681"/>
      <c r="U103" s="681"/>
      <c r="V103" s="681"/>
      <c r="W103" s="681"/>
      <c r="X103" s="681"/>
      <c r="Y103" s="681"/>
      <c r="Z103" s="681"/>
      <c r="AA103" s="681"/>
      <c r="AB103" s="681"/>
      <c r="AC103" s="681"/>
      <c r="AD103" s="681"/>
      <c r="AE103" s="681"/>
      <c r="AF103" s="681"/>
      <c r="AG103" s="679">
        <f ca="1">'SO_01.3.1-N - Stoka A3.1,...'!J32</f>
        <v>0</v>
      </c>
      <c r="AH103" s="680"/>
      <c r="AI103" s="680"/>
      <c r="AJ103" s="680"/>
      <c r="AK103" s="680"/>
      <c r="AL103" s="680"/>
      <c r="AM103" s="680"/>
      <c r="AN103" s="679">
        <f t="shared" si="0"/>
        <v>0</v>
      </c>
      <c r="AO103" s="680"/>
      <c r="AP103" s="680"/>
      <c r="AQ103" s="85" t="s">
        <v>1539</v>
      </c>
      <c r="AR103" s="48"/>
      <c r="AS103" s="86">
        <v>0</v>
      </c>
      <c r="AT103" s="87">
        <f t="shared" si="1"/>
        <v>0</v>
      </c>
      <c r="AU103" s="88">
        <f ca="1">'SO_01.3.1-N - Stoka A3.1,...'!P125</f>
        <v>5191.0424559999992</v>
      </c>
      <c r="AV103" s="87">
        <f ca="1">'SO_01.3.1-N - Stoka A3.1,...'!J35</f>
        <v>0</v>
      </c>
      <c r="AW103" s="87">
        <f ca="1">'SO_01.3.1-N - Stoka A3.1,...'!J36</f>
        <v>0</v>
      </c>
      <c r="AX103" s="87">
        <f ca="1">'SO_01.3.1-N - Stoka A3.1,...'!J37</f>
        <v>0</v>
      </c>
      <c r="AY103" s="87">
        <f ca="1">'SO_01.3.1-N - Stoka A3.1,...'!J38</f>
        <v>0</v>
      </c>
      <c r="AZ103" s="87">
        <f ca="1">'SO_01.3.1-N - Stoka A3.1,...'!F35</f>
        <v>0</v>
      </c>
      <c r="BA103" s="87">
        <f ca="1">'SO_01.3.1-N - Stoka A3.1,...'!F36</f>
        <v>0</v>
      </c>
      <c r="BB103" s="87">
        <f ca="1">'SO_01.3.1-N - Stoka A3.1,...'!F37</f>
        <v>0</v>
      </c>
      <c r="BC103" s="87">
        <f ca="1">'SO_01.3.1-N - Stoka A3.1,...'!F38</f>
        <v>0</v>
      </c>
      <c r="BD103" s="89">
        <f ca="1">'SO_01.3.1-N - Stoka A3.1,...'!F39</f>
        <v>0</v>
      </c>
      <c r="BT103" s="24" t="s">
        <v>1535</v>
      </c>
      <c r="BV103" s="24" t="s">
        <v>1528</v>
      </c>
      <c r="BW103" s="24" t="s">
        <v>1644</v>
      </c>
      <c r="BX103" s="24" t="s">
        <v>1534</v>
      </c>
      <c r="CL103" s="24" t="s">
        <v>1456</v>
      </c>
    </row>
    <row r="104" spans="1:91" s="3" customFormat="1" ht="23.25" customHeight="1">
      <c r="A104" s="84" t="s">
        <v>1536</v>
      </c>
      <c r="B104" s="48"/>
      <c r="C104" s="9"/>
      <c r="D104" s="9"/>
      <c r="E104" s="681" t="s">
        <v>1645</v>
      </c>
      <c r="F104" s="681"/>
      <c r="G104" s="681"/>
      <c r="H104" s="681"/>
      <c r="I104" s="681"/>
      <c r="J104" s="9"/>
      <c r="K104" s="681" t="s">
        <v>1551</v>
      </c>
      <c r="L104" s="681"/>
      <c r="M104" s="681"/>
      <c r="N104" s="681"/>
      <c r="O104" s="681"/>
      <c r="P104" s="681"/>
      <c r="Q104" s="681"/>
      <c r="R104" s="681"/>
      <c r="S104" s="681"/>
      <c r="T104" s="681"/>
      <c r="U104" s="681"/>
      <c r="V104" s="681"/>
      <c r="W104" s="681"/>
      <c r="X104" s="681"/>
      <c r="Y104" s="681"/>
      <c r="Z104" s="681"/>
      <c r="AA104" s="681"/>
      <c r="AB104" s="681"/>
      <c r="AC104" s="681"/>
      <c r="AD104" s="681"/>
      <c r="AE104" s="681"/>
      <c r="AF104" s="681"/>
      <c r="AG104" s="679">
        <f ca="1">'SO_01.3.2-N - Napojovací ...'!J32</f>
        <v>0</v>
      </c>
      <c r="AH104" s="680"/>
      <c r="AI104" s="680"/>
      <c r="AJ104" s="680"/>
      <c r="AK104" s="680"/>
      <c r="AL104" s="680"/>
      <c r="AM104" s="680"/>
      <c r="AN104" s="679">
        <f t="shared" si="0"/>
        <v>0</v>
      </c>
      <c r="AO104" s="680"/>
      <c r="AP104" s="680"/>
      <c r="AQ104" s="85" t="s">
        <v>1539</v>
      </c>
      <c r="AR104" s="48"/>
      <c r="AS104" s="86">
        <v>0</v>
      </c>
      <c r="AT104" s="87">
        <f t="shared" si="1"/>
        <v>0</v>
      </c>
      <c r="AU104" s="88">
        <f ca="1">'SO_01.3.2-N - Napojovací ...'!P130</f>
        <v>173.62607299999996</v>
      </c>
      <c r="AV104" s="87">
        <f ca="1">'SO_01.3.2-N - Napojovací ...'!J35</f>
        <v>0</v>
      </c>
      <c r="AW104" s="87">
        <f ca="1">'SO_01.3.2-N - Napojovací ...'!J36</f>
        <v>0</v>
      </c>
      <c r="AX104" s="87">
        <f ca="1">'SO_01.3.2-N - Napojovací ...'!J37</f>
        <v>0</v>
      </c>
      <c r="AY104" s="87">
        <f ca="1">'SO_01.3.2-N - Napojovací ...'!J38</f>
        <v>0</v>
      </c>
      <c r="AZ104" s="87">
        <f ca="1">'SO_01.3.2-N - Napojovací ...'!F35</f>
        <v>0</v>
      </c>
      <c r="BA104" s="87">
        <f ca="1">'SO_01.3.2-N - Napojovací ...'!F36</f>
        <v>0</v>
      </c>
      <c r="BB104" s="87">
        <f ca="1">'SO_01.3.2-N - Napojovací ...'!F37</f>
        <v>0</v>
      </c>
      <c r="BC104" s="87">
        <f ca="1">'SO_01.3.2-N - Napojovací ...'!F38</f>
        <v>0</v>
      </c>
      <c r="BD104" s="89">
        <f ca="1">'SO_01.3.2-N - Napojovací ...'!F39</f>
        <v>0</v>
      </c>
      <c r="BT104" s="24" t="s">
        <v>1535</v>
      </c>
      <c r="BV104" s="24" t="s">
        <v>1528</v>
      </c>
      <c r="BW104" s="24" t="s">
        <v>1646</v>
      </c>
      <c r="BX104" s="24" t="s">
        <v>1534</v>
      </c>
      <c r="CL104" s="24" t="s">
        <v>1456</v>
      </c>
    </row>
    <row r="105" spans="1:91" s="3" customFormat="1" ht="23.25" customHeight="1">
      <c r="A105" s="84" t="s">
        <v>1536</v>
      </c>
      <c r="B105" s="48"/>
      <c r="C105" s="9"/>
      <c r="D105" s="9"/>
      <c r="E105" s="681" t="s">
        <v>1647</v>
      </c>
      <c r="F105" s="681"/>
      <c r="G105" s="681"/>
      <c r="H105" s="681"/>
      <c r="I105" s="681"/>
      <c r="J105" s="9"/>
      <c r="K105" s="681" t="s">
        <v>1637</v>
      </c>
      <c r="L105" s="681"/>
      <c r="M105" s="681"/>
      <c r="N105" s="681"/>
      <c r="O105" s="681"/>
      <c r="P105" s="681"/>
      <c r="Q105" s="681"/>
      <c r="R105" s="681"/>
      <c r="S105" s="681"/>
      <c r="T105" s="681"/>
      <c r="U105" s="681"/>
      <c r="V105" s="681"/>
      <c r="W105" s="681"/>
      <c r="X105" s="681"/>
      <c r="Y105" s="681"/>
      <c r="Z105" s="681"/>
      <c r="AA105" s="681"/>
      <c r="AB105" s="681"/>
      <c r="AC105" s="681"/>
      <c r="AD105" s="681"/>
      <c r="AE105" s="681"/>
      <c r="AF105" s="681"/>
      <c r="AG105" s="679">
        <f ca="1">'SO_01.3.2-U - Napojovací ...'!J32</f>
        <v>0</v>
      </c>
      <c r="AH105" s="680"/>
      <c r="AI105" s="680"/>
      <c r="AJ105" s="680"/>
      <c r="AK105" s="680"/>
      <c r="AL105" s="680"/>
      <c r="AM105" s="680"/>
      <c r="AN105" s="679">
        <f t="shared" si="0"/>
        <v>0</v>
      </c>
      <c r="AO105" s="680"/>
      <c r="AP105" s="680"/>
      <c r="AQ105" s="85" t="s">
        <v>1539</v>
      </c>
      <c r="AR105" s="48"/>
      <c r="AS105" s="86">
        <v>0</v>
      </c>
      <c r="AT105" s="87">
        <f t="shared" si="1"/>
        <v>0</v>
      </c>
      <c r="AU105" s="88">
        <f ca="1">'SO_01.3.2-U - Napojovací ...'!P130</f>
        <v>3046.9213909999994</v>
      </c>
      <c r="AV105" s="87">
        <f ca="1">'SO_01.3.2-U - Napojovací ...'!J35</f>
        <v>0</v>
      </c>
      <c r="AW105" s="87">
        <f ca="1">'SO_01.3.2-U - Napojovací ...'!J36</f>
        <v>0</v>
      </c>
      <c r="AX105" s="87">
        <f ca="1">'SO_01.3.2-U - Napojovací ...'!J37</f>
        <v>0</v>
      </c>
      <c r="AY105" s="87">
        <f ca="1">'SO_01.3.2-U - Napojovací ...'!J38</f>
        <v>0</v>
      </c>
      <c r="AZ105" s="87">
        <f ca="1">'SO_01.3.2-U - Napojovací ...'!F35</f>
        <v>0</v>
      </c>
      <c r="BA105" s="87">
        <f ca="1">'SO_01.3.2-U - Napojovací ...'!F36</f>
        <v>0</v>
      </c>
      <c r="BB105" s="87">
        <f ca="1">'SO_01.3.2-U - Napojovací ...'!F37</f>
        <v>0</v>
      </c>
      <c r="BC105" s="87">
        <f ca="1">'SO_01.3.2-U - Napojovací ...'!F38</f>
        <v>0</v>
      </c>
      <c r="BD105" s="89">
        <f ca="1">'SO_01.3.2-U - Napojovací ...'!F39</f>
        <v>0</v>
      </c>
      <c r="BT105" s="24" t="s">
        <v>1535</v>
      </c>
      <c r="BV105" s="24" t="s">
        <v>1528</v>
      </c>
      <c r="BW105" s="24" t="s">
        <v>1648</v>
      </c>
      <c r="BX105" s="24" t="s">
        <v>1534</v>
      </c>
      <c r="CL105" s="24" t="s">
        <v>1456</v>
      </c>
    </row>
    <row r="106" spans="1:91" s="6" customFormat="1" ht="16.5" customHeight="1">
      <c r="A106" s="84" t="s">
        <v>1536</v>
      </c>
      <c r="B106" s="75"/>
      <c r="C106" s="76"/>
      <c r="D106" s="707" t="s">
        <v>1649</v>
      </c>
      <c r="E106" s="707"/>
      <c r="F106" s="707"/>
      <c r="G106" s="707"/>
      <c r="H106" s="707"/>
      <c r="I106" s="77"/>
      <c r="J106" s="707" t="s">
        <v>1650</v>
      </c>
      <c r="K106" s="707"/>
      <c r="L106" s="707"/>
      <c r="M106" s="707"/>
      <c r="N106" s="707"/>
      <c r="O106" s="707"/>
      <c r="P106" s="707"/>
      <c r="Q106" s="707"/>
      <c r="R106" s="707"/>
      <c r="S106" s="707"/>
      <c r="T106" s="707"/>
      <c r="U106" s="707"/>
      <c r="V106" s="707"/>
      <c r="W106" s="707"/>
      <c r="X106" s="707"/>
      <c r="Y106" s="707"/>
      <c r="Z106" s="707"/>
      <c r="AA106" s="707"/>
      <c r="AB106" s="707"/>
      <c r="AC106" s="707"/>
      <c r="AD106" s="707"/>
      <c r="AE106" s="707"/>
      <c r="AF106" s="707"/>
      <c r="AG106" s="706">
        <f ca="1">'SO_02 - Čerpací stanice ČS1'!J30</f>
        <v>0</v>
      </c>
      <c r="AH106" s="705"/>
      <c r="AI106" s="705"/>
      <c r="AJ106" s="705"/>
      <c r="AK106" s="705"/>
      <c r="AL106" s="705"/>
      <c r="AM106" s="705"/>
      <c r="AN106" s="706">
        <f t="shared" si="0"/>
        <v>0</v>
      </c>
      <c r="AO106" s="705"/>
      <c r="AP106" s="705"/>
      <c r="AQ106" s="78" t="s">
        <v>1532</v>
      </c>
      <c r="AR106" s="75"/>
      <c r="AS106" s="79">
        <v>0</v>
      </c>
      <c r="AT106" s="80">
        <f t="shared" si="1"/>
        <v>0</v>
      </c>
      <c r="AU106" s="81">
        <f ca="1">'SO_02 - Čerpací stanice ČS1'!P129</f>
        <v>478.38844900000009</v>
      </c>
      <c r="AV106" s="80">
        <f ca="1">'SO_02 - Čerpací stanice ČS1'!J33</f>
        <v>0</v>
      </c>
      <c r="AW106" s="80">
        <f ca="1">'SO_02 - Čerpací stanice ČS1'!J34</f>
        <v>0</v>
      </c>
      <c r="AX106" s="80">
        <f ca="1">'SO_02 - Čerpací stanice ČS1'!J35</f>
        <v>0</v>
      </c>
      <c r="AY106" s="80">
        <f ca="1">'SO_02 - Čerpací stanice ČS1'!J36</f>
        <v>0</v>
      </c>
      <c r="AZ106" s="80">
        <f ca="1">'SO_02 - Čerpací stanice ČS1'!F33</f>
        <v>0</v>
      </c>
      <c r="BA106" s="80">
        <f ca="1">'SO_02 - Čerpací stanice ČS1'!F34</f>
        <v>0</v>
      </c>
      <c r="BB106" s="80">
        <f ca="1">'SO_02 - Čerpací stanice ČS1'!F35</f>
        <v>0</v>
      </c>
      <c r="BC106" s="80">
        <f ca="1">'SO_02 - Čerpací stanice ČS1'!F36</f>
        <v>0</v>
      </c>
      <c r="BD106" s="82">
        <f ca="1">'SO_02 - Čerpací stanice ČS1'!F37</f>
        <v>0</v>
      </c>
      <c r="BT106" s="83" t="s">
        <v>1533</v>
      </c>
      <c r="BV106" s="83" t="s">
        <v>1528</v>
      </c>
      <c r="BW106" s="83" t="s">
        <v>1651</v>
      </c>
      <c r="BX106" s="83" t="s">
        <v>1459</v>
      </c>
      <c r="CL106" s="83" t="s">
        <v>1456</v>
      </c>
      <c r="CM106" s="83" t="s">
        <v>1535</v>
      </c>
    </row>
    <row r="107" spans="1:91" s="6" customFormat="1" ht="16.5" customHeight="1">
      <c r="B107" s="75"/>
      <c r="C107" s="76"/>
      <c r="D107" s="707" t="s">
        <v>1652</v>
      </c>
      <c r="E107" s="707"/>
      <c r="F107" s="707"/>
      <c r="G107" s="707"/>
      <c r="H107" s="707"/>
      <c r="I107" s="77"/>
      <c r="J107" s="707" t="s">
        <v>1653</v>
      </c>
      <c r="K107" s="707"/>
      <c r="L107" s="707"/>
      <c r="M107" s="707"/>
      <c r="N107" s="707"/>
      <c r="O107" s="707"/>
      <c r="P107" s="707"/>
      <c r="Q107" s="707"/>
      <c r="R107" s="707"/>
      <c r="S107" s="707"/>
      <c r="T107" s="707"/>
      <c r="U107" s="707"/>
      <c r="V107" s="707"/>
      <c r="W107" s="707"/>
      <c r="X107" s="707"/>
      <c r="Y107" s="707"/>
      <c r="Z107" s="707"/>
      <c r="AA107" s="707"/>
      <c r="AB107" s="707"/>
      <c r="AC107" s="707"/>
      <c r="AD107" s="707"/>
      <c r="AE107" s="707"/>
      <c r="AF107" s="707"/>
      <c r="AG107" s="704">
        <f>ROUND(SUM(AG108:AG112),2)</f>
        <v>0</v>
      </c>
      <c r="AH107" s="705"/>
      <c r="AI107" s="705"/>
      <c r="AJ107" s="705"/>
      <c r="AK107" s="705"/>
      <c r="AL107" s="705"/>
      <c r="AM107" s="705"/>
      <c r="AN107" s="706">
        <f t="shared" si="0"/>
        <v>0</v>
      </c>
      <c r="AO107" s="705"/>
      <c r="AP107" s="705"/>
      <c r="AQ107" s="78" t="s">
        <v>1532</v>
      </c>
      <c r="AR107" s="75"/>
      <c r="AS107" s="79">
        <f>ROUND(SUM(AS108:AS112),2)</f>
        <v>0</v>
      </c>
      <c r="AT107" s="80">
        <f t="shared" si="1"/>
        <v>0</v>
      </c>
      <c r="AU107" s="81">
        <f>ROUND(SUM(AU108:AU112),5)</f>
        <v>0.08</v>
      </c>
      <c r="AV107" s="80">
        <f>ROUND(AZ107*L29,2)</f>
        <v>0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ROUND(SUM(AZ108:AZ112),2)</f>
        <v>0</v>
      </c>
      <c r="BA107" s="80">
        <f>ROUND(SUM(BA108:BA112),2)</f>
        <v>0</v>
      </c>
      <c r="BB107" s="80">
        <f>ROUND(SUM(BB108:BB112),2)</f>
        <v>0</v>
      </c>
      <c r="BC107" s="80">
        <f>ROUND(SUM(BC108:BC112),2)</f>
        <v>0</v>
      </c>
      <c r="BD107" s="82">
        <f>ROUND(SUM(BD108:BD112),2)</f>
        <v>0</v>
      </c>
      <c r="BS107" s="83" t="s">
        <v>1525</v>
      </c>
      <c r="BT107" s="83" t="s">
        <v>1533</v>
      </c>
      <c r="BU107" s="83" t="s">
        <v>1527</v>
      </c>
      <c r="BV107" s="83" t="s">
        <v>1528</v>
      </c>
      <c r="BW107" s="83" t="s">
        <v>1654</v>
      </c>
      <c r="BX107" s="83" t="s">
        <v>1459</v>
      </c>
      <c r="CL107" s="83" t="s">
        <v>1456</v>
      </c>
      <c r="CM107" s="83" t="s">
        <v>1535</v>
      </c>
    </row>
    <row r="108" spans="1:91" s="3" customFormat="1" ht="16.5" customHeight="1">
      <c r="A108" s="84" t="s">
        <v>1536</v>
      </c>
      <c r="B108" s="48"/>
      <c r="C108" s="9"/>
      <c r="D108" s="9"/>
      <c r="E108" s="681" t="s">
        <v>1655</v>
      </c>
      <c r="F108" s="681"/>
      <c r="G108" s="681"/>
      <c r="H108" s="681"/>
      <c r="I108" s="681"/>
      <c r="J108" s="9"/>
      <c r="K108" s="681" t="s">
        <v>1656</v>
      </c>
      <c r="L108" s="681"/>
      <c r="M108" s="681"/>
      <c r="N108" s="681"/>
      <c r="O108" s="681"/>
      <c r="P108" s="681"/>
      <c r="Q108" s="681"/>
      <c r="R108" s="681"/>
      <c r="S108" s="681"/>
      <c r="T108" s="681"/>
      <c r="U108" s="681"/>
      <c r="V108" s="681"/>
      <c r="W108" s="681"/>
      <c r="X108" s="681"/>
      <c r="Y108" s="681"/>
      <c r="Z108" s="681"/>
      <c r="AA108" s="681"/>
      <c r="AB108" s="681"/>
      <c r="AC108" s="681"/>
      <c r="AD108" s="681"/>
      <c r="AE108" s="681"/>
      <c r="AF108" s="681"/>
      <c r="AG108" s="679">
        <f ca="1">'SO_03.1 - Přípojka NN k n...'!J32</f>
        <v>0</v>
      </c>
      <c r="AH108" s="680"/>
      <c r="AI108" s="680"/>
      <c r="AJ108" s="680"/>
      <c r="AK108" s="680"/>
      <c r="AL108" s="680"/>
      <c r="AM108" s="680"/>
      <c r="AN108" s="679">
        <f t="shared" si="0"/>
        <v>0</v>
      </c>
      <c r="AO108" s="680"/>
      <c r="AP108" s="680"/>
      <c r="AQ108" s="85" t="s">
        <v>1539</v>
      </c>
      <c r="AR108" s="48"/>
      <c r="AS108" s="86">
        <v>0</v>
      </c>
      <c r="AT108" s="87">
        <f t="shared" si="1"/>
        <v>0</v>
      </c>
      <c r="AU108" s="88">
        <f ca="1">'SO_03.1 - Přípojka NN k n...'!P122</f>
        <v>1.6E-2</v>
      </c>
      <c r="AV108" s="87">
        <f ca="1">'SO_03.1 - Přípojka NN k n...'!J35</f>
        <v>0</v>
      </c>
      <c r="AW108" s="87">
        <f ca="1">'SO_03.1 - Přípojka NN k n...'!J36</f>
        <v>0</v>
      </c>
      <c r="AX108" s="87">
        <f ca="1">'SO_03.1 - Přípojka NN k n...'!J37</f>
        <v>0</v>
      </c>
      <c r="AY108" s="87">
        <f ca="1">'SO_03.1 - Přípojka NN k n...'!J38</f>
        <v>0</v>
      </c>
      <c r="AZ108" s="87">
        <f ca="1">'SO_03.1 - Přípojka NN k n...'!F35</f>
        <v>0</v>
      </c>
      <c r="BA108" s="87">
        <f ca="1">'SO_03.1 - Přípojka NN k n...'!F36</f>
        <v>0</v>
      </c>
      <c r="BB108" s="87">
        <f ca="1">'SO_03.1 - Přípojka NN k n...'!F37</f>
        <v>0</v>
      </c>
      <c r="BC108" s="87">
        <f ca="1">'SO_03.1 - Přípojka NN k n...'!F38</f>
        <v>0</v>
      </c>
      <c r="BD108" s="89">
        <f ca="1">'SO_03.1 - Přípojka NN k n...'!F39</f>
        <v>0</v>
      </c>
      <c r="BT108" s="24" t="s">
        <v>1535</v>
      </c>
      <c r="BV108" s="24" t="s">
        <v>1528</v>
      </c>
      <c r="BW108" s="24" t="s">
        <v>1657</v>
      </c>
      <c r="BX108" s="24" t="s">
        <v>1654</v>
      </c>
      <c r="CL108" s="24" t="s">
        <v>1456</v>
      </c>
    </row>
    <row r="109" spans="1:91" s="3" customFormat="1" ht="16.5" customHeight="1">
      <c r="A109" s="84" t="s">
        <v>1536</v>
      </c>
      <c r="B109" s="48"/>
      <c r="C109" s="9"/>
      <c r="D109" s="9"/>
      <c r="E109" s="681" t="s">
        <v>1658</v>
      </c>
      <c r="F109" s="681"/>
      <c r="G109" s="681"/>
      <c r="H109" s="681"/>
      <c r="I109" s="681"/>
      <c r="J109" s="9"/>
      <c r="K109" s="681" t="s">
        <v>1659</v>
      </c>
      <c r="L109" s="681"/>
      <c r="M109" s="681"/>
      <c r="N109" s="681"/>
      <c r="O109" s="681"/>
      <c r="P109" s="681"/>
      <c r="Q109" s="681"/>
      <c r="R109" s="681"/>
      <c r="S109" s="681"/>
      <c r="T109" s="681"/>
      <c r="U109" s="681"/>
      <c r="V109" s="681"/>
      <c r="W109" s="681"/>
      <c r="X109" s="681"/>
      <c r="Y109" s="681"/>
      <c r="Z109" s="681"/>
      <c r="AA109" s="681"/>
      <c r="AB109" s="681"/>
      <c r="AC109" s="681"/>
      <c r="AD109" s="681"/>
      <c r="AE109" s="681"/>
      <c r="AF109" s="681"/>
      <c r="AG109" s="679">
        <f ca="1">'SO_03.2 - Přípojka NN k n...'!J32</f>
        <v>0</v>
      </c>
      <c r="AH109" s="680"/>
      <c r="AI109" s="680"/>
      <c r="AJ109" s="680"/>
      <c r="AK109" s="680"/>
      <c r="AL109" s="680"/>
      <c r="AM109" s="680"/>
      <c r="AN109" s="679">
        <f t="shared" si="0"/>
        <v>0</v>
      </c>
      <c r="AO109" s="680"/>
      <c r="AP109" s="680"/>
      <c r="AQ109" s="85" t="s">
        <v>1539</v>
      </c>
      <c r="AR109" s="48"/>
      <c r="AS109" s="86">
        <v>0</v>
      </c>
      <c r="AT109" s="87">
        <f t="shared" si="1"/>
        <v>0</v>
      </c>
      <c r="AU109" s="88">
        <f ca="1">'SO_03.2 - Přípojka NN k n...'!P122</f>
        <v>1.6E-2</v>
      </c>
      <c r="AV109" s="87">
        <f ca="1">'SO_03.2 - Přípojka NN k n...'!J35</f>
        <v>0</v>
      </c>
      <c r="AW109" s="87">
        <f ca="1">'SO_03.2 - Přípojka NN k n...'!J36</f>
        <v>0</v>
      </c>
      <c r="AX109" s="87">
        <f ca="1">'SO_03.2 - Přípojka NN k n...'!J37</f>
        <v>0</v>
      </c>
      <c r="AY109" s="87">
        <f ca="1">'SO_03.2 - Přípojka NN k n...'!J38</f>
        <v>0</v>
      </c>
      <c r="AZ109" s="87">
        <f ca="1">'SO_03.2 - Přípojka NN k n...'!F35</f>
        <v>0</v>
      </c>
      <c r="BA109" s="87">
        <f ca="1">'SO_03.2 - Přípojka NN k n...'!F36</f>
        <v>0</v>
      </c>
      <c r="BB109" s="87">
        <f ca="1">'SO_03.2 - Přípojka NN k n...'!F37</f>
        <v>0</v>
      </c>
      <c r="BC109" s="87">
        <f ca="1">'SO_03.2 - Přípojka NN k n...'!F38</f>
        <v>0</v>
      </c>
      <c r="BD109" s="89">
        <f ca="1">'SO_03.2 - Přípojka NN k n...'!F39</f>
        <v>0</v>
      </c>
      <c r="BT109" s="24" t="s">
        <v>1535</v>
      </c>
      <c r="BV109" s="24" t="s">
        <v>1528</v>
      </c>
      <c r="BW109" s="24" t="s">
        <v>1660</v>
      </c>
      <c r="BX109" s="24" t="s">
        <v>1654</v>
      </c>
      <c r="CL109" s="24" t="s">
        <v>1456</v>
      </c>
    </row>
    <row r="110" spans="1:91" s="3" customFormat="1" ht="16.5" customHeight="1">
      <c r="A110" s="84" t="s">
        <v>1536</v>
      </c>
      <c r="B110" s="48"/>
      <c r="C110" s="9"/>
      <c r="D110" s="9"/>
      <c r="E110" s="681" t="s">
        <v>1661</v>
      </c>
      <c r="F110" s="681"/>
      <c r="G110" s="681"/>
      <c r="H110" s="681"/>
      <c r="I110" s="681"/>
      <c r="J110" s="9"/>
      <c r="K110" s="681" t="s">
        <v>1662</v>
      </c>
      <c r="L110" s="681"/>
      <c r="M110" s="681"/>
      <c r="N110" s="681"/>
      <c r="O110" s="681"/>
      <c r="P110" s="681"/>
      <c r="Q110" s="681"/>
      <c r="R110" s="681"/>
      <c r="S110" s="681"/>
      <c r="T110" s="681"/>
      <c r="U110" s="681"/>
      <c r="V110" s="681"/>
      <c r="W110" s="681"/>
      <c r="X110" s="681"/>
      <c r="Y110" s="681"/>
      <c r="Z110" s="681"/>
      <c r="AA110" s="681"/>
      <c r="AB110" s="681"/>
      <c r="AC110" s="681"/>
      <c r="AD110" s="681"/>
      <c r="AE110" s="681"/>
      <c r="AF110" s="681"/>
      <c r="AG110" s="679">
        <f ca="1">'SO_03.3 - Přípojka NN k n...'!J32</f>
        <v>0</v>
      </c>
      <c r="AH110" s="680"/>
      <c r="AI110" s="680"/>
      <c r="AJ110" s="680"/>
      <c r="AK110" s="680"/>
      <c r="AL110" s="680"/>
      <c r="AM110" s="680"/>
      <c r="AN110" s="679">
        <f t="shared" si="0"/>
        <v>0</v>
      </c>
      <c r="AO110" s="680"/>
      <c r="AP110" s="680"/>
      <c r="AQ110" s="85" t="s">
        <v>1539</v>
      </c>
      <c r="AR110" s="48"/>
      <c r="AS110" s="86">
        <v>0</v>
      </c>
      <c r="AT110" s="87">
        <f t="shared" si="1"/>
        <v>0</v>
      </c>
      <c r="AU110" s="88">
        <f ca="1">'SO_03.3 - Přípojka NN k n...'!P122</f>
        <v>1.6E-2</v>
      </c>
      <c r="AV110" s="87">
        <f ca="1">'SO_03.3 - Přípojka NN k n...'!J35</f>
        <v>0</v>
      </c>
      <c r="AW110" s="87">
        <f ca="1">'SO_03.3 - Přípojka NN k n...'!J36</f>
        <v>0</v>
      </c>
      <c r="AX110" s="87">
        <f ca="1">'SO_03.3 - Přípojka NN k n...'!J37</f>
        <v>0</v>
      </c>
      <c r="AY110" s="87">
        <f ca="1">'SO_03.3 - Přípojka NN k n...'!J38</f>
        <v>0</v>
      </c>
      <c r="AZ110" s="87">
        <f ca="1">'SO_03.3 - Přípojka NN k n...'!F35</f>
        <v>0</v>
      </c>
      <c r="BA110" s="87">
        <f ca="1">'SO_03.3 - Přípojka NN k n...'!F36</f>
        <v>0</v>
      </c>
      <c r="BB110" s="87">
        <f ca="1">'SO_03.3 - Přípojka NN k n...'!F37</f>
        <v>0</v>
      </c>
      <c r="BC110" s="87">
        <f ca="1">'SO_03.3 - Přípojka NN k n...'!F38</f>
        <v>0</v>
      </c>
      <c r="BD110" s="89">
        <f ca="1">'SO_03.3 - Přípojka NN k n...'!F39</f>
        <v>0</v>
      </c>
      <c r="BT110" s="24" t="s">
        <v>1535</v>
      </c>
      <c r="BV110" s="24" t="s">
        <v>1528</v>
      </c>
      <c r="BW110" s="24" t="s">
        <v>1663</v>
      </c>
      <c r="BX110" s="24" t="s">
        <v>1654</v>
      </c>
      <c r="CL110" s="24" t="s">
        <v>1456</v>
      </c>
    </row>
    <row r="111" spans="1:91" s="3" customFormat="1" ht="16.5" customHeight="1">
      <c r="A111" s="84" t="s">
        <v>1536</v>
      </c>
      <c r="B111" s="48"/>
      <c r="C111" s="9"/>
      <c r="D111" s="9"/>
      <c r="E111" s="681" t="s">
        <v>1664</v>
      </c>
      <c r="F111" s="681"/>
      <c r="G111" s="681"/>
      <c r="H111" s="681"/>
      <c r="I111" s="681"/>
      <c r="J111" s="9"/>
      <c r="K111" s="681" t="s">
        <v>1665</v>
      </c>
      <c r="L111" s="681"/>
      <c r="M111" s="681"/>
      <c r="N111" s="681"/>
      <c r="O111" s="681"/>
      <c r="P111" s="681"/>
      <c r="Q111" s="681"/>
      <c r="R111" s="681"/>
      <c r="S111" s="681"/>
      <c r="T111" s="681"/>
      <c r="U111" s="681"/>
      <c r="V111" s="681"/>
      <c r="W111" s="681"/>
      <c r="X111" s="681"/>
      <c r="Y111" s="681"/>
      <c r="Z111" s="681"/>
      <c r="AA111" s="681"/>
      <c r="AB111" s="681"/>
      <c r="AC111" s="681"/>
      <c r="AD111" s="681"/>
      <c r="AE111" s="681"/>
      <c r="AF111" s="681"/>
      <c r="AG111" s="679">
        <f ca="1">'SO_03.4 - Přípojka NN k n...'!J32</f>
        <v>0</v>
      </c>
      <c r="AH111" s="680"/>
      <c r="AI111" s="680"/>
      <c r="AJ111" s="680"/>
      <c r="AK111" s="680"/>
      <c r="AL111" s="680"/>
      <c r="AM111" s="680"/>
      <c r="AN111" s="679">
        <f t="shared" si="0"/>
        <v>0</v>
      </c>
      <c r="AO111" s="680"/>
      <c r="AP111" s="680"/>
      <c r="AQ111" s="85" t="s">
        <v>1539</v>
      </c>
      <c r="AR111" s="48"/>
      <c r="AS111" s="86">
        <v>0</v>
      </c>
      <c r="AT111" s="87">
        <f t="shared" si="1"/>
        <v>0</v>
      </c>
      <c r="AU111" s="88">
        <f ca="1">'SO_03.4 - Přípojka NN k n...'!P122</f>
        <v>1.6E-2</v>
      </c>
      <c r="AV111" s="87">
        <f ca="1">'SO_03.4 - Přípojka NN k n...'!J35</f>
        <v>0</v>
      </c>
      <c r="AW111" s="87">
        <f ca="1">'SO_03.4 - Přípojka NN k n...'!J36</f>
        <v>0</v>
      </c>
      <c r="AX111" s="87">
        <f ca="1">'SO_03.4 - Přípojka NN k n...'!J37</f>
        <v>0</v>
      </c>
      <c r="AY111" s="87">
        <f ca="1">'SO_03.4 - Přípojka NN k n...'!J38</f>
        <v>0</v>
      </c>
      <c r="AZ111" s="87">
        <f ca="1">'SO_03.4 - Přípojka NN k n...'!F35</f>
        <v>0</v>
      </c>
      <c r="BA111" s="87">
        <f ca="1">'SO_03.4 - Přípojka NN k n...'!F36</f>
        <v>0</v>
      </c>
      <c r="BB111" s="87">
        <f ca="1">'SO_03.4 - Přípojka NN k n...'!F37</f>
        <v>0</v>
      </c>
      <c r="BC111" s="87">
        <f ca="1">'SO_03.4 - Přípojka NN k n...'!F38</f>
        <v>0</v>
      </c>
      <c r="BD111" s="89">
        <f ca="1">'SO_03.4 - Přípojka NN k n...'!F39</f>
        <v>0</v>
      </c>
      <c r="BT111" s="24" t="s">
        <v>1535</v>
      </c>
      <c r="BV111" s="24" t="s">
        <v>1528</v>
      </c>
      <c r="BW111" s="24" t="s">
        <v>1666</v>
      </c>
      <c r="BX111" s="24" t="s">
        <v>1654</v>
      </c>
      <c r="CL111" s="24" t="s">
        <v>1456</v>
      </c>
    </row>
    <row r="112" spans="1:91" s="3" customFormat="1" ht="16.5" customHeight="1">
      <c r="A112" s="84" t="s">
        <v>1536</v>
      </c>
      <c r="B112" s="48"/>
      <c r="C112" s="9"/>
      <c r="D112" s="9"/>
      <c r="E112" s="681" t="s">
        <v>1667</v>
      </c>
      <c r="F112" s="681"/>
      <c r="G112" s="681"/>
      <c r="H112" s="681"/>
      <c r="I112" s="681"/>
      <c r="J112" s="9"/>
      <c r="K112" s="681" t="s">
        <v>1668</v>
      </c>
      <c r="L112" s="681"/>
      <c r="M112" s="681"/>
      <c r="N112" s="681"/>
      <c r="O112" s="681"/>
      <c r="P112" s="681"/>
      <c r="Q112" s="681"/>
      <c r="R112" s="681"/>
      <c r="S112" s="681"/>
      <c r="T112" s="681"/>
      <c r="U112" s="681"/>
      <c r="V112" s="681"/>
      <c r="W112" s="681"/>
      <c r="X112" s="681"/>
      <c r="Y112" s="681"/>
      <c r="Z112" s="681"/>
      <c r="AA112" s="681"/>
      <c r="AB112" s="681"/>
      <c r="AC112" s="681"/>
      <c r="AD112" s="681"/>
      <c r="AE112" s="681"/>
      <c r="AF112" s="681"/>
      <c r="AG112" s="679">
        <f ca="1">'SO_03.5 - Přípojka NN k n...'!J32</f>
        <v>0</v>
      </c>
      <c r="AH112" s="680"/>
      <c r="AI112" s="680"/>
      <c r="AJ112" s="680"/>
      <c r="AK112" s="680"/>
      <c r="AL112" s="680"/>
      <c r="AM112" s="680"/>
      <c r="AN112" s="679">
        <f t="shared" si="0"/>
        <v>0</v>
      </c>
      <c r="AO112" s="680"/>
      <c r="AP112" s="680"/>
      <c r="AQ112" s="85" t="s">
        <v>1539</v>
      </c>
      <c r="AR112" s="48"/>
      <c r="AS112" s="86">
        <v>0</v>
      </c>
      <c r="AT112" s="87">
        <f t="shared" si="1"/>
        <v>0</v>
      </c>
      <c r="AU112" s="88">
        <f ca="1">'SO_03.5 - Přípojka NN k n...'!P122</f>
        <v>1.6E-2</v>
      </c>
      <c r="AV112" s="87">
        <f ca="1">'SO_03.5 - Přípojka NN k n...'!J35</f>
        <v>0</v>
      </c>
      <c r="AW112" s="87">
        <f ca="1">'SO_03.5 - Přípojka NN k n...'!J36</f>
        <v>0</v>
      </c>
      <c r="AX112" s="87">
        <f ca="1">'SO_03.5 - Přípojka NN k n...'!J37</f>
        <v>0</v>
      </c>
      <c r="AY112" s="87">
        <f ca="1">'SO_03.5 - Přípojka NN k n...'!J38</f>
        <v>0</v>
      </c>
      <c r="AZ112" s="87">
        <f ca="1">'SO_03.5 - Přípojka NN k n...'!F35</f>
        <v>0</v>
      </c>
      <c r="BA112" s="87">
        <f ca="1">'SO_03.5 - Přípojka NN k n...'!F36</f>
        <v>0</v>
      </c>
      <c r="BB112" s="87">
        <f ca="1">'SO_03.5 - Přípojka NN k n...'!F37</f>
        <v>0</v>
      </c>
      <c r="BC112" s="87">
        <f ca="1">'SO_03.5 - Přípojka NN k n...'!F38</f>
        <v>0</v>
      </c>
      <c r="BD112" s="89">
        <f ca="1">'SO_03.5 - Přípojka NN k n...'!F39</f>
        <v>0</v>
      </c>
      <c r="BT112" s="24" t="s">
        <v>1535</v>
      </c>
      <c r="BV112" s="24" t="s">
        <v>1528</v>
      </c>
      <c r="BW112" s="24" t="s">
        <v>1669</v>
      </c>
      <c r="BX112" s="24" t="s">
        <v>1654</v>
      </c>
      <c r="CL112" s="24" t="s">
        <v>1456</v>
      </c>
    </row>
    <row r="113" spans="1:91" s="6" customFormat="1" ht="16.5" customHeight="1">
      <c r="B113" s="75"/>
      <c r="C113" s="76"/>
      <c r="D113" s="707" t="s">
        <v>1670</v>
      </c>
      <c r="E113" s="707"/>
      <c r="F113" s="707"/>
      <c r="G113" s="707"/>
      <c r="H113" s="707"/>
      <c r="I113" s="77"/>
      <c r="J113" s="707" t="s">
        <v>1671</v>
      </c>
      <c r="K113" s="707"/>
      <c r="L113" s="707"/>
      <c r="M113" s="707"/>
      <c r="N113" s="707"/>
      <c r="O113" s="707"/>
      <c r="P113" s="707"/>
      <c r="Q113" s="707"/>
      <c r="R113" s="707"/>
      <c r="S113" s="707"/>
      <c r="T113" s="707"/>
      <c r="U113" s="707"/>
      <c r="V113" s="707"/>
      <c r="W113" s="707"/>
      <c r="X113" s="707"/>
      <c r="Y113" s="707"/>
      <c r="Z113" s="707"/>
      <c r="AA113" s="707"/>
      <c r="AB113" s="707"/>
      <c r="AC113" s="707"/>
      <c r="AD113" s="707"/>
      <c r="AE113" s="707"/>
      <c r="AF113" s="707"/>
      <c r="AG113" s="704">
        <f>ROUND(SUM(AG114:AG116),2)</f>
        <v>0</v>
      </c>
      <c r="AH113" s="705"/>
      <c r="AI113" s="705"/>
      <c r="AJ113" s="705"/>
      <c r="AK113" s="705"/>
      <c r="AL113" s="705"/>
      <c r="AM113" s="705"/>
      <c r="AN113" s="706">
        <f t="shared" si="0"/>
        <v>0</v>
      </c>
      <c r="AO113" s="705"/>
      <c r="AP113" s="705"/>
      <c r="AQ113" s="78" t="s">
        <v>1532</v>
      </c>
      <c r="AR113" s="75"/>
      <c r="AS113" s="79">
        <f>ROUND(SUM(AS114:AS116),2)</f>
        <v>0</v>
      </c>
      <c r="AT113" s="80">
        <f t="shared" si="1"/>
        <v>0</v>
      </c>
      <c r="AU113" s="81">
        <f>ROUND(SUM(AU114:AU116),5)</f>
        <v>3064.1506199999999</v>
      </c>
      <c r="AV113" s="80">
        <f>ROUND(AZ113*L29,2)</f>
        <v>0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ROUND(SUM(AZ114:AZ116),2)</f>
        <v>0</v>
      </c>
      <c r="BA113" s="80">
        <f>ROUND(SUM(BA114:BA116),2)</f>
        <v>0</v>
      </c>
      <c r="BB113" s="80">
        <f>ROUND(SUM(BB114:BB116),2)</f>
        <v>0</v>
      </c>
      <c r="BC113" s="80">
        <f>ROUND(SUM(BC114:BC116),2)</f>
        <v>0</v>
      </c>
      <c r="BD113" s="82">
        <f>ROUND(SUM(BD114:BD116),2)</f>
        <v>0</v>
      </c>
      <c r="BS113" s="83" t="s">
        <v>1525</v>
      </c>
      <c r="BT113" s="83" t="s">
        <v>1533</v>
      </c>
      <c r="BU113" s="83" t="s">
        <v>1527</v>
      </c>
      <c r="BV113" s="83" t="s">
        <v>1528</v>
      </c>
      <c r="BW113" s="83" t="s">
        <v>1672</v>
      </c>
      <c r="BX113" s="83" t="s">
        <v>1459</v>
      </c>
      <c r="CL113" s="83" t="s">
        <v>1456</v>
      </c>
      <c r="CM113" s="83" t="s">
        <v>1535</v>
      </c>
    </row>
    <row r="114" spans="1:91" s="3" customFormat="1" ht="23.25" customHeight="1">
      <c r="A114" s="84" t="s">
        <v>1536</v>
      </c>
      <c r="B114" s="48"/>
      <c r="C114" s="9"/>
      <c r="D114" s="9"/>
      <c r="E114" s="681" t="s">
        <v>1673</v>
      </c>
      <c r="F114" s="681"/>
      <c r="G114" s="681"/>
      <c r="H114" s="681"/>
      <c r="I114" s="681"/>
      <c r="J114" s="9"/>
      <c r="K114" s="681" t="s">
        <v>1674</v>
      </c>
      <c r="L114" s="681"/>
      <c r="M114" s="681"/>
      <c r="N114" s="681"/>
      <c r="O114" s="681"/>
      <c r="P114" s="681"/>
      <c r="Q114" s="681"/>
      <c r="R114" s="681"/>
      <c r="S114" s="681"/>
      <c r="T114" s="681"/>
      <c r="U114" s="681"/>
      <c r="V114" s="681"/>
      <c r="W114" s="681"/>
      <c r="X114" s="681"/>
      <c r="Y114" s="681"/>
      <c r="Z114" s="681"/>
      <c r="AA114" s="681"/>
      <c r="AB114" s="681"/>
      <c r="AC114" s="681"/>
      <c r="AD114" s="681"/>
      <c r="AE114" s="681"/>
      <c r="AF114" s="681"/>
      <c r="AG114" s="679">
        <f ca="1">'SO_04.1-N - Tlakové stoky...'!J32</f>
        <v>0</v>
      </c>
      <c r="AH114" s="680"/>
      <c r="AI114" s="680"/>
      <c r="AJ114" s="680"/>
      <c r="AK114" s="680"/>
      <c r="AL114" s="680"/>
      <c r="AM114" s="680"/>
      <c r="AN114" s="679">
        <f t="shared" si="0"/>
        <v>0</v>
      </c>
      <c r="AO114" s="680"/>
      <c r="AP114" s="680"/>
      <c r="AQ114" s="85" t="s">
        <v>1539</v>
      </c>
      <c r="AR114" s="48"/>
      <c r="AS114" s="86">
        <v>0</v>
      </c>
      <c r="AT114" s="87">
        <f t="shared" si="1"/>
        <v>0</v>
      </c>
      <c r="AU114" s="88">
        <f ca="1">'SO_04.1-N - Tlakové stoky...'!P129</f>
        <v>471.20067399999994</v>
      </c>
      <c r="AV114" s="87">
        <f ca="1">'SO_04.1-N - Tlakové stoky...'!J35</f>
        <v>0</v>
      </c>
      <c r="AW114" s="87">
        <f ca="1">'SO_04.1-N - Tlakové stoky...'!J36</f>
        <v>0</v>
      </c>
      <c r="AX114" s="87">
        <f ca="1">'SO_04.1-N - Tlakové stoky...'!J37</f>
        <v>0</v>
      </c>
      <c r="AY114" s="87">
        <f ca="1">'SO_04.1-N - Tlakové stoky...'!J38</f>
        <v>0</v>
      </c>
      <c r="AZ114" s="87">
        <f ca="1">'SO_04.1-N - Tlakové stoky...'!F35</f>
        <v>0</v>
      </c>
      <c r="BA114" s="87">
        <f ca="1">'SO_04.1-N - Tlakové stoky...'!F36</f>
        <v>0</v>
      </c>
      <c r="BB114" s="87">
        <f ca="1">'SO_04.1-N - Tlakové stoky...'!F37</f>
        <v>0</v>
      </c>
      <c r="BC114" s="87">
        <f ca="1">'SO_04.1-N - Tlakové stoky...'!F38</f>
        <v>0</v>
      </c>
      <c r="BD114" s="89">
        <f ca="1">'SO_04.1-N - Tlakové stoky...'!F39</f>
        <v>0</v>
      </c>
      <c r="BT114" s="24" t="s">
        <v>1535</v>
      </c>
      <c r="BV114" s="24" t="s">
        <v>1528</v>
      </c>
      <c r="BW114" s="24" t="s">
        <v>1675</v>
      </c>
      <c r="BX114" s="24" t="s">
        <v>1672</v>
      </c>
      <c r="CL114" s="24" t="s">
        <v>1456</v>
      </c>
    </row>
    <row r="115" spans="1:91" s="3" customFormat="1" ht="23.25" customHeight="1">
      <c r="A115" s="84" t="s">
        <v>1536</v>
      </c>
      <c r="B115" s="48"/>
      <c r="C115" s="9"/>
      <c r="D115" s="9"/>
      <c r="E115" s="681" t="s">
        <v>1676</v>
      </c>
      <c r="F115" s="681"/>
      <c r="G115" s="681"/>
      <c r="H115" s="681"/>
      <c r="I115" s="681"/>
      <c r="J115" s="9"/>
      <c r="K115" s="681" t="s">
        <v>1677</v>
      </c>
      <c r="L115" s="681"/>
      <c r="M115" s="681"/>
      <c r="N115" s="681"/>
      <c r="O115" s="681"/>
      <c r="P115" s="681"/>
      <c r="Q115" s="681"/>
      <c r="R115" s="681"/>
      <c r="S115" s="681"/>
      <c r="T115" s="681"/>
      <c r="U115" s="681"/>
      <c r="V115" s="681"/>
      <c r="W115" s="681"/>
      <c r="X115" s="681"/>
      <c r="Y115" s="681"/>
      <c r="Z115" s="681"/>
      <c r="AA115" s="681"/>
      <c r="AB115" s="681"/>
      <c r="AC115" s="681"/>
      <c r="AD115" s="681"/>
      <c r="AE115" s="681"/>
      <c r="AF115" s="681"/>
      <c r="AG115" s="679">
        <f ca="1">'SO_04.1-U - Tlakové stoky...'!J32</f>
        <v>0</v>
      </c>
      <c r="AH115" s="680"/>
      <c r="AI115" s="680"/>
      <c r="AJ115" s="680"/>
      <c r="AK115" s="680"/>
      <c r="AL115" s="680"/>
      <c r="AM115" s="680"/>
      <c r="AN115" s="679">
        <f t="shared" si="0"/>
        <v>0</v>
      </c>
      <c r="AO115" s="680"/>
      <c r="AP115" s="680"/>
      <c r="AQ115" s="85" t="s">
        <v>1539</v>
      </c>
      <c r="AR115" s="48"/>
      <c r="AS115" s="86">
        <v>0</v>
      </c>
      <c r="AT115" s="87">
        <f t="shared" si="1"/>
        <v>0</v>
      </c>
      <c r="AU115" s="88">
        <f ca="1">'SO_04.1-U - Tlakové stoky...'!P129</f>
        <v>1686.9842389999997</v>
      </c>
      <c r="AV115" s="87">
        <f ca="1">'SO_04.1-U - Tlakové stoky...'!J35</f>
        <v>0</v>
      </c>
      <c r="AW115" s="87">
        <f ca="1">'SO_04.1-U - Tlakové stoky...'!J36</f>
        <v>0</v>
      </c>
      <c r="AX115" s="87">
        <f ca="1">'SO_04.1-U - Tlakové stoky...'!J37</f>
        <v>0</v>
      </c>
      <c r="AY115" s="87">
        <f ca="1">'SO_04.1-U - Tlakové stoky...'!J38</f>
        <v>0</v>
      </c>
      <c r="AZ115" s="87">
        <f ca="1">'SO_04.1-U - Tlakové stoky...'!F35</f>
        <v>0</v>
      </c>
      <c r="BA115" s="87">
        <f ca="1">'SO_04.1-U - Tlakové stoky...'!F36</f>
        <v>0</v>
      </c>
      <c r="BB115" s="87">
        <f ca="1">'SO_04.1-U - Tlakové stoky...'!F37</f>
        <v>0</v>
      </c>
      <c r="BC115" s="87">
        <f ca="1">'SO_04.1-U - Tlakové stoky...'!F38</f>
        <v>0</v>
      </c>
      <c r="BD115" s="89">
        <f ca="1">'SO_04.1-U - Tlakové stoky...'!F39</f>
        <v>0</v>
      </c>
      <c r="BT115" s="24" t="s">
        <v>1535</v>
      </c>
      <c r="BV115" s="24" t="s">
        <v>1528</v>
      </c>
      <c r="BW115" s="24" t="s">
        <v>1678</v>
      </c>
      <c r="BX115" s="24" t="s">
        <v>1672</v>
      </c>
      <c r="CL115" s="24" t="s">
        <v>1456</v>
      </c>
    </row>
    <row r="116" spans="1:91" s="3" customFormat="1" ht="16.5" customHeight="1">
      <c r="A116" s="84" t="s">
        <v>1536</v>
      </c>
      <c r="B116" s="48"/>
      <c r="C116" s="9"/>
      <c r="D116" s="9"/>
      <c r="E116" s="681" t="s">
        <v>1679</v>
      </c>
      <c r="F116" s="681"/>
      <c r="G116" s="681"/>
      <c r="H116" s="681"/>
      <c r="I116" s="681"/>
      <c r="J116" s="9"/>
      <c r="K116" s="681" t="s">
        <v>1680</v>
      </c>
      <c r="L116" s="681"/>
      <c r="M116" s="681"/>
      <c r="N116" s="681"/>
      <c r="O116" s="681"/>
      <c r="P116" s="681"/>
      <c r="Q116" s="681"/>
      <c r="R116" s="681"/>
      <c r="S116" s="681"/>
      <c r="T116" s="681"/>
      <c r="U116" s="681"/>
      <c r="V116" s="681"/>
      <c r="W116" s="681"/>
      <c r="X116" s="681"/>
      <c r="Y116" s="681"/>
      <c r="Z116" s="681"/>
      <c r="AA116" s="681"/>
      <c r="AB116" s="681"/>
      <c r="AC116" s="681"/>
      <c r="AD116" s="681"/>
      <c r="AE116" s="681"/>
      <c r="AF116" s="681"/>
      <c r="AG116" s="679">
        <f ca="1">'SO_04.2 - Tlaková stoka T7'!J32</f>
        <v>0</v>
      </c>
      <c r="AH116" s="680"/>
      <c r="AI116" s="680"/>
      <c r="AJ116" s="680"/>
      <c r="AK116" s="680"/>
      <c r="AL116" s="680"/>
      <c r="AM116" s="680"/>
      <c r="AN116" s="679">
        <f t="shared" si="0"/>
        <v>0</v>
      </c>
      <c r="AO116" s="680"/>
      <c r="AP116" s="680"/>
      <c r="AQ116" s="85" t="s">
        <v>1539</v>
      </c>
      <c r="AR116" s="48"/>
      <c r="AS116" s="86">
        <v>0</v>
      </c>
      <c r="AT116" s="87">
        <f t="shared" si="1"/>
        <v>0</v>
      </c>
      <c r="AU116" s="88">
        <f ca="1">'SO_04.2 - Tlaková stoka T7'!P128</f>
        <v>905.96570499999984</v>
      </c>
      <c r="AV116" s="87">
        <f ca="1">'SO_04.2 - Tlaková stoka T7'!J35</f>
        <v>0</v>
      </c>
      <c r="AW116" s="87">
        <f ca="1">'SO_04.2 - Tlaková stoka T7'!J36</f>
        <v>0</v>
      </c>
      <c r="AX116" s="87">
        <f ca="1">'SO_04.2 - Tlaková stoka T7'!J37</f>
        <v>0</v>
      </c>
      <c r="AY116" s="87">
        <f ca="1">'SO_04.2 - Tlaková stoka T7'!J38</f>
        <v>0</v>
      </c>
      <c r="AZ116" s="87">
        <f ca="1">'SO_04.2 - Tlaková stoka T7'!F35</f>
        <v>0</v>
      </c>
      <c r="BA116" s="87">
        <f ca="1">'SO_04.2 - Tlaková stoka T7'!F36</f>
        <v>0</v>
      </c>
      <c r="BB116" s="87">
        <f ca="1">'SO_04.2 - Tlaková stoka T7'!F37</f>
        <v>0</v>
      </c>
      <c r="BC116" s="87">
        <f ca="1">'SO_04.2 - Tlaková stoka T7'!F38</f>
        <v>0</v>
      </c>
      <c r="BD116" s="89">
        <f ca="1">'SO_04.2 - Tlaková stoka T7'!F39</f>
        <v>0</v>
      </c>
      <c r="BT116" s="24" t="s">
        <v>1535</v>
      </c>
      <c r="BV116" s="24" t="s">
        <v>1528</v>
      </c>
      <c r="BW116" s="24" t="s">
        <v>1681</v>
      </c>
      <c r="BX116" s="24" t="s">
        <v>1672</v>
      </c>
      <c r="CL116" s="24" t="s">
        <v>1456</v>
      </c>
    </row>
    <row r="117" spans="1:91" s="6" customFormat="1" ht="16.5" customHeight="1">
      <c r="B117" s="75"/>
      <c r="C117" s="76"/>
      <c r="D117" s="707" t="s">
        <v>1682</v>
      </c>
      <c r="E117" s="707"/>
      <c r="F117" s="707"/>
      <c r="G117" s="707"/>
      <c r="H117" s="707"/>
      <c r="I117" s="77"/>
      <c r="J117" s="707" t="s">
        <v>1683</v>
      </c>
      <c r="K117" s="707"/>
      <c r="L117" s="707"/>
      <c r="M117" s="707"/>
      <c r="N117" s="707"/>
      <c r="O117" s="707"/>
      <c r="P117" s="707"/>
      <c r="Q117" s="707"/>
      <c r="R117" s="707"/>
      <c r="S117" s="707"/>
      <c r="T117" s="707"/>
      <c r="U117" s="707"/>
      <c r="V117" s="707"/>
      <c r="W117" s="707"/>
      <c r="X117" s="707"/>
      <c r="Y117" s="707"/>
      <c r="Z117" s="707"/>
      <c r="AA117" s="707"/>
      <c r="AB117" s="707"/>
      <c r="AC117" s="707"/>
      <c r="AD117" s="707"/>
      <c r="AE117" s="707"/>
      <c r="AF117" s="707"/>
      <c r="AG117" s="704">
        <f>ROUND(SUM(AG118:AG119),2)</f>
        <v>0</v>
      </c>
      <c r="AH117" s="705"/>
      <c r="AI117" s="705"/>
      <c r="AJ117" s="705"/>
      <c r="AK117" s="705"/>
      <c r="AL117" s="705"/>
      <c r="AM117" s="705"/>
      <c r="AN117" s="706">
        <f t="shared" si="0"/>
        <v>0</v>
      </c>
      <c r="AO117" s="705"/>
      <c r="AP117" s="705"/>
      <c r="AQ117" s="78" t="s">
        <v>1532</v>
      </c>
      <c r="AR117" s="75"/>
      <c r="AS117" s="79">
        <f>ROUND(SUM(AS118:AS119),2)</f>
        <v>0</v>
      </c>
      <c r="AT117" s="80">
        <f t="shared" si="1"/>
        <v>0</v>
      </c>
      <c r="AU117" s="81">
        <f>ROUND(SUM(AU118:AU119),5)</f>
        <v>1992.8910000000001</v>
      </c>
      <c r="AV117" s="80">
        <f>ROUND(AZ117*L29,2)</f>
        <v>0</v>
      </c>
      <c r="AW117" s="80">
        <f>ROUND(BA117*L30,2)</f>
        <v>0</v>
      </c>
      <c r="AX117" s="80">
        <f>ROUND(BB117*L29,2)</f>
        <v>0</v>
      </c>
      <c r="AY117" s="80">
        <f>ROUND(BC117*L30,2)</f>
        <v>0</v>
      </c>
      <c r="AZ117" s="80">
        <f>ROUND(SUM(AZ118:AZ119),2)</f>
        <v>0</v>
      </c>
      <c r="BA117" s="80">
        <f>ROUND(SUM(BA118:BA119),2)</f>
        <v>0</v>
      </c>
      <c r="BB117" s="80">
        <f>ROUND(SUM(BB118:BB119),2)</f>
        <v>0</v>
      </c>
      <c r="BC117" s="80">
        <f>ROUND(SUM(BC118:BC119),2)</f>
        <v>0</v>
      </c>
      <c r="BD117" s="82">
        <f>ROUND(SUM(BD118:BD119),2)</f>
        <v>0</v>
      </c>
      <c r="BS117" s="83" t="s">
        <v>1525</v>
      </c>
      <c r="BT117" s="83" t="s">
        <v>1533</v>
      </c>
      <c r="BU117" s="83" t="s">
        <v>1527</v>
      </c>
      <c r="BV117" s="83" t="s">
        <v>1528</v>
      </c>
      <c r="BW117" s="83" t="s">
        <v>1684</v>
      </c>
      <c r="BX117" s="83" t="s">
        <v>1459</v>
      </c>
      <c r="CL117" s="83" t="s">
        <v>1456</v>
      </c>
      <c r="CM117" s="83" t="s">
        <v>1535</v>
      </c>
    </row>
    <row r="118" spans="1:91" s="3" customFormat="1" ht="23.25" customHeight="1">
      <c r="A118" s="84" t="s">
        <v>1536</v>
      </c>
      <c r="B118" s="48"/>
      <c r="C118" s="9"/>
      <c r="D118" s="9"/>
      <c r="E118" s="681" t="s">
        <v>1685</v>
      </c>
      <c r="F118" s="681"/>
      <c r="G118" s="681"/>
      <c r="H118" s="681"/>
      <c r="I118" s="681"/>
      <c r="J118" s="9"/>
      <c r="K118" s="681" t="s">
        <v>1686</v>
      </c>
      <c r="L118" s="681"/>
      <c r="M118" s="681"/>
      <c r="N118" s="681"/>
      <c r="O118" s="681"/>
      <c r="P118" s="681"/>
      <c r="Q118" s="681"/>
      <c r="R118" s="681"/>
      <c r="S118" s="681"/>
      <c r="T118" s="681"/>
      <c r="U118" s="681"/>
      <c r="V118" s="681"/>
      <c r="W118" s="681"/>
      <c r="X118" s="681"/>
      <c r="Y118" s="681"/>
      <c r="Z118" s="681"/>
      <c r="AA118" s="681"/>
      <c r="AB118" s="681"/>
      <c r="AC118" s="681"/>
      <c r="AD118" s="681"/>
      <c r="AE118" s="681"/>
      <c r="AF118" s="681"/>
      <c r="AG118" s="679">
        <f ca="1">'SO_05.1-N - Podružné tlak...'!J32</f>
        <v>0</v>
      </c>
      <c r="AH118" s="680"/>
      <c r="AI118" s="680"/>
      <c r="AJ118" s="680"/>
      <c r="AK118" s="680"/>
      <c r="AL118" s="680"/>
      <c r="AM118" s="680"/>
      <c r="AN118" s="679">
        <f t="shared" si="0"/>
        <v>0</v>
      </c>
      <c r="AO118" s="680"/>
      <c r="AP118" s="680"/>
      <c r="AQ118" s="85" t="s">
        <v>1539</v>
      </c>
      <c r="AR118" s="48"/>
      <c r="AS118" s="86">
        <v>0</v>
      </c>
      <c r="AT118" s="87">
        <f t="shared" si="1"/>
        <v>0</v>
      </c>
      <c r="AU118" s="88">
        <f ca="1">'SO_05.1-N - Podružné tlak...'!P129</f>
        <v>256.62130300000001</v>
      </c>
      <c r="AV118" s="87">
        <f ca="1">'SO_05.1-N - Podružné tlak...'!J35</f>
        <v>0</v>
      </c>
      <c r="AW118" s="87">
        <f ca="1">'SO_05.1-N - Podružné tlak...'!J36</f>
        <v>0</v>
      </c>
      <c r="AX118" s="87">
        <f ca="1">'SO_05.1-N - Podružné tlak...'!J37</f>
        <v>0</v>
      </c>
      <c r="AY118" s="87">
        <f ca="1">'SO_05.1-N - Podružné tlak...'!J38</f>
        <v>0</v>
      </c>
      <c r="AZ118" s="87">
        <f ca="1">'SO_05.1-N - Podružné tlak...'!F35</f>
        <v>0</v>
      </c>
      <c r="BA118" s="87">
        <f ca="1">'SO_05.1-N - Podružné tlak...'!F36</f>
        <v>0</v>
      </c>
      <c r="BB118" s="87">
        <f ca="1">'SO_05.1-N - Podružné tlak...'!F37</f>
        <v>0</v>
      </c>
      <c r="BC118" s="87">
        <f ca="1">'SO_05.1-N - Podružné tlak...'!F38</f>
        <v>0</v>
      </c>
      <c r="BD118" s="89">
        <f ca="1">'SO_05.1-N - Podružné tlak...'!F39</f>
        <v>0</v>
      </c>
      <c r="BT118" s="24" t="s">
        <v>1535</v>
      </c>
      <c r="BV118" s="24" t="s">
        <v>1528</v>
      </c>
      <c r="BW118" s="24" t="s">
        <v>1687</v>
      </c>
      <c r="BX118" s="24" t="s">
        <v>1684</v>
      </c>
      <c r="CL118" s="24" t="s">
        <v>1456</v>
      </c>
    </row>
    <row r="119" spans="1:91" s="3" customFormat="1" ht="23.25" customHeight="1">
      <c r="A119" s="84" t="s">
        <v>1536</v>
      </c>
      <c r="B119" s="48"/>
      <c r="C119" s="9"/>
      <c r="D119" s="9"/>
      <c r="E119" s="681" t="s">
        <v>1688</v>
      </c>
      <c r="F119" s="681"/>
      <c r="G119" s="681"/>
      <c r="H119" s="681"/>
      <c r="I119" s="681"/>
      <c r="J119" s="9"/>
      <c r="K119" s="681" t="s">
        <v>1689</v>
      </c>
      <c r="L119" s="681"/>
      <c r="M119" s="681"/>
      <c r="N119" s="681"/>
      <c r="O119" s="681"/>
      <c r="P119" s="681"/>
      <c r="Q119" s="681"/>
      <c r="R119" s="681"/>
      <c r="S119" s="681"/>
      <c r="T119" s="681"/>
      <c r="U119" s="681"/>
      <c r="V119" s="681"/>
      <c r="W119" s="681"/>
      <c r="X119" s="681"/>
      <c r="Y119" s="681"/>
      <c r="Z119" s="681"/>
      <c r="AA119" s="681"/>
      <c r="AB119" s="681"/>
      <c r="AC119" s="681"/>
      <c r="AD119" s="681"/>
      <c r="AE119" s="681"/>
      <c r="AF119" s="681"/>
      <c r="AG119" s="679">
        <f ca="1">'SO_05.1-U - Podružné tlak...'!J32</f>
        <v>0</v>
      </c>
      <c r="AH119" s="680"/>
      <c r="AI119" s="680"/>
      <c r="AJ119" s="680"/>
      <c r="AK119" s="680"/>
      <c r="AL119" s="680"/>
      <c r="AM119" s="680"/>
      <c r="AN119" s="679">
        <f t="shared" si="0"/>
        <v>0</v>
      </c>
      <c r="AO119" s="680"/>
      <c r="AP119" s="680"/>
      <c r="AQ119" s="85" t="s">
        <v>1539</v>
      </c>
      <c r="AR119" s="48"/>
      <c r="AS119" s="86">
        <v>0</v>
      </c>
      <c r="AT119" s="87">
        <f t="shared" si="1"/>
        <v>0</v>
      </c>
      <c r="AU119" s="88">
        <f ca="1">'SO_05.1-U - Podružné tlak...'!P129</f>
        <v>1736.2696960000001</v>
      </c>
      <c r="AV119" s="87">
        <f ca="1">'SO_05.1-U - Podružné tlak...'!J35</f>
        <v>0</v>
      </c>
      <c r="AW119" s="87">
        <f ca="1">'SO_05.1-U - Podružné tlak...'!J36</f>
        <v>0</v>
      </c>
      <c r="AX119" s="87">
        <f ca="1">'SO_05.1-U - Podružné tlak...'!J37</f>
        <v>0</v>
      </c>
      <c r="AY119" s="87">
        <f ca="1">'SO_05.1-U - Podružné tlak...'!J38</f>
        <v>0</v>
      </c>
      <c r="AZ119" s="87">
        <f ca="1">'SO_05.1-U - Podružné tlak...'!F35</f>
        <v>0</v>
      </c>
      <c r="BA119" s="87">
        <f ca="1">'SO_05.1-U - Podružné tlak...'!F36</f>
        <v>0</v>
      </c>
      <c r="BB119" s="87">
        <f ca="1">'SO_05.1-U - Podružné tlak...'!F37</f>
        <v>0</v>
      </c>
      <c r="BC119" s="87">
        <f ca="1">'SO_05.1-U - Podružné tlak...'!F38</f>
        <v>0</v>
      </c>
      <c r="BD119" s="89">
        <f ca="1">'SO_05.1-U - Podružné tlak...'!F39</f>
        <v>0</v>
      </c>
      <c r="BT119" s="24" t="s">
        <v>1535</v>
      </c>
      <c r="BV119" s="24" t="s">
        <v>1528</v>
      </c>
      <c r="BW119" s="24" t="s">
        <v>1690</v>
      </c>
      <c r="BX119" s="24" t="s">
        <v>1684</v>
      </c>
      <c r="CL119" s="24" t="s">
        <v>1456</v>
      </c>
    </row>
    <row r="120" spans="1:91" s="6" customFormat="1" ht="16.5" customHeight="1">
      <c r="B120" s="75"/>
      <c r="C120" s="76"/>
      <c r="D120" s="707" t="s">
        <v>1691</v>
      </c>
      <c r="E120" s="707"/>
      <c r="F120" s="707"/>
      <c r="G120" s="707"/>
      <c r="H120" s="707"/>
      <c r="I120" s="77"/>
      <c r="J120" s="707" t="s">
        <v>1692</v>
      </c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  <c r="V120" s="707"/>
      <c r="W120" s="707"/>
      <c r="X120" s="707"/>
      <c r="Y120" s="707"/>
      <c r="Z120" s="707"/>
      <c r="AA120" s="707"/>
      <c r="AB120" s="707"/>
      <c r="AC120" s="707"/>
      <c r="AD120" s="707"/>
      <c r="AE120" s="707"/>
      <c r="AF120" s="707"/>
      <c r="AG120" s="704">
        <f>ROUND(SUM(AG121:AG122),2)</f>
        <v>0</v>
      </c>
      <c r="AH120" s="705"/>
      <c r="AI120" s="705"/>
      <c r="AJ120" s="705"/>
      <c r="AK120" s="705"/>
      <c r="AL120" s="705"/>
      <c r="AM120" s="705"/>
      <c r="AN120" s="706">
        <f t="shared" si="0"/>
        <v>0</v>
      </c>
      <c r="AO120" s="705"/>
      <c r="AP120" s="705"/>
      <c r="AQ120" s="78" t="s">
        <v>1532</v>
      </c>
      <c r="AR120" s="75"/>
      <c r="AS120" s="79">
        <f>ROUND(SUM(AS121:AS122),2)</f>
        <v>0</v>
      </c>
      <c r="AT120" s="80">
        <f t="shared" si="1"/>
        <v>0</v>
      </c>
      <c r="AU120" s="81">
        <f>ROUND(SUM(AU121:AU122),5)</f>
        <v>2443.26955</v>
      </c>
      <c r="AV120" s="80">
        <f>ROUND(AZ120*L29,2)</f>
        <v>0</v>
      </c>
      <c r="AW120" s="80">
        <f>ROUND(BA120*L30,2)</f>
        <v>0</v>
      </c>
      <c r="AX120" s="80">
        <f>ROUND(BB120*L29,2)</f>
        <v>0</v>
      </c>
      <c r="AY120" s="80">
        <f>ROUND(BC120*L30,2)</f>
        <v>0</v>
      </c>
      <c r="AZ120" s="80">
        <f>ROUND(SUM(AZ121:AZ122),2)</f>
        <v>0</v>
      </c>
      <c r="BA120" s="80">
        <f>ROUND(SUM(BA121:BA122),2)</f>
        <v>0</v>
      </c>
      <c r="BB120" s="80">
        <f>ROUND(SUM(BB121:BB122),2)</f>
        <v>0</v>
      </c>
      <c r="BC120" s="80">
        <f>ROUND(SUM(BC121:BC122),2)</f>
        <v>0</v>
      </c>
      <c r="BD120" s="82">
        <f>ROUND(SUM(BD121:BD122),2)</f>
        <v>0</v>
      </c>
      <c r="BS120" s="83" t="s">
        <v>1525</v>
      </c>
      <c r="BT120" s="83" t="s">
        <v>1533</v>
      </c>
      <c r="BU120" s="83" t="s">
        <v>1527</v>
      </c>
      <c r="BV120" s="83" t="s">
        <v>1528</v>
      </c>
      <c r="BW120" s="83" t="s">
        <v>1693</v>
      </c>
      <c r="BX120" s="83" t="s">
        <v>1459</v>
      </c>
      <c r="CL120" s="83" t="s">
        <v>1456</v>
      </c>
      <c r="CM120" s="83" t="s">
        <v>1535</v>
      </c>
    </row>
    <row r="121" spans="1:91" s="3" customFormat="1" ht="23.25" customHeight="1">
      <c r="A121" s="84" t="s">
        <v>1536</v>
      </c>
      <c r="B121" s="48"/>
      <c r="C121" s="9"/>
      <c r="D121" s="9"/>
      <c r="E121" s="681" t="s">
        <v>1694</v>
      </c>
      <c r="F121" s="681"/>
      <c r="G121" s="681"/>
      <c r="H121" s="681"/>
      <c r="I121" s="681"/>
      <c r="J121" s="9"/>
      <c r="K121" s="681" t="s">
        <v>1695</v>
      </c>
      <c r="L121" s="681"/>
      <c r="M121" s="681"/>
      <c r="N121" s="681"/>
      <c r="O121" s="681"/>
      <c r="P121" s="681"/>
      <c r="Q121" s="681"/>
      <c r="R121" s="681"/>
      <c r="S121" s="681"/>
      <c r="T121" s="681"/>
      <c r="U121" s="681"/>
      <c r="V121" s="681"/>
      <c r="W121" s="681"/>
      <c r="X121" s="681"/>
      <c r="Y121" s="681"/>
      <c r="Z121" s="681"/>
      <c r="AA121" s="681"/>
      <c r="AB121" s="681"/>
      <c r="AC121" s="681"/>
      <c r="AD121" s="681"/>
      <c r="AE121" s="681"/>
      <c r="AF121" s="681"/>
      <c r="AG121" s="679">
        <f ca="1">'SO_06.1-N - DČS - neuznat...'!J32</f>
        <v>0</v>
      </c>
      <c r="AH121" s="680"/>
      <c r="AI121" s="680"/>
      <c r="AJ121" s="680"/>
      <c r="AK121" s="680"/>
      <c r="AL121" s="680"/>
      <c r="AM121" s="680"/>
      <c r="AN121" s="679">
        <f t="shared" si="0"/>
        <v>0</v>
      </c>
      <c r="AO121" s="680"/>
      <c r="AP121" s="680"/>
      <c r="AQ121" s="85" t="s">
        <v>1539</v>
      </c>
      <c r="AR121" s="48"/>
      <c r="AS121" s="86">
        <v>0</v>
      </c>
      <c r="AT121" s="87">
        <f t="shared" si="1"/>
        <v>0</v>
      </c>
      <c r="AU121" s="88">
        <f ca="1">'SO_06.1-N - DČS - neuznat...'!P127</f>
        <v>293.00003700000002</v>
      </c>
      <c r="AV121" s="87">
        <f ca="1">'SO_06.1-N - DČS - neuznat...'!J35</f>
        <v>0</v>
      </c>
      <c r="AW121" s="87">
        <f ca="1">'SO_06.1-N - DČS - neuznat...'!J36</f>
        <v>0</v>
      </c>
      <c r="AX121" s="87">
        <f ca="1">'SO_06.1-N - DČS - neuznat...'!J37</f>
        <v>0</v>
      </c>
      <c r="AY121" s="87">
        <f ca="1">'SO_06.1-N - DČS - neuznat...'!J38</f>
        <v>0</v>
      </c>
      <c r="AZ121" s="87">
        <f ca="1">'SO_06.1-N - DČS - neuznat...'!F35</f>
        <v>0</v>
      </c>
      <c r="BA121" s="87">
        <f ca="1">'SO_06.1-N - DČS - neuznat...'!F36</f>
        <v>0</v>
      </c>
      <c r="BB121" s="87">
        <f ca="1">'SO_06.1-N - DČS - neuznat...'!F37</f>
        <v>0</v>
      </c>
      <c r="BC121" s="87">
        <f ca="1">'SO_06.1-N - DČS - neuznat...'!F38</f>
        <v>0</v>
      </c>
      <c r="BD121" s="89">
        <f ca="1">'SO_06.1-N - DČS - neuznat...'!F39</f>
        <v>0</v>
      </c>
      <c r="BT121" s="24" t="s">
        <v>1535</v>
      </c>
      <c r="BV121" s="24" t="s">
        <v>1528</v>
      </c>
      <c r="BW121" s="24" t="s">
        <v>1696</v>
      </c>
      <c r="BX121" s="24" t="s">
        <v>1693</v>
      </c>
      <c r="CL121" s="24" t="s">
        <v>1456</v>
      </c>
    </row>
    <row r="122" spans="1:91" s="3" customFormat="1" ht="23.25" customHeight="1">
      <c r="A122" s="84" t="s">
        <v>1536</v>
      </c>
      <c r="B122" s="48"/>
      <c r="C122" s="9"/>
      <c r="D122" s="9"/>
      <c r="E122" s="681" t="s">
        <v>1697</v>
      </c>
      <c r="F122" s="681"/>
      <c r="G122" s="681"/>
      <c r="H122" s="681"/>
      <c r="I122" s="681"/>
      <c r="J122" s="9"/>
      <c r="K122" s="681" t="s">
        <v>1698</v>
      </c>
      <c r="L122" s="681"/>
      <c r="M122" s="681"/>
      <c r="N122" s="681"/>
      <c r="O122" s="681"/>
      <c r="P122" s="681"/>
      <c r="Q122" s="681"/>
      <c r="R122" s="681"/>
      <c r="S122" s="681"/>
      <c r="T122" s="681"/>
      <c r="U122" s="681"/>
      <c r="V122" s="681"/>
      <c r="W122" s="681"/>
      <c r="X122" s="681"/>
      <c r="Y122" s="681"/>
      <c r="Z122" s="681"/>
      <c r="AA122" s="681"/>
      <c r="AB122" s="681"/>
      <c r="AC122" s="681"/>
      <c r="AD122" s="681"/>
      <c r="AE122" s="681"/>
      <c r="AF122" s="681"/>
      <c r="AG122" s="679">
        <f ca="1">'SO_06.1-U - DČS - uznatelné'!J32</f>
        <v>0</v>
      </c>
      <c r="AH122" s="680"/>
      <c r="AI122" s="680"/>
      <c r="AJ122" s="680"/>
      <c r="AK122" s="680"/>
      <c r="AL122" s="680"/>
      <c r="AM122" s="680"/>
      <c r="AN122" s="679">
        <f t="shared" si="0"/>
        <v>0</v>
      </c>
      <c r="AO122" s="680"/>
      <c r="AP122" s="680"/>
      <c r="AQ122" s="85" t="s">
        <v>1539</v>
      </c>
      <c r="AR122" s="48"/>
      <c r="AS122" s="86">
        <v>0</v>
      </c>
      <c r="AT122" s="87">
        <f t="shared" si="1"/>
        <v>0</v>
      </c>
      <c r="AU122" s="88">
        <f ca="1">'SO_06.1-U - DČS - uznatelné'!P129</f>
        <v>2150.2695159999998</v>
      </c>
      <c r="AV122" s="87">
        <f ca="1">'SO_06.1-U - DČS - uznatelné'!J35</f>
        <v>0</v>
      </c>
      <c r="AW122" s="87">
        <f ca="1">'SO_06.1-U - DČS - uznatelné'!J36</f>
        <v>0</v>
      </c>
      <c r="AX122" s="87">
        <f ca="1">'SO_06.1-U - DČS - uznatelné'!J37</f>
        <v>0</v>
      </c>
      <c r="AY122" s="87">
        <f ca="1">'SO_06.1-U - DČS - uznatelné'!J38</f>
        <v>0</v>
      </c>
      <c r="AZ122" s="87">
        <f ca="1">'SO_06.1-U - DČS - uznatelné'!F35</f>
        <v>0</v>
      </c>
      <c r="BA122" s="87">
        <f ca="1">'SO_06.1-U - DČS - uznatelné'!F36</f>
        <v>0</v>
      </c>
      <c r="BB122" s="87">
        <f ca="1">'SO_06.1-U - DČS - uznatelné'!F37</f>
        <v>0</v>
      </c>
      <c r="BC122" s="87">
        <f ca="1">'SO_06.1-U - DČS - uznatelné'!F38</f>
        <v>0</v>
      </c>
      <c r="BD122" s="89">
        <f ca="1">'SO_06.1-U - DČS - uznatelné'!F39</f>
        <v>0</v>
      </c>
      <c r="BT122" s="24" t="s">
        <v>1535</v>
      </c>
      <c r="BV122" s="24" t="s">
        <v>1528</v>
      </c>
      <c r="BW122" s="24" t="s">
        <v>1699</v>
      </c>
      <c r="BX122" s="24" t="s">
        <v>1693</v>
      </c>
      <c r="CL122" s="24" t="s">
        <v>1456</v>
      </c>
    </row>
    <row r="123" spans="1:91" s="6" customFormat="1" ht="37.5" customHeight="1">
      <c r="B123" s="75"/>
      <c r="C123" s="76"/>
      <c r="D123" s="707" t="s">
        <v>1700</v>
      </c>
      <c r="E123" s="707"/>
      <c r="F123" s="707"/>
      <c r="G123" s="707"/>
      <c r="H123" s="707"/>
      <c r="I123" s="77"/>
      <c r="J123" s="707" t="s">
        <v>1701</v>
      </c>
      <c r="K123" s="707"/>
      <c r="L123" s="707"/>
      <c r="M123" s="707"/>
      <c r="N123" s="707"/>
      <c r="O123" s="707"/>
      <c r="P123" s="707"/>
      <c r="Q123" s="707"/>
      <c r="R123" s="707"/>
      <c r="S123" s="707"/>
      <c r="T123" s="707"/>
      <c r="U123" s="707"/>
      <c r="V123" s="707"/>
      <c r="W123" s="707"/>
      <c r="X123" s="707"/>
      <c r="Y123" s="707"/>
      <c r="Z123" s="707"/>
      <c r="AA123" s="707"/>
      <c r="AB123" s="707"/>
      <c r="AC123" s="707"/>
      <c r="AD123" s="707"/>
      <c r="AE123" s="707"/>
      <c r="AF123" s="707"/>
      <c r="AG123" s="704">
        <f>ROUND(SUM(AG124:AG125),2)</f>
        <v>0</v>
      </c>
      <c r="AH123" s="705"/>
      <c r="AI123" s="705"/>
      <c r="AJ123" s="705"/>
      <c r="AK123" s="705"/>
      <c r="AL123" s="705"/>
      <c r="AM123" s="705"/>
      <c r="AN123" s="706">
        <f t="shared" si="0"/>
        <v>0</v>
      </c>
      <c r="AO123" s="705"/>
      <c r="AP123" s="705"/>
      <c r="AQ123" s="78" t="s">
        <v>1532</v>
      </c>
      <c r="AR123" s="75"/>
      <c r="AS123" s="79">
        <f>ROUND(SUM(AS124:AS125),2)</f>
        <v>0</v>
      </c>
      <c r="AT123" s="80">
        <f t="shared" si="1"/>
        <v>0</v>
      </c>
      <c r="AU123" s="81">
        <f>ROUND(SUM(AU124:AU125),5)</f>
        <v>3.04</v>
      </c>
      <c r="AV123" s="80">
        <f>ROUND(AZ123*L29,2)</f>
        <v>0</v>
      </c>
      <c r="AW123" s="80">
        <f>ROUND(BA123*L30,2)</f>
        <v>0</v>
      </c>
      <c r="AX123" s="80">
        <f>ROUND(BB123*L29,2)</f>
        <v>0</v>
      </c>
      <c r="AY123" s="80">
        <f>ROUND(BC123*L30,2)</f>
        <v>0</v>
      </c>
      <c r="AZ123" s="80">
        <f>ROUND(SUM(AZ124:AZ125),2)</f>
        <v>0</v>
      </c>
      <c r="BA123" s="80">
        <f>ROUND(SUM(BA124:BA125),2)</f>
        <v>0</v>
      </c>
      <c r="BB123" s="80">
        <f>ROUND(SUM(BB124:BB125),2)</f>
        <v>0</v>
      </c>
      <c r="BC123" s="80">
        <f>ROUND(SUM(BC124:BC125),2)</f>
        <v>0</v>
      </c>
      <c r="BD123" s="82">
        <f>ROUND(SUM(BD124:BD125),2)</f>
        <v>0</v>
      </c>
      <c r="BS123" s="83" t="s">
        <v>1525</v>
      </c>
      <c r="BT123" s="83" t="s">
        <v>1533</v>
      </c>
      <c r="BU123" s="83" t="s">
        <v>1527</v>
      </c>
      <c r="BV123" s="83" t="s">
        <v>1528</v>
      </c>
      <c r="BW123" s="83" t="s">
        <v>1702</v>
      </c>
      <c r="BX123" s="83" t="s">
        <v>1459</v>
      </c>
      <c r="CL123" s="83" t="s">
        <v>1456</v>
      </c>
      <c r="CM123" s="83" t="s">
        <v>1535</v>
      </c>
    </row>
    <row r="124" spans="1:91" s="3" customFormat="1" ht="35.25" customHeight="1">
      <c r="A124" s="84" t="s">
        <v>1536</v>
      </c>
      <c r="B124" s="48"/>
      <c r="C124" s="9"/>
      <c r="D124" s="9"/>
      <c r="E124" s="681" t="s">
        <v>1703</v>
      </c>
      <c r="F124" s="681"/>
      <c r="G124" s="681"/>
      <c r="H124" s="681"/>
      <c r="I124" s="681"/>
      <c r="J124" s="9"/>
      <c r="K124" s="681" t="s">
        <v>1704</v>
      </c>
      <c r="L124" s="681"/>
      <c r="M124" s="681"/>
      <c r="N124" s="681"/>
      <c r="O124" s="681"/>
      <c r="P124" s="681"/>
      <c r="Q124" s="681"/>
      <c r="R124" s="681"/>
      <c r="S124" s="681"/>
      <c r="T124" s="681"/>
      <c r="U124" s="681"/>
      <c r="V124" s="681"/>
      <c r="W124" s="681"/>
      <c r="X124" s="681"/>
      <c r="Y124" s="681"/>
      <c r="Z124" s="681"/>
      <c r="AA124" s="681"/>
      <c r="AB124" s="681"/>
      <c r="AC124" s="681"/>
      <c r="AD124" s="681"/>
      <c r="AE124" s="681"/>
      <c r="AF124" s="681"/>
      <c r="AG124" s="679">
        <f ca="1">'PS_01 a PS_02 - N - Čerpa...'!J32</f>
        <v>0</v>
      </c>
      <c r="AH124" s="680"/>
      <c r="AI124" s="680"/>
      <c r="AJ124" s="680"/>
      <c r="AK124" s="680"/>
      <c r="AL124" s="680"/>
      <c r="AM124" s="680"/>
      <c r="AN124" s="679">
        <f t="shared" si="0"/>
        <v>0</v>
      </c>
      <c r="AO124" s="680"/>
      <c r="AP124" s="680"/>
      <c r="AQ124" s="85" t="s">
        <v>1539</v>
      </c>
      <c r="AR124" s="48"/>
      <c r="AS124" s="86">
        <v>0</v>
      </c>
      <c r="AT124" s="87">
        <f t="shared" si="1"/>
        <v>0</v>
      </c>
      <c r="AU124" s="88">
        <f ca="1">'PS_01 a PS_02 - N - Čerpa...'!P122</f>
        <v>1.52</v>
      </c>
      <c r="AV124" s="87">
        <f ca="1">'PS_01 a PS_02 - N - Čerpa...'!J35</f>
        <v>0</v>
      </c>
      <c r="AW124" s="87">
        <f ca="1">'PS_01 a PS_02 - N - Čerpa...'!J36</f>
        <v>0</v>
      </c>
      <c r="AX124" s="87">
        <f ca="1">'PS_01 a PS_02 - N - Čerpa...'!J37</f>
        <v>0</v>
      </c>
      <c r="AY124" s="87">
        <f ca="1">'PS_01 a PS_02 - N - Čerpa...'!J38</f>
        <v>0</v>
      </c>
      <c r="AZ124" s="87">
        <f ca="1">'PS_01 a PS_02 - N - Čerpa...'!F35</f>
        <v>0</v>
      </c>
      <c r="BA124" s="87">
        <f ca="1">'PS_01 a PS_02 - N - Čerpa...'!F36</f>
        <v>0</v>
      </c>
      <c r="BB124" s="87">
        <f ca="1">'PS_01 a PS_02 - N - Čerpa...'!F37</f>
        <v>0</v>
      </c>
      <c r="BC124" s="87">
        <f ca="1">'PS_01 a PS_02 - N - Čerpa...'!F38</f>
        <v>0</v>
      </c>
      <c r="BD124" s="89">
        <f ca="1">'PS_01 a PS_02 - N - Čerpa...'!F39</f>
        <v>0</v>
      </c>
      <c r="BT124" s="24" t="s">
        <v>1535</v>
      </c>
      <c r="BV124" s="24" t="s">
        <v>1528</v>
      </c>
      <c r="BW124" s="24" t="s">
        <v>1705</v>
      </c>
      <c r="BX124" s="24" t="s">
        <v>1702</v>
      </c>
      <c r="CL124" s="24" t="s">
        <v>1456</v>
      </c>
    </row>
    <row r="125" spans="1:91" s="3" customFormat="1" ht="35.25" customHeight="1">
      <c r="A125" s="84" t="s">
        <v>1536</v>
      </c>
      <c r="B125" s="48"/>
      <c r="C125" s="9"/>
      <c r="D125" s="9"/>
      <c r="E125" s="681" t="s">
        <v>1706</v>
      </c>
      <c r="F125" s="681"/>
      <c r="G125" s="681"/>
      <c r="H125" s="681"/>
      <c r="I125" s="681"/>
      <c r="J125" s="9"/>
      <c r="K125" s="681" t="s">
        <v>1707</v>
      </c>
      <c r="L125" s="681"/>
      <c r="M125" s="681"/>
      <c r="N125" s="681"/>
      <c r="O125" s="681"/>
      <c r="P125" s="681"/>
      <c r="Q125" s="681"/>
      <c r="R125" s="681"/>
      <c r="S125" s="681"/>
      <c r="T125" s="681"/>
      <c r="U125" s="681"/>
      <c r="V125" s="681"/>
      <c r="W125" s="681"/>
      <c r="X125" s="681"/>
      <c r="Y125" s="681"/>
      <c r="Z125" s="681"/>
      <c r="AA125" s="681"/>
      <c r="AB125" s="681"/>
      <c r="AC125" s="681"/>
      <c r="AD125" s="681"/>
      <c r="AE125" s="681"/>
      <c r="AF125" s="681"/>
      <c r="AG125" s="679">
        <f ca="1">'PS_01 a PS_02 - U - Čerpa...'!J32</f>
        <v>0</v>
      </c>
      <c r="AH125" s="680"/>
      <c r="AI125" s="680"/>
      <c r="AJ125" s="680"/>
      <c r="AK125" s="680"/>
      <c r="AL125" s="680"/>
      <c r="AM125" s="680"/>
      <c r="AN125" s="679">
        <f t="shared" si="0"/>
        <v>0</v>
      </c>
      <c r="AO125" s="680"/>
      <c r="AP125" s="680"/>
      <c r="AQ125" s="85" t="s">
        <v>1539</v>
      </c>
      <c r="AR125" s="48"/>
      <c r="AS125" s="86">
        <v>0</v>
      </c>
      <c r="AT125" s="87">
        <f t="shared" si="1"/>
        <v>0</v>
      </c>
      <c r="AU125" s="88">
        <f ca="1">'PS_01 a PS_02 - U - Čerpa...'!P122</f>
        <v>1.52</v>
      </c>
      <c r="AV125" s="87">
        <f ca="1">'PS_01 a PS_02 - U - Čerpa...'!J35</f>
        <v>0</v>
      </c>
      <c r="AW125" s="87">
        <f ca="1">'PS_01 a PS_02 - U - Čerpa...'!J36</f>
        <v>0</v>
      </c>
      <c r="AX125" s="87">
        <f ca="1">'PS_01 a PS_02 - U - Čerpa...'!J37</f>
        <v>0</v>
      </c>
      <c r="AY125" s="87">
        <f ca="1">'PS_01 a PS_02 - U - Čerpa...'!J38</f>
        <v>0</v>
      </c>
      <c r="AZ125" s="87">
        <f ca="1">'PS_01 a PS_02 - U - Čerpa...'!F35</f>
        <v>0</v>
      </c>
      <c r="BA125" s="87">
        <f ca="1">'PS_01 a PS_02 - U - Čerpa...'!F36</f>
        <v>0</v>
      </c>
      <c r="BB125" s="87">
        <f ca="1">'PS_01 a PS_02 - U - Čerpa...'!F37</f>
        <v>0</v>
      </c>
      <c r="BC125" s="87">
        <f ca="1">'PS_01 a PS_02 - U - Čerpa...'!F38</f>
        <v>0</v>
      </c>
      <c r="BD125" s="89">
        <f ca="1">'PS_01 a PS_02 - U - Čerpa...'!F39</f>
        <v>0</v>
      </c>
      <c r="BT125" s="24" t="s">
        <v>1535</v>
      </c>
      <c r="BV125" s="24" t="s">
        <v>1528</v>
      </c>
      <c r="BW125" s="24" t="s">
        <v>1708</v>
      </c>
      <c r="BX125" s="24" t="s">
        <v>1702</v>
      </c>
      <c r="CL125" s="24" t="s">
        <v>1456</v>
      </c>
    </row>
    <row r="126" spans="1:91" s="6" customFormat="1" ht="16.5" customHeight="1">
      <c r="A126" s="84" t="s">
        <v>1536</v>
      </c>
      <c r="B126" s="75"/>
      <c r="C126" s="76"/>
      <c r="D126" s="707" t="s">
        <v>1709</v>
      </c>
      <c r="E126" s="707"/>
      <c r="F126" s="707"/>
      <c r="G126" s="707"/>
      <c r="H126" s="707"/>
      <c r="I126" s="77"/>
      <c r="J126" s="707" t="s">
        <v>1710</v>
      </c>
      <c r="K126" s="707"/>
      <c r="L126" s="707"/>
      <c r="M126" s="707"/>
      <c r="N126" s="707"/>
      <c r="O126" s="707"/>
      <c r="P126" s="707"/>
      <c r="Q126" s="707"/>
      <c r="R126" s="707"/>
      <c r="S126" s="707"/>
      <c r="T126" s="707"/>
      <c r="U126" s="707"/>
      <c r="V126" s="707"/>
      <c r="W126" s="707"/>
      <c r="X126" s="707"/>
      <c r="Y126" s="707"/>
      <c r="Z126" s="707"/>
      <c r="AA126" s="707"/>
      <c r="AB126" s="707"/>
      <c r="AC126" s="707"/>
      <c r="AD126" s="707"/>
      <c r="AE126" s="707"/>
      <c r="AF126" s="707"/>
      <c r="AG126" s="706">
        <f ca="1">'PS_03 - Dálkový přenos'!J30</f>
        <v>0</v>
      </c>
      <c r="AH126" s="705"/>
      <c r="AI126" s="705"/>
      <c r="AJ126" s="705"/>
      <c r="AK126" s="705"/>
      <c r="AL126" s="705"/>
      <c r="AM126" s="705"/>
      <c r="AN126" s="706">
        <f t="shared" si="0"/>
        <v>0</v>
      </c>
      <c r="AO126" s="705"/>
      <c r="AP126" s="705"/>
      <c r="AQ126" s="78" t="s">
        <v>1532</v>
      </c>
      <c r="AR126" s="75"/>
      <c r="AS126" s="79">
        <v>0</v>
      </c>
      <c r="AT126" s="80">
        <f t="shared" si="1"/>
        <v>0</v>
      </c>
      <c r="AU126" s="81">
        <f ca="1">'PS_03 - Dálkový přenos'!P118</f>
        <v>12.975</v>
      </c>
      <c r="AV126" s="80">
        <f ca="1">'PS_03 - Dálkový přenos'!J33</f>
        <v>0</v>
      </c>
      <c r="AW126" s="80">
        <f ca="1">'PS_03 - Dálkový přenos'!J34</f>
        <v>0</v>
      </c>
      <c r="AX126" s="80">
        <f ca="1">'PS_03 - Dálkový přenos'!J35</f>
        <v>0</v>
      </c>
      <c r="AY126" s="80">
        <f ca="1">'PS_03 - Dálkový přenos'!J36</f>
        <v>0</v>
      </c>
      <c r="AZ126" s="80">
        <f ca="1">'PS_03 - Dálkový přenos'!F33</f>
        <v>0</v>
      </c>
      <c r="BA126" s="80">
        <f ca="1">'PS_03 - Dálkový přenos'!F34</f>
        <v>0</v>
      </c>
      <c r="BB126" s="80">
        <f ca="1">'PS_03 - Dálkový přenos'!F35</f>
        <v>0</v>
      </c>
      <c r="BC126" s="80">
        <f ca="1">'PS_03 - Dálkový přenos'!F36</f>
        <v>0</v>
      </c>
      <c r="BD126" s="82">
        <f ca="1">'PS_03 - Dálkový přenos'!F37</f>
        <v>0</v>
      </c>
      <c r="BT126" s="83" t="s">
        <v>1533</v>
      </c>
      <c r="BV126" s="83" t="s">
        <v>1528</v>
      </c>
      <c r="BW126" s="83" t="s">
        <v>1711</v>
      </c>
      <c r="BX126" s="83" t="s">
        <v>1459</v>
      </c>
      <c r="CL126" s="83" t="s">
        <v>1456</v>
      </c>
      <c r="CM126" s="83" t="s">
        <v>1535</v>
      </c>
    </row>
    <row r="127" spans="1:91" s="6" customFormat="1" ht="16.5" customHeight="1">
      <c r="A127" s="84" t="s">
        <v>1536</v>
      </c>
      <c r="B127" s="75"/>
      <c r="C127" s="76"/>
      <c r="D127" s="707" t="s">
        <v>1712</v>
      </c>
      <c r="E127" s="707"/>
      <c r="F127" s="707"/>
      <c r="G127" s="707"/>
      <c r="H127" s="707"/>
      <c r="I127" s="77"/>
      <c r="J127" s="707" t="s">
        <v>1713</v>
      </c>
      <c r="K127" s="707"/>
      <c r="L127" s="707"/>
      <c r="M127" s="707"/>
      <c r="N127" s="707"/>
      <c r="O127" s="707"/>
      <c r="P127" s="707"/>
      <c r="Q127" s="707"/>
      <c r="R127" s="707"/>
      <c r="S127" s="707"/>
      <c r="T127" s="707"/>
      <c r="U127" s="707"/>
      <c r="V127" s="707"/>
      <c r="W127" s="707"/>
      <c r="X127" s="707"/>
      <c r="Y127" s="707"/>
      <c r="Z127" s="707"/>
      <c r="AA127" s="707"/>
      <c r="AB127" s="707"/>
      <c r="AC127" s="707"/>
      <c r="AD127" s="707"/>
      <c r="AE127" s="707"/>
      <c r="AF127" s="707"/>
      <c r="AG127" s="706">
        <f ca="1">'VRN - Vedlejší rozpočtové...'!J30</f>
        <v>0</v>
      </c>
      <c r="AH127" s="705"/>
      <c r="AI127" s="705"/>
      <c r="AJ127" s="705"/>
      <c r="AK127" s="705"/>
      <c r="AL127" s="705"/>
      <c r="AM127" s="705"/>
      <c r="AN127" s="706">
        <f t="shared" si="0"/>
        <v>0</v>
      </c>
      <c r="AO127" s="705"/>
      <c r="AP127" s="705"/>
      <c r="AQ127" s="78" t="s">
        <v>1532</v>
      </c>
      <c r="AR127" s="75"/>
      <c r="AS127" s="90">
        <v>0</v>
      </c>
      <c r="AT127" s="91">
        <f t="shared" si="1"/>
        <v>0</v>
      </c>
      <c r="AU127" s="92">
        <f ca="1">'VRN - Vedlejší rozpočtové...'!P117</f>
        <v>0</v>
      </c>
      <c r="AV127" s="91">
        <f ca="1">'VRN - Vedlejší rozpočtové...'!J33</f>
        <v>0</v>
      </c>
      <c r="AW127" s="91">
        <f ca="1">'VRN - Vedlejší rozpočtové...'!J34</f>
        <v>0</v>
      </c>
      <c r="AX127" s="91">
        <f ca="1">'VRN - Vedlejší rozpočtové...'!J35</f>
        <v>0</v>
      </c>
      <c r="AY127" s="91">
        <f ca="1">'VRN - Vedlejší rozpočtové...'!J36</f>
        <v>0</v>
      </c>
      <c r="AZ127" s="91">
        <f ca="1">'VRN - Vedlejší rozpočtové...'!F33</f>
        <v>0</v>
      </c>
      <c r="BA127" s="91">
        <f ca="1">'VRN - Vedlejší rozpočtové...'!F34</f>
        <v>0</v>
      </c>
      <c r="BB127" s="91">
        <f ca="1">'VRN - Vedlejší rozpočtové...'!F35</f>
        <v>0</v>
      </c>
      <c r="BC127" s="91">
        <f ca="1">'VRN - Vedlejší rozpočtové...'!F36</f>
        <v>0</v>
      </c>
      <c r="BD127" s="93">
        <f ca="1">'VRN - Vedlejší rozpočtové...'!F37</f>
        <v>0</v>
      </c>
      <c r="BT127" s="83" t="s">
        <v>1533</v>
      </c>
      <c r="BV127" s="83" t="s">
        <v>1528</v>
      </c>
      <c r="BW127" s="83" t="s">
        <v>1714</v>
      </c>
      <c r="BX127" s="83" t="s">
        <v>1459</v>
      </c>
      <c r="CL127" s="83" t="s">
        <v>1456</v>
      </c>
      <c r="CM127" s="83" t="s">
        <v>1535</v>
      </c>
    </row>
    <row r="128" spans="1:91" s="1" customFormat="1" ht="30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  <row r="129" spans="1:57" s="1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0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</row>
  </sheetData>
  <mergeCells count="168">
    <mergeCell ref="D127:H127"/>
    <mergeCell ref="J127:AF127"/>
    <mergeCell ref="E124:I124"/>
    <mergeCell ref="K124:AF124"/>
    <mergeCell ref="E125:I125"/>
    <mergeCell ref="K125:AF125"/>
    <mergeCell ref="D126:H126"/>
    <mergeCell ref="J126:AF126"/>
    <mergeCell ref="E121:I121"/>
    <mergeCell ref="K121:AF121"/>
    <mergeCell ref="E122:I122"/>
    <mergeCell ref="K122:AF122"/>
    <mergeCell ref="K116:AF116"/>
    <mergeCell ref="E116:I116"/>
    <mergeCell ref="K118:AF118"/>
    <mergeCell ref="E118:I118"/>
    <mergeCell ref="AN105:AP105"/>
    <mergeCell ref="AN94:AP94"/>
    <mergeCell ref="D123:H123"/>
    <mergeCell ref="J123:AF123"/>
    <mergeCell ref="AS89:AT91"/>
    <mergeCell ref="AM90:AP90"/>
    <mergeCell ref="AG100:AM100"/>
    <mergeCell ref="AG103:AM103"/>
    <mergeCell ref="AN103:AP103"/>
    <mergeCell ref="AN101:AP101"/>
    <mergeCell ref="AN127:AP127"/>
    <mergeCell ref="AG127:AM127"/>
    <mergeCell ref="AN125:AP125"/>
    <mergeCell ref="AG125:AM125"/>
    <mergeCell ref="AG120:AM120"/>
    <mergeCell ref="AN120:AP120"/>
    <mergeCell ref="D95:H95"/>
    <mergeCell ref="J95:AF95"/>
    <mergeCell ref="E96:I96"/>
    <mergeCell ref="K96:AF96"/>
    <mergeCell ref="AN92:AP92"/>
    <mergeCell ref="AG92:AM92"/>
    <mergeCell ref="E100:I100"/>
    <mergeCell ref="AN98:AP98"/>
    <mergeCell ref="AG98:AM98"/>
    <mergeCell ref="AN99:AP99"/>
    <mergeCell ref="AN97:AP97"/>
    <mergeCell ref="AG102:AM102"/>
    <mergeCell ref="AG101:AM101"/>
    <mergeCell ref="AN102:AP102"/>
    <mergeCell ref="AN100:AP100"/>
    <mergeCell ref="K104:AF104"/>
    <mergeCell ref="E104:I104"/>
    <mergeCell ref="K105:AF105"/>
    <mergeCell ref="E105:I105"/>
    <mergeCell ref="AG104:AM104"/>
    <mergeCell ref="AN104:AP104"/>
    <mergeCell ref="AG105:AM105"/>
    <mergeCell ref="E103:I103"/>
    <mergeCell ref="K103:AF103"/>
    <mergeCell ref="E109:I109"/>
    <mergeCell ref="K109:AF109"/>
    <mergeCell ref="E110:I110"/>
    <mergeCell ref="K110:AF110"/>
    <mergeCell ref="J107:AF107"/>
    <mergeCell ref="D107:H107"/>
    <mergeCell ref="J106:AF106"/>
    <mergeCell ref="D106:H106"/>
    <mergeCell ref="K111:AF111"/>
    <mergeCell ref="E111:I111"/>
    <mergeCell ref="K108:AF108"/>
    <mergeCell ref="AN106:AP106"/>
    <mergeCell ref="AG106:AM106"/>
    <mergeCell ref="AN107:AP107"/>
    <mergeCell ref="AG107:AM107"/>
    <mergeCell ref="E108:I108"/>
    <mergeCell ref="AN126:AP126"/>
    <mergeCell ref="AG126:AM126"/>
    <mergeCell ref="AG123:AM123"/>
    <mergeCell ref="AN123:AP123"/>
    <mergeCell ref="AN124:AP124"/>
    <mergeCell ref="AG124:AM124"/>
    <mergeCell ref="AN122:AP122"/>
    <mergeCell ref="AG122:AM122"/>
    <mergeCell ref="E112:I112"/>
    <mergeCell ref="K112:AF112"/>
    <mergeCell ref="D113:H113"/>
    <mergeCell ref="J113:AF113"/>
    <mergeCell ref="D117:H117"/>
    <mergeCell ref="J117:AF117"/>
    <mergeCell ref="E119:I119"/>
    <mergeCell ref="K119:AF119"/>
    <mergeCell ref="D120:H120"/>
    <mergeCell ref="J120:AF120"/>
    <mergeCell ref="E114:I114"/>
    <mergeCell ref="K114:AF114"/>
    <mergeCell ref="K115:AF115"/>
    <mergeCell ref="E115:I115"/>
    <mergeCell ref="AG117:AM117"/>
    <mergeCell ref="AN117:AP117"/>
    <mergeCell ref="AN114:AP114"/>
    <mergeCell ref="AG114:AM114"/>
    <mergeCell ref="AG115:AM115"/>
    <mergeCell ref="AN115:AP115"/>
    <mergeCell ref="AN116:AP116"/>
    <mergeCell ref="AG116:AM116"/>
    <mergeCell ref="AN121:AP121"/>
    <mergeCell ref="AG121:AM121"/>
    <mergeCell ref="AG118:AM118"/>
    <mergeCell ref="AN118:AP118"/>
    <mergeCell ref="AN119:AP119"/>
    <mergeCell ref="AG119:AM119"/>
    <mergeCell ref="AN111:AP111"/>
    <mergeCell ref="AG111:AM111"/>
    <mergeCell ref="AG112:AM112"/>
    <mergeCell ref="AN112:AP112"/>
    <mergeCell ref="AG113:AM113"/>
    <mergeCell ref="AN113:AP113"/>
    <mergeCell ref="AN108:AP108"/>
    <mergeCell ref="AG108:AM108"/>
    <mergeCell ref="AG109:AM109"/>
    <mergeCell ref="AN109:AP109"/>
    <mergeCell ref="AG110:AM110"/>
    <mergeCell ref="AN110:AP110"/>
    <mergeCell ref="W29:AE29"/>
    <mergeCell ref="AK29:AO29"/>
    <mergeCell ref="K97:AF97"/>
    <mergeCell ref="K98:AF98"/>
    <mergeCell ref="AG94:AM94"/>
    <mergeCell ref="AM87:AN87"/>
    <mergeCell ref="AK35:AO35"/>
    <mergeCell ref="X35:AB35"/>
    <mergeCell ref="W31:AE31"/>
    <mergeCell ref="L29:P29"/>
    <mergeCell ref="AK26:AO26"/>
    <mergeCell ref="AK28:AO28"/>
    <mergeCell ref="L28:P28"/>
    <mergeCell ref="W28:AE28"/>
    <mergeCell ref="AR2:BE2"/>
    <mergeCell ref="K5:AJ5"/>
    <mergeCell ref="K6:AJ6"/>
    <mergeCell ref="E23:AN23"/>
    <mergeCell ref="AG96:AM96"/>
    <mergeCell ref="AN96:AP96"/>
    <mergeCell ref="AK32:AO32"/>
    <mergeCell ref="L85:AJ85"/>
    <mergeCell ref="I92:AF92"/>
    <mergeCell ref="AK30:AO30"/>
    <mergeCell ref="W30:AE30"/>
    <mergeCell ref="L30:P30"/>
    <mergeCell ref="AN95:AP95"/>
    <mergeCell ref="AG95:AM95"/>
    <mergeCell ref="E102:I102"/>
    <mergeCell ref="K102:AF102"/>
    <mergeCell ref="L31:P31"/>
    <mergeCell ref="L33:P33"/>
    <mergeCell ref="W33:AE33"/>
    <mergeCell ref="AK33:AO33"/>
    <mergeCell ref="AK31:AO31"/>
    <mergeCell ref="L32:P32"/>
    <mergeCell ref="W32:AE32"/>
    <mergeCell ref="AM89:AP89"/>
    <mergeCell ref="C92:G92"/>
    <mergeCell ref="AG99:AM99"/>
    <mergeCell ref="AG97:AM97"/>
    <mergeCell ref="K101:AF101"/>
    <mergeCell ref="E101:I101"/>
    <mergeCell ref="E97:I97"/>
    <mergeCell ref="E98:I98"/>
    <mergeCell ref="K99:AF99"/>
    <mergeCell ref="E99:I99"/>
    <mergeCell ref="K100:AF100"/>
  </mergeCells>
  <phoneticPr fontId="0" type="noConversion"/>
  <hyperlinks>
    <hyperlink ref="A96" location="'SO_01.1.1 - Stoka A3 - 1....'!C2" display="/"/>
    <hyperlink ref="A97" location="'SO_01.1.2 - Napojovací body'!C2" display="/"/>
    <hyperlink ref="A98" location="'SO_01.2.1 - Stoka A3 - 2....'!C2" display="/"/>
    <hyperlink ref="A99" location="'SO_01.2.1-N - Stoka A3 - ...'!C2" display="/"/>
    <hyperlink ref="A100" location="'SO_01.2.2-N - Napojovací ...'!C2" display="/"/>
    <hyperlink ref="A101" location="'SO_01.2.2-U - Napojovací ...'!C2" display="/"/>
    <hyperlink ref="A102" location="'SO_01.3.1 - Stoka A3.1, A...'!C2" display="/"/>
    <hyperlink ref="A103" location="'SO_01.3.1-N - Stoka A3.1,...'!C2" display="/"/>
    <hyperlink ref="A104" location="'SO_01.3.2-N - Napojovací ...'!C2" display="/"/>
    <hyperlink ref="A105" location="'SO_01.3.2-U - Napojovací ...'!C2" display="/"/>
    <hyperlink ref="A106" location="'SO_02 - Čerpací stanice ČS1'!C2" display="/"/>
    <hyperlink ref="A108" location="'SO_03.1 - Přípojka NN k n...'!C2" display="/"/>
    <hyperlink ref="A109" location="'SO_03.2 - Přípojka NN k n...'!C2" display="/"/>
    <hyperlink ref="A110" location="'SO_03.3 - Přípojka NN k n...'!C2" display="/"/>
    <hyperlink ref="A111" location="'SO_03.4 - Přípojka NN k n...'!C2" display="/"/>
    <hyperlink ref="A112" location="'SO_03.5 - Přípojka NN k n...'!C2" display="/"/>
    <hyperlink ref="A114" location="'SO_04.1-N - Tlakové stoky...'!C2" display="/"/>
    <hyperlink ref="A115" location="'SO_04.1-U - Tlakové stoky...'!C2" display="/"/>
    <hyperlink ref="A116" location="'SO_04.2 - Tlaková stoka T7'!C2" display="/"/>
    <hyperlink ref="A118" location="'SO_05.1-N - Podružné tlak...'!C2" display="/"/>
    <hyperlink ref="A119" location="'SO_05.1-U - Podružné tlak...'!C2" display="/"/>
    <hyperlink ref="A121" location="'SO_06.1-N - DČS - neuznat...'!C2" display="/"/>
    <hyperlink ref="A122" location="'SO_06.1-U - DČS - uznatelné'!C2" display="/"/>
    <hyperlink ref="A124" location="'PS_01 a PS_02 - N - Čerpa...'!C2" display="/"/>
    <hyperlink ref="A125" location="'PS_01 a PS_02 - U - Čerpa...'!C2" display="/"/>
    <hyperlink ref="A126" location="'PS_03 - Dálkový přenos'!C2" display="/"/>
    <hyperlink ref="A12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9"/>
  <sheetViews>
    <sheetView showGridLines="0" topLeftCell="A112" workbookViewId="0">
      <selection activeCell="I133" sqref="I133:I24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1540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1719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ROUND((SUM(BE130:BE248)),  2)</f>
        <v>0</v>
      </c>
      <c r="G35" s="29"/>
      <c r="H35" s="29"/>
      <c r="I35" s="102">
        <v>0.21</v>
      </c>
      <c r="J35" s="101">
        <f>ROUND(((SUM(BE130:BE248))*I35),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ROUND((SUM(BF130:BF248)),  2)</f>
        <v>0</v>
      </c>
      <c r="G36" s="29"/>
      <c r="H36" s="29"/>
      <c r="I36" s="102">
        <v>0.12</v>
      </c>
      <c r="J36" s="101">
        <f>ROUND(((SUM(BF130:BF248))*I36),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ROUND((SUM(BG130:BG248)),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ROUND((SUM(BH130:BH248)),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ROUND((SUM(BI130:BI248)),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SO_01.1.1 - Stoka A3 - 1. část, km 0,00-0,2433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J185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J187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J190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J198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J209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J232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J237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J239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87" t="str">
        <f>E11</f>
        <v>SO_01.1.1 - Stoka A3 - 1. část, km 0,00-0,2433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2940.0184420000001</v>
      </c>
      <c r="Q130" s="62"/>
      <c r="R130" s="127">
        <f>R131</f>
        <v>857.46479800000009</v>
      </c>
      <c r="S130" s="62"/>
      <c r="T130" s="128">
        <f>T131</f>
        <v>32.468640000000001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P132+P185+P187+P190+P198+P209+P232+P237+P239</f>
        <v>2940.0184420000001</v>
      </c>
      <c r="Q131" s="135"/>
      <c r="R131" s="136">
        <f>R132+R185+R187+R190+R198+R209+R232+R237+R239</f>
        <v>857.46479800000009</v>
      </c>
      <c r="S131" s="135"/>
      <c r="T131" s="137">
        <f>T132+T185+T187+T190+T198+T209+T232+T237+T239</f>
        <v>32.468640000000001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BK132+BK185+BK187+BK190+BK198+BK209+BK232+BK237+BK239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SUM(P133:P184)</f>
        <v>1192.273344</v>
      </c>
      <c r="Q132" s="135"/>
      <c r="R132" s="136">
        <f>SUM(R133:R184)</f>
        <v>762.00795400000004</v>
      </c>
      <c r="S132" s="135"/>
      <c r="T132" s="137">
        <f>SUM(T133:T184)</f>
        <v>32.468640000000001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SUM(BK133:BK184)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1753</v>
      </c>
      <c r="F133" s="145" t="s">
        <v>1754</v>
      </c>
      <c r="G133" s="146" t="s">
        <v>1755</v>
      </c>
      <c r="H133" s="147">
        <v>31.28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7.8E-2</v>
      </c>
      <c r="P133" s="152">
        <f>O133*H133</f>
        <v>2.4398400000000002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15.64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1757</v>
      </c>
    </row>
    <row r="134" spans="1:65" s="12" customFormat="1">
      <c r="B134" s="156"/>
      <c r="D134" s="157" t="s">
        <v>1758</v>
      </c>
      <c r="E134" s="158" t="s">
        <v>1456</v>
      </c>
      <c r="F134" s="159" t="s">
        <v>1759</v>
      </c>
      <c r="H134" s="158" t="s">
        <v>1456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1758</v>
      </c>
      <c r="AU134" s="158" t="s">
        <v>1535</v>
      </c>
      <c r="AV134" s="12" t="s">
        <v>1533</v>
      </c>
      <c r="AW134" s="12" t="s">
        <v>1482</v>
      </c>
      <c r="AX134" s="12" t="s">
        <v>1526</v>
      </c>
      <c r="AY134" s="158" t="s">
        <v>1750</v>
      </c>
    </row>
    <row r="135" spans="1:65" s="13" customFormat="1">
      <c r="B135" s="163"/>
      <c r="D135" s="157" t="s">
        <v>1758</v>
      </c>
      <c r="E135" s="164" t="s">
        <v>1456</v>
      </c>
      <c r="F135" s="165" t="s">
        <v>1760</v>
      </c>
      <c r="H135" s="166">
        <v>31.28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1758</v>
      </c>
      <c r="AU135" s="164" t="s">
        <v>1535</v>
      </c>
      <c r="AV135" s="13" t="s">
        <v>1535</v>
      </c>
      <c r="AW135" s="13" t="s">
        <v>1482</v>
      </c>
      <c r="AX135" s="13" t="s">
        <v>1533</v>
      </c>
      <c r="AY135" s="164" t="s">
        <v>1750</v>
      </c>
    </row>
    <row r="136" spans="1:65" s="1" customFormat="1" ht="62.65" customHeight="1">
      <c r="A136" s="29"/>
      <c r="B136" s="142"/>
      <c r="C136" s="143" t="s">
        <v>1535</v>
      </c>
      <c r="D136" s="143" t="s">
        <v>1752</v>
      </c>
      <c r="E136" s="144" t="s">
        <v>1761</v>
      </c>
      <c r="F136" s="145" t="s">
        <v>1762</v>
      </c>
      <c r="G136" s="146" t="s">
        <v>1755</v>
      </c>
      <c r="H136" s="147">
        <v>31.28</v>
      </c>
      <c r="I136" s="148"/>
      <c r="J136" s="148">
        <f>ROUND(I136*H136,2)</f>
        <v>0</v>
      </c>
      <c r="K136" s="149"/>
      <c r="L136" s="30"/>
      <c r="M136" s="150" t="s">
        <v>1456</v>
      </c>
      <c r="N136" s="151" t="s">
        <v>1491</v>
      </c>
      <c r="O136" s="152">
        <v>0.19400000000000001</v>
      </c>
      <c r="P136" s="152">
        <f>O136*H136</f>
        <v>6.0683200000000008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10.166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1756</v>
      </c>
      <c r="AT136" s="154" t="s">
        <v>1752</v>
      </c>
      <c r="AU136" s="154" t="s">
        <v>1535</v>
      </c>
      <c r="AY136" s="17" t="s">
        <v>1750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1533</v>
      </c>
      <c r="BK136" s="155">
        <f>ROUND(I136*H136,2)</f>
        <v>0</v>
      </c>
      <c r="BL136" s="17" t="s">
        <v>1756</v>
      </c>
      <c r="BM136" s="154" t="s">
        <v>1763</v>
      </c>
    </row>
    <row r="137" spans="1:65" s="12" customFormat="1">
      <c r="B137" s="156"/>
      <c r="D137" s="157" t="s">
        <v>1758</v>
      </c>
      <c r="E137" s="158" t="s">
        <v>1456</v>
      </c>
      <c r="F137" s="159" t="s">
        <v>1759</v>
      </c>
      <c r="H137" s="158" t="s">
        <v>1456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1758</v>
      </c>
      <c r="AU137" s="158" t="s">
        <v>1535</v>
      </c>
      <c r="AV137" s="12" t="s">
        <v>1533</v>
      </c>
      <c r="AW137" s="12" t="s">
        <v>1482</v>
      </c>
      <c r="AX137" s="12" t="s">
        <v>1526</v>
      </c>
      <c r="AY137" s="158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1760</v>
      </c>
      <c r="H138" s="166">
        <v>31.28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1533</v>
      </c>
      <c r="AY138" s="164" t="s">
        <v>1750</v>
      </c>
    </row>
    <row r="139" spans="1:65" s="1" customFormat="1" ht="55.5" customHeight="1">
      <c r="A139" s="29"/>
      <c r="B139" s="142"/>
      <c r="C139" s="143" t="s">
        <v>1764</v>
      </c>
      <c r="D139" s="143" t="s">
        <v>1752</v>
      </c>
      <c r="E139" s="144" t="s">
        <v>1765</v>
      </c>
      <c r="F139" s="145" t="s">
        <v>1766</v>
      </c>
      <c r="G139" s="146" t="s">
        <v>1755</v>
      </c>
      <c r="H139" s="147">
        <v>31.28</v>
      </c>
      <c r="I139" s="148"/>
      <c r="J139" s="148">
        <f>ROUND(I139*H139,2)</f>
        <v>0</v>
      </c>
      <c r="K139" s="149"/>
      <c r="L139" s="30"/>
      <c r="M139" s="150" t="s">
        <v>1456</v>
      </c>
      <c r="N139" s="151" t="s">
        <v>1491</v>
      </c>
      <c r="O139" s="152">
        <v>5.7000000000000002E-2</v>
      </c>
      <c r="P139" s="152">
        <f>O139*H139</f>
        <v>1.7829600000000001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3.0654400000000002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1535</v>
      </c>
      <c r="AY139" s="17" t="s">
        <v>1750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1533</v>
      </c>
      <c r="BK139" s="155">
        <f>ROUND(I139*H139,2)</f>
        <v>0</v>
      </c>
      <c r="BL139" s="17" t="s">
        <v>1756</v>
      </c>
      <c r="BM139" s="154" t="s">
        <v>1767</v>
      </c>
    </row>
    <row r="140" spans="1:65" s="1" customFormat="1" ht="55.5" customHeight="1">
      <c r="A140" s="29"/>
      <c r="B140" s="142"/>
      <c r="C140" s="143" t="s">
        <v>1756</v>
      </c>
      <c r="D140" s="143" t="s">
        <v>1752</v>
      </c>
      <c r="E140" s="144" t="s">
        <v>1768</v>
      </c>
      <c r="F140" s="145" t="s">
        <v>1769</v>
      </c>
      <c r="G140" s="146" t="s">
        <v>1755</v>
      </c>
      <c r="H140" s="147">
        <v>31.28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8.9999999999999993E-3</v>
      </c>
      <c r="P140" s="152">
        <f>O140*H140</f>
        <v>0.28151999999999999</v>
      </c>
      <c r="Q140" s="152">
        <v>9.0000000000000006E-5</v>
      </c>
      <c r="R140" s="152">
        <f>Q140*H140</f>
        <v>2.8152000000000003E-3</v>
      </c>
      <c r="S140" s="152">
        <v>0.115</v>
      </c>
      <c r="T140" s="153">
        <f>S140*H140</f>
        <v>3.5972000000000004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1770</v>
      </c>
    </row>
    <row r="141" spans="1:65" s="1" customFormat="1" ht="24.2" customHeight="1">
      <c r="A141" s="29"/>
      <c r="B141" s="142"/>
      <c r="C141" s="143" t="s">
        <v>1771</v>
      </c>
      <c r="D141" s="143" t="s">
        <v>1752</v>
      </c>
      <c r="E141" s="144" t="s">
        <v>1772</v>
      </c>
      <c r="F141" s="145" t="s">
        <v>1773</v>
      </c>
      <c r="G141" s="146" t="s">
        <v>1774</v>
      </c>
      <c r="H141" s="147">
        <v>121.65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0.184</v>
      </c>
      <c r="P141" s="152">
        <f>O141*H141</f>
        <v>22.383600000000001</v>
      </c>
      <c r="Q141" s="152">
        <v>3.0000000000000001E-5</v>
      </c>
      <c r="R141" s="152">
        <f>Q141*H141</f>
        <v>3.6495000000000004E-3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1775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1776</v>
      </c>
      <c r="H142" s="166">
        <v>121.65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37.9" customHeight="1">
      <c r="A143" s="29"/>
      <c r="B143" s="142"/>
      <c r="C143" s="143" t="s">
        <v>1777</v>
      </c>
      <c r="D143" s="143" t="s">
        <v>1752</v>
      </c>
      <c r="E143" s="144" t="s">
        <v>1778</v>
      </c>
      <c r="F143" s="145" t="s">
        <v>1779</v>
      </c>
      <c r="G143" s="146" t="s">
        <v>1780</v>
      </c>
      <c r="H143" s="147">
        <v>24.33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1781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1782</v>
      </c>
      <c r="H144" s="166">
        <v>24.33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1533</v>
      </c>
      <c r="AY144" s="164" t="s">
        <v>1750</v>
      </c>
    </row>
    <row r="145" spans="1:65" s="1" customFormat="1" ht="90" customHeight="1">
      <c r="A145" s="29"/>
      <c r="B145" s="142"/>
      <c r="C145" s="143" t="s">
        <v>1783</v>
      </c>
      <c r="D145" s="143" t="s">
        <v>1752</v>
      </c>
      <c r="E145" s="144" t="s">
        <v>1784</v>
      </c>
      <c r="F145" s="145" t="s">
        <v>1785</v>
      </c>
      <c r="G145" s="146" t="s">
        <v>1786</v>
      </c>
      <c r="H145" s="147">
        <v>6.8</v>
      </c>
      <c r="I145" s="148"/>
      <c r="J145" s="148">
        <f>ROUND(I145*H145,2)</f>
        <v>0</v>
      </c>
      <c r="K145" s="149"/>
      <c r="L145" s="30"/>
      <c r="M145" s="150" t="s">
        <v>1456</v>
      </c>
      <c r="N145" s="151" t="s">
        <v>1491</v>
      </c>
      <c r="O145" s="152">
        <v>0.58099999999999996</v>
      </c>
      <c r="P145" s="152">
        <f>O145*H145</f>
        <v>3.9507999999999996</v>
      </c>
      <c r="Q145" s="152">
        <v>3.6900000000000002E-2</v>
      </c>
      <c r="R145" s="152">
        <f>Q145*H145</f>
        <v>0.25092000000000003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1756</v>
      </c>
      <c r="AT145" s="154" t="s">
        <v>1752</v>
      </c>
      <c r="AU145" s="154" t="s">
        <v>1535</v>
      </c>
      <c r="AY145" s="17" t="s">
        <v>1750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1533</v>
      </c>
      <c r="BK145" s="155">
        <f>ROUND(I145*H145,2)</f>
        <v>0</v>
      </c>
      <c r="BL145" s="17" t="s">
        <v>1756</v>
      </c>
      <c r="BM145" s="154" t="s">
        <v>1787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1788</v>
      </c>
      <c r="H146" s="166">
        <v>6.8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1533</v>
      </c>
      <c r="AY146" s="164" t="s">
        <v>1750</v>
      </c>
    </row>
    <row r="147" spans="1:65" s="1" customFormat="1" ht="90" customHeight="1">
      <c r="A147" s="29"/>
      <c r="B147" s="142"/>
      <c r="C147" s="143" t="s">
        <v>1789</v>
      </c>
      <c r="D147" s="143" t="s">
        <v>1752</v>
      </c>
      <c r="E147" s="144" t="s">
        <v>1790</v>
      </c>
      <c r="F147" s="145" t="s">
        <v>1791</v>
      </c>
      <c r="G147" s="146" t="s">
        <v>1786</v>
      </c>
      <c r="H147" s="147">
        <v>1.7</v>
      </c>
      <c r="I147" s="148"/>
      <c r="J147" s="148">
        <f>ROUND(I147*H147,2)</f>
        <v>0</v>
      </c>
      <c r="K147" s="149"/>
      <c r="L147" s="30"/>
      <c r="M147" s="150" t="s">
        <v>1456</v>
      </c>
      <c r="N147" s="151" t="s">
        <v>1491</v>
      </c>
      <c r="O147" s="152">
        <v>0.54700000000000004</v>
      </c>
      <c r="P147" s="152">
        <f>O147*H147</f>
        <v>0.92990000000000006</v>
      </c>
      <c r="Q147" s="152">
        <v>3.6900000000000002E-2</v>
      </c>
      <c r="R147" s="152">
        <f>Q147*H147</f>
        <v>6.2730000000000008E-2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1756</v>
      </c>
      <c r="AT147" s="154" t="s">
        <v>1752</v>
      </c>
      <c r="AU147" s="154" t="s">
        <v>1535</v>
      </c>
      <c r="AY147" s="17" t="s">
        <v>1750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1533</v>
      </c>
      <c r="BK147" s="155">
        <f>ROUND(I147*H147,2)</f>
        <v>0</v>
      </c>
      <c r="BL147" s="17" t="s">
        <v>1756</v>
      </c>
      <c r="BM147" s="154" t="s">
        <v>1792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1793</v>
      </c>
      <c r="H148" s="166">
        <v>1.7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1533</v>
      </c>
      <c r="AY148" s="164" t="s">
        <v>1750</v>
      </c>
    </row>
    <row r="149" spans="1:65" s="1" customFormat="1" ht="24.2" customHeight="1">
      <c r="A149" s="29"/>
      <c r="B149" s="142"/>
      <c r="C149" s="143" t="s">
        <v>1794</v>
      </c>
      <c r="D149" s="143" t="s">
        <v>1752</v>
      </c>
      <c r="E149" s="144" t="s">
        <v>1795</v>
      </c>
      <c r="F149" s="145" t="s">
        <v>1796</v>
      </c>
      <c r="G149" s="146" t="s">
        <v>1755</v>
      </c>
      <c r="H149" s="147">
        <v>607.23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1.9E-2</v>
      </c>
      <c r="P149" s="152">
        <f>O149*H149</f>
        <v>11.537369999999999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1797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1798</v>
      </c>
      <c r="H150" s="166">
        <v>607.23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1533</v>
      </c>
      <c r="AY150" s="164" t="s">
        <v>1750</v>
      </c>
    </row>
    <row r="151" spans="1:65" s="1" customFormat="1" ht="55.5" customHeight="1">
      <c r="A151" s="29"/>
      <c r="B151" s="142"/>
      <c r="C151" s="143" t="s">
        <v>1799</v>
      </c>
      <c r="D151" s="143" t="s">
        <v>1752</v>
      </c>
      <c r="E151" s="144" t="s">
        <v>1800</v>
      </c>
      <c r="F151" s="145" t="s">
        <v>1801</v>
      </c>
      <c r="G151" s="146" t="s">
        <v>1802</v>
      </c>
      <c r="H151" s="147">
        <v>1034.0250000000001</v>
      </c>
      <c r="I151" s="148"/>
      <c r="J151" s="148">
        <f>ROUND(I151*H151,2)</f>
        <v>0</v>
      </c>
      <c r="K151" s="149"/>
      <c r="L151" s="30"/>
      <c r="M151" s="150" t="s">
        <v>1456</v>
      </c>
      <c r="N151" s="151" t="s">
        <v>1491</v>
      </c>
      <c r="O151" s="152">
        <v>0.36199999999999999</v>
      </c>
      <c r="P151" s="152">
        <f>O151*H151</f>
        <v>374.31704999999999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1756</v>
      </c>
      <c r="AT151" s="154" t="s">
        <v>1752</v>
      </c>
      <c r="AU151" s="154" t="s">
        <v>1535</v>
      </c>
      <c r="AY151" s="17" t="s">
        <v>1750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1533</v>
      </c>
      <c r="BK151" s="155">
        <f>ROUND(I151*H151,2)</f>
        <v>0</v>
      </c>
      <c r="BL151" s="17" t="s">
        <v>1756</v>
      </c>
      <c r="BM151" s="154" t="s">
        <v>1803</v>
      </c>
    </row>
    <row r="152" spans="1:65" s="12" customFormat="1">
      <c r="B152" s="156"/>
      <c r="D152" s="157" t="s">
        <v>1758</v>
      </c>
      <c r="E152" s="158" t="s">
        <v>1456</v>
      </c>
      <c r="F152" s="159" t="s">
        <v>1804</v>
      </c>
      <c r="H152" s="158" t="s">
        <v>1456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1758</v>
      </c>
      <c r="AU152" s="158" t="s">
        <v>1535</v>
      </c>
      <c r="AV152" s="12" t="s">
        <v>1533</v>
      </c>
      <c r="AW152" s="12" t="s">
        <v>1482</v>
      </c>
      <c r="AX152" s="12" t="s">
        <v>1526</v>
      </c>
      <c r="AY152" s="158" t="s">
        <v>1750</v>
      </c>
    </row>
    <row r="153" spans="1:65" s="13" customFormat="1">
      <c r="B153" s="163"/>
      <c r="D153" s="157" t="s">
        <v>1758</v>
      </c>
      <c r="E153" s="164" t="s">
        <v>1456</v>
      </c>
      <c r="F153" s="165" t="s">
        <v>1805</v>
      </c>
      <c r="H153" s="166">
        <v>1034.0250000000001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1758</v>
      </c>
      <c r="AU153" s="164" t="s">
        <v>1535</v>
      </c>
      <c r="AV153" s="13" t="s">
        <v>1535</v>
      </c>
      <c r="AW153" s="13" t="s">
        <v>1482</v>
      </c>
      <c r="AX153" s="13" t="s">
        <v>1533</v>
      </c>
      <c r="AY153" s="164" t="s">
        <v>1750</v>
      </c>
    </row>
    <row r="154" spans="1:65" s="1" customFormat="1" ht="37.9" customHeight="1">
      <c r="A154" s="29"/>
      <c r="B154" s="142"/>
      <c r="C154" s="143" t="s">
        <v>1806</v>
      </c>
      <c r="D154" s="143" t="s">
        <v>1752</v>
      </c>
      <c r="E154" s="144" t="s">
        <v>1807</v>
      </c>
      <c r="F154" s="145" t="s">
        <v>1808</v>
      </c>
      <c r="G154" s="146" t="s">
        <v>1802</v>
      </c>
      <c r="H154" s="147">
        <v>35.700000000000003</v>
      </c>
      <c r="I154" s="148"/>
      <c r="J154" s="148">
        <f>ROUND(I154*H154,2)</f>
        <v>0</v>
      </c>
      <c r="K154" s="149"/>
      <c r="L154" s="30"/>
      <c r="M154" s="150" t="s">
        <v>1456</v>
      </c>
      <c r="N154" s="151" t="s">
        <v>1491</v>
      </c>
      <c r="O154" s="152">
        <v>1.7629999999999999</v>
      </c>
      <c r="P154" s="152">
        <f>O154*H154</f>
        <v>62.939100000000003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1756</v>
      </c>
      <c r="AT154" s="154" t="s">
        <v>1752</v>
      </c>
      <c r="AU154" s="154" t="s">
        <v>1535</v>
      </c>
      <c r="AY154" s="17" t="s">
        <v>1750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1533</v>
      </c>
      <c r="BK154" s="155">
        <f>ROUND(I154*H154,2)</f>
        <v>0</v>
      </c>
      <c r="BL154" s="17" t="s">
        <v>1756</v>
      </c>
      <c r="BM154" s="154" t="s">
        <v>1809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1810</v>
      </c>
      <c r="H155" s="166">
        <v>35.700000000000003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1533</v>
      </c>
      <c r="AY155" s="164" t="s">
        <v>1750</v>
      </c>
    </row>
    <row r="156" spans="1:65" s="1" customFormat="1" ht="37.9" customHeight="1">
      <c r="A156" s="29"/>
      <c r="B156" s="142"/>
      <c r="C156" s="143" t="s">
        <v>1463</v>
      </c>
      <c r="D156" s="143" t="s">
        <v>1752</v>
      </c>
      <c r="E156" s="144" t="s">
        <v>1811</v>
      </c>
      <c r="F156" s="145" t="s">
        <v>1812</v>
      </c>
      <c r="G156" s="146" t="s">
        <v>1755</v>
      </c>
      <c r="H156" s="147">
        <v>1143.18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0.109</v>
      </c>
      <c r="P156" s="152">
        <f>O156*H156</f>
        <v>124.60662000000001</v>
      </c>
      <c r="Q156" s="152">
        <v>5.9000000000000003E-4</v>
      </c>
      <c r="R156" s="152">
        <f>Q156*H156</f>
        <v>0.67447620000000008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1813</v>
      </c>
    </row>
    <row r="157" spans="1:65" s="13" customFormat="1">
      <c r="B157" s="163"/>
      <c r="D157" s="157" t="s">
        <v>1758</v>
      </c>
      <c r="E157" s="164" t="s">
        <v>1456</v>
      </c>
      <c r="F157" s="165" t="s">
        <v>1814</v>
      </c>
      <c r="H157" s="166">
        <v>70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1758</v>
      </c>
      <c r="AU157" s="164" t="s">
        <v>1535</v>
      </c>
      <c r="AV157" s="13" t="s">
        <v>1535</v>
      </c>
      <c r="AW157" s="13" t="s">
        <v>1482</v>
      </c>
      <c r="AX157" s="13" t="s">
        <v>1526</v>
      </c>
      <c r="AY157" s="164" t="s">
        <v>1750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1815</v>
      </c>
      <c r="H158" s="166">
        <v>1073.18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1526</v>
      </c>
      <c r="AY158" s="164" t="s">
        <v>1750</v>
      </c>
    </row>
    <row r="159" spans="1:65" s="14" customFormat="1">
      <c r="B159" s="170"/>
      <c r="D159" s="157" t="s">
        <v>1758</v>
      </c>
      <c r="E159" s="171" t="s">
        <v>1456</v>
      </c>
      <c r="F159" s="172" t="s">
        <v>1816</v>
      </c>
      <c r="H159" s="173">
        <v>1143.18</v>
      </c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1758</v>
      </c>
      <c r="AU159" s="171" t="s">
        <v>1535</v>
      </c>
      <c r="AV159" s="14" t="s">
        <v>1756</v>
      </c>
      <c r="AW159" s="14" t="s">
        <v>1482</v>
      </c>
      <c r="AX159" s="14" t="s">
        <v>1533</v>
      </c>
      <c r="AY159" s="171" t="s">
        <v>1750</v>
      </c>
    </row>
    <row r="160" spans="1:65" s="1" customFormat="1" ht="37.9" customHeight="1">
      <c r="A160" s="29"/>
      <c r="B160" s="142"/>
      <c r="C160" s="143" t="s">
        <v>1817</v>
      </c>
      <c r="D160" s="143" t="s">
        <v>1752</v>
      </c>
      <c r="E160" s="144" t="s">
        <v>1818</v>
      </c>
      <c r="F160" s="145" t="s">
        <v>1819</v>
      </c>
      <c r="G160" s="146" t="s">
        <v>1755</v>
      </c>
      <c r="H160" s="147">
        <v>1143.18</v>
      </c>
      <c r="I160" s="148"/>
      <c r="J160" s="148">
        <f>ROUND(I160*H160,2)</f>
        <v>0</v>
      </c>
      <c r="K160" s="149"/>
      <c r="L160" s="30"/>
      <c r="M160" s="150" t="s">
        <v>1456</v>
      </c>
      <c r="N160" s="151" t="s">
        <v>1491</v>
      </c>
      <c r="O160" s="152">
        <v>0.106</v>
      </c>
      <c r="P160" s="152">
        <f>O160*H160</f>
        <v>121.17708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1756</v>
      </c>
      <c r="AT160" s="154" t="s">
        <v>1752</v>
      </c>
      <c r="AU160" s="154" t="s">
        <v>1535</v>
      </c>
      <c r="AY160" s="17" t="s">
        <v>1750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1533</v>
      </c>
      <c r="BK160" s="155">
        <f>ROUND(I160*H160,2)</f>
        <v>0</v>
      </c>
      <c r="BL160" s="17" t="s">
        <v>1756</v>
      </c>
      <c r="BM160" s="154" t="s">
        <v>1820</v>
      </c>
    </row>
    <row r="161" spans="1:65" s="1" customFormat="1" ht="62.65" customHeight="1">
      <c r="A161" s="29"/>
      <c r="B161" s="142"/>
      <c r="C161" s="143" t="s">
        <v>1821</v>
      </c>
      <c r="D161" s="143" t="s">
        <v>1752</v>
      </c>
      <c r="E161" s="144" t="s">
        <v>1822</v>
      </c>
      <c r="F161" s="145" t="s">
        <v>1823</v>
      </c>
      <c r="G161" s="146" t="s">
        <v>1802</v>
      </c>
      <c r="H161" s="147">
        <v>474.86900000000003</v>
      </c>
      <c r="I161" s="148"/>
      <c r="J161" s="148">
        <f>ROUND(I161*H161,2)</f>
        <v>0</v>
      </c>
      <c r="K161" s="149"/>
      <c r="L161" s="30"/>
      <c r="M161" s="150" t="s">
        <v>1456</v>
      </c>
      <c r="N161" s="151" t="s">
        <v>1491</v>
      </c>
      <c r="O161" s="152">
        <v>8.6999999999999994E-2</v>
      </c>
      <c r="P161" s="152">
        <f>O161*H161</f>
        <v>41.313603000000001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1756</v>
      </c>
      <c r="AT161" s="154" t="s">
        <v>1752</v>
      </c>
      <c r="AU161" s="154" t="s">
        <v>1535</v>
      </c>
      <c r="AY161" s="17" t="s">
        <v>1750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1533</v>
      </c>
      <c r="BK161" s="155">
        <f>ROUND(I161*H161,2)</f>
        <v>0</v>
      </c>
      <c r="BL161" s="17" t="s">
        <v>1756</v>
      </c>
      <c r="BM161" s="154" t="s">
        <v>1824</v>
      </c>
    </row>
    <row r="162" spans="1:65" s="12" customFormat="1">
      <c r="B162" s="156"/>
      <c r="D162" s="157" t="s">
        <v>1758</v>
      </c>
      <c r="E162" s="158" t="s">
        <v>1456</v>
      </c>
      <c r="F162" s="159" t="s">
        <v>1825</v>
      </c>
      <c r="H162" s="158" t="s">
        <v>1456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1758</v>
      </c>
      <c r="AU162" s="158" t="s">
        <v>1535</v>
      </c>
      <c r="AV162" s="12" t="s">
        <v>1533</v>
      </c>
      <c r="AW162" s="12" t="s">
        <v>1482</v>
      </c>
      <c r="AX162" s="12" t="s">
        <v>1526</v>
      </c>
      <c r="AY162" s="158" t="s">
        <v>1750</v>
      </c>
    </row>
    <row r="163" spans="1:65" s="13" customFormat="1">
      <c r="B163" s="163"/>
      <c r="D163" s="157" t="s">
        <v>1758</v>
      </c>
      <c r="E163" s="164" t="s">
        <v>1456</v>
      </c>
      <c r="F163" s="165" t="s">
        <v>1826</v>
      </c>
      <c r="H163" s="166">
        <v>474.86900000000003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1758</v>
      </c>
      <c r="AU163" s="164" t="s">
        <v>1535</v>
      </c>
      <c r="AV163" s="13" t="s">
        <v>1535</v>
      </c>
      <c r="AW163" s="13" t="s">
        <v>1482</v>
      </c>
      <c r="AX163" s="13" t="s">
        <v>1533</v>
      </c>
      <c r="AY163" s="164" t="s">
        <v>1750</v>
      </c>
    </row>
    <row r="164" spans="1:65" s="1" customFormat="1" ht="66.75" customHeight="1">
      <c r="A164" s="29"/>
      <c r="B164" s="142"/>
      <c r="C164" s="143" t="s">
        <v>1827</v>
      </c>
      <c r="D164" s="143" t="s">
        <v>1752</v>
      </c>
      <c r="E164" s="144" t="s">
        <v>1828</v>
      </c>
      <c r="F164" s="145" t="s">
        <v>1829</v>
      </c>
      <c r="G164" s="146" t="s">
        <v>1802</v>
      </c>
      <c r="H164" s="147">
        <v>11871.725</v>
      </c>
      <c r="I164" s="148"/>
      <c r="J164" s="148">
        <f>ROUND(I164*H164,2)</f>
        <v>0</v>
      </c>
      <c r="K164" s="149"/>
      <c r="L164" s="30"/>
      <c r="M164" s="150" t="s">
        <v>1456</v>
      </c>
      <c r="N164" s="151" t="s">
        <v>1491</v>
      </c>
      <c r="O164" s="152">
        <v>5.0000000000000001E-3</v>
      </c>
      <c r="P164" s="152">
        <f>O164*H164</f>
        <v>59.358625000000004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1756</v>
      </c>
      <c r="AT164" s="154" t="s">
        <v>1752</v>
      </c>
      <c r="AU164" s="154" t="s">
        <v>1535</v>
      </c>
      <c r="AY164" s="17" t="s">
        <v>1750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1533</v>
      </c>
      <c r="BK164" s="155">
        <f>ROUND(I164*H164,2)</f>
        <v>0</v>
      </c>
      <c r="BL164" s="17" t="s">
        <v>1756</v>
      </c>
      <c r="BM164" s="154" t="s">
        <v>1830</v>
      </c>
    </row>
    <row r="165" spans="1:65" s="13" customFormat="1">
      <c r="B165" s="163"/>
      <c r="D165" s="157" t="s">
        <v>1758</v>
      </c>
      <c r="F165" s="165" t="s">
        <v>1831</v>
      </c>
      <c r="H165" s="166">
        <v>11871.725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1458</v>
      </c>
      <c r="AX165" s="13" t="s">
        <v>1533</v>
      </c>
      <c r="AY165" s="164" t="s">
        <v>1750</v>
      </c>
    </row>
    <row r="166" spans="1:65" s="1" customFormat="1" ht="37.9" customHeight="1">
      <c r="A166" s="29"/>
      <c r="B166" s="142"/>
      <c r="C166" s="143" t="s">
        <v>1832</v>
      </c>
      <c r="D166" s="143" t="s">
        <v>1752</v>
      </c>
      <c r="E166" s="144" t="s">
        <v>1833</v>
      </c>
      <c r="F166" s="145" t="s">
        <v>1834</v>
      </c>
      <c r="G166" s="146" t="s">
        <v>1802</v>
      </c>
      <c r="H166" s="147">
        <v>474.86900000000003</v>
      </c>
      <c r="I166" s="148"/>
      <c r="J166" s="148">
        <f>ROUND(I166*H166,2)</f>
        <v>0</v>
      </c>
      <c r="K166" s="149"/>
      <c r="L166" s="30"/>
      <c r="M166" s="150" t="s">
        <v>1456</v>
      </c>
      <c r="N166" s="151" t="s">
        <v>1491</v>
      </c>
      <c r="O166" s="152">
        <v>8.9999999999999993E-3</v>
      </c>
      <c r="P166" s="152">
        <f>O166*H166</f>
        <v>4.2738209999999999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1756</v>
      </c>
      <c r="AT166" s="154" t="s">
        <v>1752</v>
      </c>
      <c r="AU166" s="154" t="s">
        <v>1535</v>
      </c>
      <c r="AY166" s="17" t="s">
        <v>1750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1533</v>
      </c>
      <c r="BK166" s="155">
        <f>ROUND(I166*H166,2)</f>
        <v>0</v>
      </c>
      <c r="BL166" s="17" t="s">
        <v>1756</v>
      </c>
      <c r="BM166" s="154" t="s">
        <v>1835</v>
      </c>
    </row>
    <row r="167" spans="1:65" s="1" customFormat="1" ht="55.5" customHeight="1">
      <c r="A167" s="29"/>
      <c r="B167" s="142"/>
      <c r="C167" s="143" t="s">
        <v>1836</v>
      </c>
      <c r="D167" s="143" t="s">
        <v>1752</v>
      </c>
      <c r="E167" s="144" t="s">
        <v>1837</v>
      </c>
      <c r="F167" s="145" t="s">
        <v>1838</v>
      </c>
      <c r="G167" s="146" t="s">
        <v>1839</v>
      </c>
      <c r="H167" s="147">
        <v>973.48099999999999</v>
      </c>
      <c r="I167" s="148"/>
      <c r="J167" s="148">
        <f>ROUND(I167*H167,2)</f>
        <v>0</v>
      </c>
      <c r="K167" s="149"/>
      <c r="L167" s="30"/>
      <c r="M167" s="150" t="s">
        <v>1456</v>
      </c>
      <c r="N167" s="151" t="s">
        <v>1491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1756</v>
      </c>
      <c r="AT167" s="154" t="s">
        <v>1752</v>
      </c>
      <c r="AU167" s="154" t="s">
        <v>1535</v>
      </c>
      <c r="AY167" s="17" t="s">
        <v>1750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1533</v>
      </c>
      <c r="BK167" s="155">
        <f>ROUND(I167*H167,2)</f>
        <v>0</v>
      </c>
      <c r="BL167" s="17" t="s">
        <v>1756</v>
      </c>
      <c r="BM167" s="154" t="s">
        <v>1840</v>
      </c>
    </row>
    <row r="168" spans="1:65" s="13" customFormat="1">
      <c r="B168" s="163"/>
      <c r="D168" s="157" t="s">
        <v>1758</v>
      </c>
      <c r="F168" s="165" t="s">
        <v>1841</v>
      </c>
      <c r="H168" s="166">
        <v>973.48099999999999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1458</v>
      </c>
      <c r="AX168" s="13" t="s">
        <v>1533</v>
      </c>
      <c r="AY168" s="164" t="s">
        <v>1750</v>
      </c>
    </row>
    <row r="169" spans="1:65" s="1" customFormat="1" ht="44.25" customHeight="1">
      <c r="A169" s="29"/>
      <c r="B169" s="142"/>
      <c r="C169" s="143" t="s">
        <v>1842</v>
      </c>
      <c r="D169" s="143" t="s">
        <v>1752</v>
      </c>
      <c r="E169" s="144" t="s">
        <v>1843</v>
      </c>
      <c r="F169" s="145" t="s">
        <v>1844</v>
      </c>
      <c r="G169" s="146" t="s">
        <v>1802</v>
      </c>
      <c r="H169" s="147">
        <v>580.27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0.32800000000000001</v>
      </c>
      <c r="P169" s="152">
        <f>O169*H169</f>
        <v>190.32856000000001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1845</v>
      </c>
    </row>
    <row r="170" spans="1:65" s="12" customFormat="1">
      <c r="B170" s="156"/>
      <c r="D170" s="157" t="s">
        <v>1758</v>
      </c>
      <c r="E170" s="158" t="s">
        <v>1456</v>
      </c>
      <c r="F170" s="159" t="s">
        <v>1846</v>
      </c>
      <c r="H170" s="158" t="s">
        <v>1456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1758</v>
      </c>
      <c r="AU170" s="158" t="s">
        <v>1535</v>
      </c>
      <c r="AV170" s="12" t="s">
        <v>1533</v>
      </c>
      <c r="AW170" s="12" t="s">
        <v>1482</v>
      </c>
      <c r="AX170" s="12" t="s">
        <v>1526</v>
      </c>
      <c r="AY170" s="158" t="s">
        <v>1750</v>
      </c>
    </row>
    <row r="171" spans="1:65" s="13" customFormat="1">
      <c r="B171" s="163"/>
      <c r="D171" s="157" t="s">
        <v>1758</v>
      </c>
      <c r="E171" s="164" t="s">
        <v>1456</v>
      </c>
      <c r="F171" s="165" t="s">
        <v>1847</v>
      </c>
      <c r="H171" s="166">
        <v>580.27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1758</v>
      </c>
      <c r="AU171" s="164" t="s">
        <v>1535</v>
      </c>
      <c r="AV171" s="13" t="s">
        <v>1535</v>
      </c>
      <c r="AW171" s="13" t="s">
        <v>1482</v>
      </c>
      <c r="AX171" s="13" t="s">
        <v>1533</v>
      </c>
      <c r="AY171" s="164" t="s">
        <v>1750</v>
      </c>
    </row>
    <row r="172" spans="1:65" s="1" customFormat="1" ht="16.5" customHeight="1">
      <c r="A172" s="29"/>
      <c r="B172" s="142"/>
      <c r="C172" s="177" t="s">
        <v>1848</v>
      </c>
      <c r="D172" s="177" t="s">
        <v>1849</v>
      </c>
      <c r="E172" s="178" t="s">
        <v>1850</v>
      </c>
      <c r="F172" s="179" t="s">
        <v>1851</v>
      </c>
      <c r="G172" s="180" t="s">
        <v>1839</v>
      </c>
      <c r="H172" s="181">
        <v>70.521000000000001</v>
      </c>
      <c r="I172" s="182"/>
      <c r="J172" s="182">
        <f>ROUND(I172*H172,2)</f>
        <v>0</v>
      </c>
      <c r="K172" s="183"/>
      <c r="L172" s="184"/>
      <c r="M172" s="185" t="s">
        <v>1456</v>
      </c>
      <c r="N172" s="186" t="s">
        <v>1491</v>
      </c>
      <c r="O172" s="152">
        <v>0</v>
      </c>
      <c r="P172" s="152">
        <f>O172*H172</f>
        <v>0</v>
      </c>
      <c r="Q172" s="152">
        <v>1</v>
      </c>
      <c r="R172" s="152">
        <f>Q172*H172</f>
        <v>70.521000000000001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1789</v>
      </c>
      <c r="AT172" s="154" t="s">
        <v>1849</v>
      </c>
      <c r="AU172" s="154" t="s">
        <v>1535</v>
      </c>
      <c r="AY172" s="17" t="s">
        <v>1750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1533</v>
      </c>
      <c r="BK172" s="155">
        <f>ROUND(I172*H172,2)</f>
        <v>0</v>
      </c>
      <c r="BL172" s="17" t="s">
        <v>1756</v>
      </c>
      <c r="BM172" s="154" t="s">
        <v>1852</v>
      </c>
    </row>
    <row r="173" spans="1:65" s="12" customFormat="1">
      <c r="B173" s="156"/>
      <c r="D173" s="157" t="s">
        <v>1758</v>
      </c>
      <c r="E173" s="158" t="s">
        <v>1456</v>
      </c>
      <c r="F173" s="159" t="s">
        <v>1853</v>
      </c>
      <c r="H173" s="158" t="s">
        <v>1456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1758</v>
      </c>
      <c r="AU173" s="158" t="s">
        <v>1535</v>
      </c>
      <c r="AV173" s="12" t="s">
        <v>1533</v>
      </c>
      <c r="AW173" s="12" t="s">
        <v>1482</v>
      </c>
      <c r="AX173" s="12" t="s">
        <v>1526</v>
      </c>
      <c r="AY173" s="158" t="s">
        <v>1750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1854</v>
      </c>
      <c r="H174" s="166">
        <v>42.228000000000002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3" customFormat="1">
      <c r="B175" s="163"/>
      <c r="D175" s="157" t="s">
        <v>1758</v>
      </c>
      <c r="F175" s="165" t="s">
        <v>1855</v>
      </c>
      <c r="H175" s="166">
        <v>70.521000000000001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1758</v>
      </c>
      <c r="AU175" s="164" t="s">
        <v>1535</v>
      </c>
      <c r="AV175" s="13" t="s">
        <v>1535</v>
      </c>
      <c r="AW175" s="13" t="s">
        <v>1458</v>
      </c>
      <c r="AX175" s="13" t="s">
        <v>1533</v>
      </c>
      <c r="AY175" s="164" t="s">
        <v>1750</v>
      </c>
    </row>
    <row r="176" spans="1:65" s="1" customFormat="1" ht="66.75" customHeight="1">
      <c r="A176" s="29"/>
      <c r="B176" s="142"/>
      <c r="C176" s="143" t="s">
        <v>1856</v>
      </c>
      <c r="D176" s="143" t="s">
        <v>1752</v>
      </c>
      <c r="E176" s="144" t="s">
        <v>1857</v>
      </c>
      <c r="F176" s="145" t="s">
        <v>1858</v>
      </c>
      <c r="G176" s="146" t="s">
        <v>1802</v>
      </c>
      <c r="H176" s="147">
        <v>344.85300000000001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0.435</v>
      </c>
      <c r="P176" s="152">
        <f>O176*H176</f>
        <v>150.011055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1859</v>
      </c>
    </row>
    <row r="177" spans="1:65" s="13" customFormat="1">
      <c r="B177" s="163"/>
      <c r="D177" s="157" t="s">
        <v>1758</v>
      </c>
      <c r="E177" s="164" t="s">
        <v>1456</v>
      </c>
      <c r="F177" s="165" t="s">
        <v>1860</v>
      </c>
      <c r="H177" s="166">
        <v>344.85300000000001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1758</v>
      </c>
      <c r="AU177" s="164" t="s">
        <v>1535</v>
      </c>
      <c r="AV177" s="13" t="s">
        <v>1535</v>
      </c>
      <c r="AW177" s="13" t="s">
        <v>1482</v>
      </c>
      <c r="AX177" s="13" t="s">
        <v>1533</v>
      </c>
      <c r="AY177" s="164" t="s">
        <v>1750</v>
      </c>
    </row>
    <row r="178" spans="1:65" s="1" customFormat="1" ht="16.5" customHeight="1">
      <c r="A178" s="29"/>
      <c r="B178" s="142"/>
      <c r="C178" s="177" t="s">
        <v>1462</v>
      </c>
      <c r="D178" s="177" t="s">
        <v>1849</v>
      </c>
      <c r="E178" s="178" t="s">
        <v>1861</v>
      </c>
      <c r="F178" s="179" t="s">
        <v>1862</v>
      </c>
      <c r="G178" s="180" t="s">
        <v>1839</v>
      </c>
      <c r="H178" s="181">
        <v>689.70600000000002</v>
      </c>
      <c r="I178" s="182"/>
      <c r="J178" s="182">
        <f>ROUND(I178*H178,2)</f>
        <v>0</v>
      </c>
      <c r="K178" s="183"/>
      <c r="L178" s="184"/>
      <c r="M178" s="185" t="s">
        <v>1456</v>
      </c>
      <c r="N178" s="186" t="s">
        <v>1491</v>
      </c>
      <c r="O178" s="152">
        <v>0</v>
      </c>
      <c r="P178" s="152">
        <f>O178*H178</f>
        <v>0</v>
      </c>
      <c r="Q178" s="152">
        <v>1</v>
      </c>
      <c r="R178" s="152">
        <f>Q178*H178</f>
        <v>689.70600000000002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1789</v>
      </c>
      <c r="AT178" s="154" t="s">
        <v>1849</v>
      </c>
      <c r="AU178" s="154" t="s">
        <v>1535</v>
      </c>
      <c r="AY178" s="17" t="s">
        <v>1750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1533</v>
      </c>
      <c r="BK178" s="155">
        <f>ROUND(I178*H178,2)</f>
        <v>0</v>
      </c>
      <c r="BL178" s="17" t="s">
        <v>1756</v>
      </c>
      <c r="BM178" s="154" t="s">
        <v>1863</v>
      </c>
    </row>
    <row r="179" spans="1:65" s="13" customFormat="1">
      <c r="B179" s="163"/>
      <c r="D179" s="157" t="s">
        <v>1758</v>
      </c>
      <c r="F179" s="165" t="s">
        <v>1864</v>
      </c>
      <c r="H179" s="166">
        <v>689.70600000000002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1458</v>
      </c>
      <c r="AX179" s="13" t="s">
        <v>1533</v>
      </c>
      <c r="AY179" s="164" t="s">
        <v>1750</v>
      </c>
    </row>
    <row r="180" spans="1:65" s="1" customFormat="1" ht="37.9" customHeight="1">
      <c r="A180" s="29"/>
      <c r="B180" s="142"/>
      <c r="C180" s="143" t="s">
        <v>1865</v>
      </c>
      <c r="D180" s="143" t="s">
        <v>1752</v>
      </c>
      <c r="E180" s="144" t="s">
        <v>1866</v>
      </c>
      <c r="F180" s="145" t="s">
        <v>1867</v>
      </c>
      <c r="G180" s="146" t="s">
        <v>1755</v>
      </c>
      <c r="H180" s="147">
        <v>607.23</v>
      </c>
      <c r="I180" s="148"/>
      <c r="J180" s="148">
        <f>ROUND(I180*H180,2)</f>
        <v>0</v>
      </c>
      <c r="K180" s="149"/>
      <c r="L180" s="30"/>
      <c r="M180" s="150" t="s">
        <v>1456</v>
      </c>
      <c r="N180" s="151" t="s">
        <v>1491</v>
      </c>
      <c r="O180" s="152">
        <v>1.2E-2</v>
      </c>
      <c r="P180" s="152">
        <f>O180*H180</f>
        <v>7.2867600000000001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1756</v>
      </c>
      <c r="AT180" s="154" t="s">
        <v>1752</v>
      </c>
      <c r="AU180" s="154" t="s">
        <v>1535</v>
      </c>
      <c r="AY180" s="17" t="s">
        <v>1750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1533</v>
      </c>
      <c r="BK180" s="155">
        <f>ROUND(I180*H180,2)</f>
        <v>0</v>
      </c>
      <c r="BL180" s="17" t="s">
        <v>1756</v>
      </c>
      <c r="BM180" s="154" t="s">
        <v>1868</v>
      </c>
    </row>
    <row r="181" spans="1:65" s="13" customFormat="1">
      <c r="B181" s="163"/>
      <c r="D181" s="157" t="s">
        <v>1758</v>
      </c>
      <c r="E181" s="164" t="s">
        <v>1456</v>
      </c>
      <c r="F181" s="165" t="s">
        <v>1798</v>
      </c>
      <c r="H181" s="166">
        <v>607.23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1758</v>
      </c>
      <c r="AU181" s="164" t="s">
        <v>1535</v>
      </c>
      <c r="AV181" s="13" t="s">
        <v>1535</v>
      </c>
      <c r="AW181" s="13" t="s">
        <v>1482</v>
      </c>
      <c r="AX181" s="13" t="s">
        <v>1533</v>
      </c>
      <c r="AY181" s="164" t="s">
        <v>1750</v>
      </c>
    </row>
    <row r="182" spans="1:65" s="1" customFormat="1" ht="16.5" customHeight="1">
      <c r="A182" s="29"/>
      <c r="B182" s="142"/>
      <c r="C182" s="143" t="s">
        <v>1869</v>
      </c>
      <c r="D182" s="143" t="s">
        <v>1752</v>
      </c>
      <c r="E182" s="144" t="s">
        <v>1870</v>
      </c>
      <c r="F182" s="145" t="s">
        <v>1871</v>
      </c>
      <c r="G182" s="146" t="s">
        <v>1755</v>
      </c>
      <c r="H182" s="147">
        <v>607.23</v>
      </c>
      <c r="I182" s="148"/>
      <c r="J182" s="148">
        <f>ROUND(I182*H182,2)</f>
        <v>0</v>
      </c>
      <c r="K182" s="149"/>
      <c r="L182" s="30"/>
      <c r="M182" s="150" t="s">
        <v>1456</v>
      </c>
      <c r="N182" s="151" t="s">
        <v>1491</v>
      </c>
      <c r="O182" s="152">
        <v>1.2E-2</v>
      </c>
      <c r="P182" s="152">
        <f>O182*H182</f>
        <v>7.2867600000000001</v>
      </c>
      <c r="Q182" s="152">
        <v>1.2700000000000001E-3</v>
      </c>
      <c r="R182" s="152">
        <f>Q182*H182</f>
        <v>0.77118210000000009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1756</v>
      </c>
      <c r="AT182" s="154" t="s">
        <v>1752</v>
      </c>
      <c r="AU182" s="154" t="s">
        <v>1535</v>
      </c>
      <c r="AY182" s="17" t="s">
        <v>1750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1533</v>
      </c>
      <c r="BK182" s="155">
        <f>ROUND(I182*H182,2)</f>
        <v>0</v>
      </c>
      <c r="BL182" s="17" t="s">
        <v>1756</v>
      </c>
      <c r="BM182" s="154" t="s">
        <v>1872</v>
      </c>
    </row>
    <row r="183" spans="1:65" s="1" customFormat="1" ht="16.5" customHeight="1">
      <c r="A183" s="29"/>
      <c r="B183" s="142"/>
      <c r="C183" s="177" t="s">
        <v>1873</v>
      </c>
      <c r="D183" s="177" t="s">
        <v>1849</v>
      </c>
      <c r="E183" s="178" t="s">
        <v>1874</v>
      </c>
      <c r="F183" s="179" t="s">
        <v>1875</v>
      </c>
      <c r="G183" s="180" t="s">
        <v>1876</v>
      </c>
      <c r="H183" s="181">
        <v>15.180999999999999</v>
      </c>
      <c r="I183" s="182"/>
      <c r="J183" s="182">
        <f>ROUND(I183*H183,2)</f>
        <v>0</v>
      </c>
      <c r="K183" s="183"/>
      <c r="L183" s="184"/>
      <c r="M183" s="185" t="s">
        <v>1456</v>
      </c>
      <c r="N183" s="186" t="s">
        <v>1491</v>
      </c>
      <c r="O183" s="152">
        <v>0</v>
      </c>
      <c r="P183" s="152">
        <f>O183*H183</f>
        <v>0</v>
      </c>
      <c r="Q183" s="152">
        <v>1E-3</v>
      </c>
      <c r="R183" s="152">
        <f>Q183*H183</f>
        <v>1.5181E-2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1789</v>
      </c>
      <c r="AT183" s="154" t="s">
        <v>1849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1877</v>
      </c>
    </row>
    <row r="184" spans="1:65" s="13" customFormat="1">
      <c r="B184" s="163"/>
      <c r="D184" s="157" t="s">
        <v>1758</v>
      </c>
      <c r="F184" s="165" t="s">
        <v>1878</v>
      </c>
      <c r="H184" s="166">
        <v>15.180999999999999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1458</v>
      </c>
      <c r="AX184" s="13" t="s">
        <v>1533</v>
      </c>
      <c r="AY184" s="164" t="s">
        <v>1750</v>
      </c>
    </row>
    <row r="185" spans="1:65" s="11" customFormat="1" ht="22.9" customHeight="1">
      <c r="B185" s="130"/>
      <c r="D185" s="131" t="s">
        <v>1525</v>
      </c>
      <c r="E185" s="140" t="s">
        <v>1535</v>
      </c>
      <c r="F185" s="140" t="s">
        <v>1879</v>
      </c>
      <c r="J185" s="141">
        <f>BK185</f>
        <v>0</v>
      </c>
      <c r="L185" s="130"/>
      <c r="M185" s="134"/>
      <c r="N185" s="135"/>
      <c r="O185" s="135"/>
      <c r="P185" s="136">
        <f>P186</f>
        <v>99.753</v>
      </c>
      <c r="Q185" s="135"/>
      <c r="R185" s="136">
        <f>R186</f>
        <v>49.801077000000006</v>
      </c>
      <c r="S185" s="135"/>
      <c r="T185" s="137">
        <f>T186</f>
        <v>0</v>
      </c>
      <c r="AR185" s="131" t="s">
        <v>1533</v>
      </c>
      <c r="AT185" s="138" t="s">
        <v>1525</v>
      </c>
      <c r="AU185" s="138" t="s">
        <v>1533</v>
      </c>
      <c r="AY185" s="131" t="s">
        <v>1750</v>
      </c>
      <c r="BK185" s="139">
        <f>BK186</f>
        <v>0</v>
      </c>
    </row>
    <row r="186" spans="1:65" s="1" customFormat="1" ht="55.5" customHeight="1">
      <c r="A186" s="29"/>
      <c r="B186" s="142"/>
      <c r="C186" s="143" t="s">
        <v>1880</v>
      </c>
      <c r="D186" s="143" t="s">
        <v>1752</v>
      </c>
      <c r="E186" s="144" t="s">
        <v>1881</v>
      </c>
      <c r="F186" s="145" t="s">
        <v>1882</v>
      </c>
      <c r="G186" s="146" t="s">
        <v>1786</v>
      </c>
      <c r="H186" s="147">
        <v>243.3</v>
      </c>
      <c r="I186" s="148"/>
      <c r="J186" s="148">
        <f>ROUND(I186*H186,2)</f>
        <v>0</v>
      </c>
      <c r="K186" s="149"/>
      <c r="L186" s="30"/>
      <c r="M186" s="150" t="s">
        <v>1456</v>
      </c>
      <c r="N186" s="151" t="s">
        <v>1491</v>
      </c>
      <c r="O186" s="152">
        <v>0.41</v>
      </c>
      <c r="P186" s="152">
        <f>O186*H186</f>
        <v>99.753</v>
      </c>
      <c r="Q186" s="152">
        <v>0.20469000000000001</v>
      </c>
      <c r="R186" s="152">
        <f>Q186*H186</f>
        <v>49.801077000000006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1756</v>
      </c>
      <c r="AT186" s="154" t="s">
        <v>1752</v>
      </c>
      <c r="AU186" s="154" t="s">
        <v>1535</v>
      </c>
      <c r="AY186" s="17" t="s">
        <v>1750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1533</v>
      </c>
      <c r="BK186" s="155">
        <f>ROUND(I186*H186,2)</f>
        <v>0</v>
      </c>
      <c r="BL186" s="17" t="s">
        <v>1756</v>
      </c>
      <c r="BM186" s="154" t="s">
        <v>1883</v>
      </c>
    </row>
    <row r="187" spans="1:65" s="11" customFormat="1" ht="22.9" customHeight="1">
      <c r="B187" s="130"/>
      <c r="D187" s="131" t="s">
        <v>1525</v>
      </c>
      <c r="E187" s="140" t="s">
        <v>1764</v>
      </c>
      <c r="F187" s="140" t="s">
        <v>1884</v>
      </c>
      <c r="J187" s="141">
        <f>BK187</f>
        <v>0</v>
      </c>
      <c r="L187" s="130"/>
      <c r="M187" s="134"/>
      <c r="N187" s="135"/>
      <c r="O187" s="135"/>
      <c r="P187" s="136">
        <f>SUM(P188:P189)</f>
        <v>37.468200000000003</v>
      </c>
      <c r="Q187" s="135"/>
      <c r="R187" s="136">
        <f>SUM(R188:R189)</f>
        <v>0</v>
      </c>
      <c r="S187" s="135"/>
      <c r="T187" s="137">
        <f>SUM(T188:T189)</f>
        <v>0</v>
      </c>
      <c r="AR187" s="131" t="s">
        <v>1533</v>
      </c>
      <c r="AT187" s="138" t="s">
        <v>1525</v>
      </c>
      <c r="AU187" s="138" t="s">
        <v>1533</v>
      </c>
      <c r="AY187" s="131" t="s">
        <v>1750</v>
      </c>
      <c r="BK187" s="139">
        <f>SUM(BK188:BK189)</f>
        <v>0</v>
      </c>
    </row>
    <row r="188" spans="1:65" s="1" customFormat="1" ht="16.5" customHeight="1">
      <c r="A188" s="29"/>
      <c r="B188" s="142"/>
      <c r="C188" s="143" t="s">
        <v>1885</v>
      </c>
      <c r="D188" s="143" t="s">
        <v>1752</v>
      </c>
      <c r="E188" s="144" t="s">
        <v>1886</v>
      </c>
      <c r="F188" s="145" t="s">
        <v>1887</v>
      </c>
      <c r="G188" s="146" t="s">
        <v>1786</v>
      </c>
      <c r="H188" s="147">
        <v>243.3</v>
      </c>
      <c r="I188" s="148"/>
      <c r="J188" s="148">
        <f>ROUND(I188*H188,2)</f>
        <v>0</v>
      </c>
      <c r="K188" s="149"/>
      <c r="L188" s="30"/>
      <c r="M188" s="150" t="s">
        <v>1456</v>
      </c>
      <c r="N188" s="151" t="s">
        <v>1491</v>
      </c>
      <c r="O188" s="152">
        <v>6.9000000000000006E-2</v>
      </c>
      <c r="P188" s="152">
        <f>O188*H188</f>
        <v>16.787700000000001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1756</v>
      </c>
      <c r="AT188" s="154" t="s">
        <v>1752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1888</v>
      </c>
    </row>
    <row r="189" spans="1:65" s="1" customFormat="1" ht="24.2" customHeight="1">
      <c r="A189" s="29"/>
      <c r="B189" s="142"/>
      <c r="C189" s="143" t="s">
        <v>1889</v>
      </c>
      <c r="D189" s="143" t="s">
        <v>1752</v>
      </c>
      <c r="E189" s="144" t="s">
        <v>1890</v>
      </c>
      <c r="F189" s="145" t="s">
        <v>1891</v>
      </c>
      <c r="G189" s="146" t="s">
        <v>1786</v>
      </c>
      <c r="H189" s="147">
        <v>243.3</v>
      </c>
      <c r="I189" s="148"/>
      <c r="J189" s="148">
        <f>ROUND(I189*H189,2)</f>
        <v>0</v>
      </c>
      <c r="K189" s="149"/>
      <c r="L189" s="30"/>
      <c r="M189" s="150" t="s">
        <v>1456</v>
      </c>
      <c r="N189" s="151" t="s">
        <v>1491</v>
      </c>
      <c r="O189" s="152">
        <v>8.5000000000000006E-2</v>
      </c>
      <c r="P189" s="152">
        <f>O189*H189</f>
        <v>20.680500000000002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1756</v>
      </c>
      <c r="AT189" s="154" t="s">
        <v>1752</v>
      </c>
      <c r="AU189" s="154" t="s">
        <v>1535</v>
      </c>
      <c r="AY189" s="17" t="s">
        <v>1750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1533</v>
      </c>
      <c r="BK189" s="155">
        <f>ROUND(I189*H189,2)</f>
        <v>0</v>
      </c>
      <c r="BL189" s="17" t="s">
        <v>1756</v>
      </c>
      <c r="BM189" s="154" t="s">
        <v>1892</v>
      </c>
    </row>
    <row r="190" spans="1:65" s="11" customFormat="1" ht="22.9" customHeight="1">
      <c r="B190" s="130"/>
      <c r="D190" s="131" t="s">
        <v>1525</v>
      </c>
      <c r="E190" s="140" t="s">
        <v>1756</v>
      </c>
      <c r="F190" s="140" t="s">
        <v>1893</v>
      </c>
      <c r="J190" s="141">
        <f>BK190</f>
        <v>0</v>
      </c>
      <c r="L190" s="130"/>
      <c r="M190" s="134"/>
      <c r="N190" s="135"/>
      <c r="O190" s="135"/>
      <c r="P190" s="136">
        <f>SUM(P191:P197)</f>
        <v>64.42096500000001</v>
      </c>
      <c r="Q190" s="135"/>
      <c r="R190" s="136">
        <f>SUM(R191:R197)</f>
        <v>2.9713399999999996</v>
      </c>
      <c r="S190" s="135"/>
      <c r="T190" s="137">
        <f>SUM(T191:T197)</f>
        <v>0</v>
      </c>
      <c r="AR190" s="131" t="s">
        <v>1533</v>
      </c>
      <c r="AT190" s="138" t="s">
        <v>1525</v>
      </c>
      <c r="AU190" s="138" t="s">
        <v>1533</v>
      </c>
      <c r="AY190" s="131" t="s">
        <v>1750</v>
      </c>
      <c r="BK190" s="139">
        <f>SUM(BK191:BK197)</f>
        <v>0</v>
      </c>
    </row>
    <row r="191" spans="1:65" s="1" customFormat="1" ht="33" customHeight="1">
      <c r="A191" s="29"/>
      <c r="B191" s="142"/>
      <c r="C191" s="143" t="s">
        <v>1894</v>
      </c>
      <c r="D191" s="143" t="s">
        <v>1752</v>
      </c>
      <c r="E191" s="144" t="s">
        <v>1895</v>
      </c>
      <c r="F191" s="145" t="s">
        <v>1896</v>
      </c>
      <c r="G191" s="146" t="s">
        <v>1802</v>
      </c>
      <c r="H191" s="147">
        <v>40.145000000000003</v>
      </c>
      <c r="I191" s="148"/>
      <c r="J191" s="148">
        <f>ROUND(I191*H191,2)</f>
        <v>0</v>
      </c>
      <c r="K191" s="149"/>
      <c r="L191" s="30"/>
      <c r="M191" s="150" t="s">
        <v>1456</v>
      </c>
      <c r="N191" s="151" t="s">
        <v>1491</v>
      </c>
      <c r="O191" s="152">
        <v>1.3169999999999999</v>
      </c>
      <c r="P191" s="152">
        <f>O191*H191</f>
        <v>52.870965000000005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1756</v>
      </c>
      <c r="AT191" s="154" t="s">
        <v>1752</v>
      </c>
      <c r="AU191" s="154" t="s">
        <v>1535</v>
      </c>
      <c r="AY191" s="17" t="s">
        <v>1750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1533</v>
      </c>
      <c r="BK191" s="155">
        <f>ROUND(I191*H191,2)</f>
        <v>0</v>
      </c>
      <c r="BL191" s="17" t="s">
        <v>1756</v>
      </c>
      <c r="BM191" s="154" t="s">
        <v>1897</v>
      </c>
    </row>
    <row r="192" spans="1:65" s="13" customFormat="1">
      <c r="B192" s="163"/>
      <c r="D192" s="157" t="s">
        <v>1758</v>
      </c>
      <c r="E192" s="164" t="s">
        <v>1456</v>
      </c>
      <c r="F192" s="165" t="s">
        <v>1898</v>
      </c>
      <c r="H192" s="166">
        <v>40.145000000000003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1758</v>
      </c>
      <c r="AU192" s="164" t="s">
        <v>1535</v>
      </c>
      <c r="AV192" s="13" t="s">
        <v>1535</v>
      </c>
      <c r="AW192" s="13" t="s">
        <v>1482</v>
      </c>
      <c r="AX192" s="13" t="s">
        <v>1533</v>
      </c>
      <c r="AY192" s="164" t="s">
        <v>1750</v>
      </c>
    </row>
    <row r="193" spans="1:65" s="1" customFormat="1" ht="24.2" customHeight="1">
      <c r="A193" s="29"/>
      <c r="B193" s="142"/>
      <c r="C193" s="143" t="s">
        <v>1899</v>
      </c>
      <c r="D193" s="143" t="s">
        <v>1752</v>
      </c>
      <c r="E193" s="144" t="s">
        <v>1900</v>
      </c>
      <c r="F193" s="145" t="s">
        <v>1901</v>
      </c>
      <c r="G193" s="146" t="s">
        <v>1902</v>
      </c>
      <c r="H193" s="147">
        <v>11</v>
      </c>
      <c r="I193" s="148"/>
      <c r="J193" s="148">
        <f>ROUND(I193*H193,2)</f>
        <v>0</v>
      </c>
      <c r="K193" s="149"/>
      <c r="L193" s="30"/>
      <c r="M193" s="150" t="s">
        <v>1456</v>
      </c>
      <c r="N193" s="151" t="s">
        <v>1491</v>
      </c>
      <c r="O193" s="152">
        <v>1.05</v>
      </c>
      <c r="P193" s="152">
        <f>O193*H193</f>
        <v>11.55</v>
      </c>
      <c r="Q193" s="152">
        <v>0.22394</v>
      </c>
      <c r="R193" s="152">
        <f>Q193*H193</f>
        <v>2.4633400000000001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1756</v>
      </c>
      <c r="AT193" s="154" t="s">
        <v>1752</v>
      </c>
      <c r="AU193" s="154" t="s">
        <v>1535</v>
      </c>
      <c r="AY193" s="17" t="s">
        <v>1750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1533</v>
      </c>
      <c r="BK193" s="155">
        <f>ROUND(I193*H193,2)</f>
        <v>0</v>
      </c>
      <c r="BL193" s="17" t="s">
        <v>1756</v>
      </c>
      <c r="BM193" s="154" t="s">
        <v>1903</v>
      </c>
    </row>
    <row r="194" spans="1:65" s="1" customFormat="1" ht="24.2" customHeight="1">
      <c r="A194" s="29"/>
      <c r="B194" s="142"/>
      <c r="C194" s="177" t="s">
        <v>1904</v>
      </c>
      <c r="D194" s="177" t="s">
        <v>1849</v>
      </c>
      <c r="E194" s="178" t="s">
        <v>1905</v>
      </c>
      <c r="F194" s="179" t="s">
        <v>1906</v>
      </c>
      <c r="G194" s="180" t="s">
        <v>1902</v>
      </c>
      <c r="H194" s="181">
        <v>2</v>
      </c>
      <c r="I194" s="182"/>
      <c r="J194" s="182">
        <f>ROUND(I194*H194,2)</f>
        <v>0</v>
      </c>
      <c r="K194" s="183"/>
      <c r="L194" s="184"/>
      <c r="M194" s="185" t="s">
        <v>1456</v>
      </c>
      <c r="N194" s="186" t="s">
        <v>1491</v>
      </c>
      <c r="O194" s="152">
        <v>0</v>
      </c>
      <c r="P194" s="152">
        <f>O194*H194</f>
        <v>0</v>
      </c>
      <c r="Q194" s="152">
        <v>2.3E-2</v>
      </c>
      <c r="R194" s="152">
        <f>Q194*H194</f>
        <v>4.5999999999999999E-2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1789</v>
      </c>
      <c r="AT194" s="154" t="s">
        <v>1849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1907</v>
      </c>
    </row>
    <row r="195" spans="1:65" s="1" customFormat="1" ht="24.2" customHeight="1">
      <c r="A195" s="29"/>
      <c r="B195" s="142"/>
      <c r="C195" s="177" t="s">
        <v>1908</v>
      </c>
      <c r="D195" s="177" t="s">
        <v>1849</v>
      </c>
      <c r="E195" s="178" t="s">
        <v>1909</v>
      </c>
      <c r="F195" s="179" t="s">
        <v>1910</v>
      </c>
      <c r="G195" s="180" t="s">
        <v>1902</v>
      </c>
      <c r="H195" s="181">
        <v>1</v>
      </c>
      <c r="I195" s="182"/>
      <c r="J195" s="182">
        <f>ROUND(I195*H195,2)</f>
        <v>0</v>
      </c>
      <c r="K195" s="183"/>
      <c r="L195" s="184"/>
      <c r="M195" s="185" t="s">
        <v>1456</v>
      </c>
      <c r="N195" s="186" t="s">
        <v>1491</v>
      </c>
      <c r="O195" s="152">
        <v>0</v>
      </c>
      <c r="P195" s="152">
        <f>O195*H195</f>
        <v>0</v>
      </c>
      <c r="Q195" s="152">
        <v>3.3000000000000002E-2</v>
      </c>
      <c r="R195" s="152">
        <f>Q195*H195</f>
        <v>3.3000000000000002E-2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1789</v>
      </c>
      <c r="AT195" s="154" t="s">
        <v>1849</v>
      </c>
      <c r="AU195" s="154" t="s">
        <v>1535</v>
      </c>
      <c r="AY195" s="17" t="s">
        <v>1750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1533</v>
      </c>
      <c r="BK195" s="155">
        <f>ROUND(I195*H195,2)</f>
        <v>0</v>
      </c>
      <c r="BL195" s="17" t="s">
        <v>1756</v>
      </c>
      <c r="BM195" s="154" t="s">
        <v>1911</v>
      </c>
    </row>
    <row r="196" spans="1:65" s="1" customFormat="1" ht="24.2" customHeight="1">
      <c r="A196" s="29"/>
      <c r="B196" s="142"/>
      <c r="C196" s="177" t="s">
        <v>1912</v>
      </c>
      <c r="D196" s="177" t="s">
        <v>1849</v>
      </c>
      <c r="E196" s="178" t="s">
        <v>1913</v>
      </c>
      <c r="F196" s="179" t="s">
        <v>1914</v>
      </c>
      <c r="G196" s="180" t="s">
        <v>1902</v>
      </c>
      <c r="H196" s="181">
        <v>1</v>
      </c>
      <c r="I196" s="182"/>
      <c r="J196" s="182">
        <f>ROUND(I196*H196,2)</f>
        <v>0</v>
      </c>
      <c r="K196" s="183"/>
      <c r="L196" s="184"/>
      <c r="M196" s="185" t="s">
        <v>1456</v>
      </c>
      <c r="N196" s="186" t="s">
        <v>1491</v>
      </c>
      <c r="O196" s="152">
        <v>0</v>
      </c>
      <c r="P196" s="152">
        <f>O196*H196</f>
        <v>0</v>
      </c>
      <c r="Q196" s="152">
        <v>4.3999999999999997E-2</v>
      </c>
      <c r="R196" s="152">
        <f>Q196*H196</f>
        <v>4.3999999999999997E-2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1789</v>
      </c>
      <c r="AT196" s="154" t="s">
        <v>1849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1915</v>
      </c>
    </row>
    <row r="197" spans="1:65" s="1" customFormat="1" ht="24.2" customHeight="1">
      <c r="A197" s="29"/>
      <c r="B197" s="142"/>
      <c r="C197" s="177" t="s">
        <v>1916</v>
      </c>
      <c r="D197" s="177" t="s">
        <v>1849</v>
      </c>
      <c r="E197" s="178" t="s">
        <v>1917</v>
      </c>
      <c r="F197" s="179" t="s">
        <v>1918</v>
      </c>
      <c r="G197" s="180" t="s">
        <v>1902</v>
      </c>
      <c r="H197" s="181">
        <v>7</v>
      </c>
      <c r="I197" s="182"/>
      <c r="J197" s="182">
        <f>ROUND(I197*H197,2)</f>
        <v>0</v>
      </c>
      <c r="K197" s="183"/>
      <c r="L197" s="184"/>
      <c r="M197" s="185" t="s">
        <v>1456</v>
      </c>
      <c r="N197" s="186" t="s">
        <v>1491</v>
      </c>
      <c r="O197" s="152">
        <v>0</v>
      </c>
      <c r="P197" s="152">
        <f>O197*H197</f>
        <v>0</v>
      </c>
      <c r="Q197" s="152">
        <v>5.5E-2</v>
      </c>
      <c r="R197" s="152">
        <f>Q197*H197</f>
        <v>0.38500000000000001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1789</v>
      </c>
      <c r="AT197" s="154" t="s">
        <v>1849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1919</v>
      </c>
    </row>
    <row r="198" spans="1:65" s="11" customFormat="1" ht="22.9" customHeight="1">
      <c r="B198" s="130"/>
      <c r="D198" s="131" t="s">
        <v>1525</v>
      </c>
      <c r="E198" s="140" t="s">
        <v>1771</v>
      </c>
      <c r="F198" s="140" t="s">
        <v>1920</v>
      </c>
      <c r="J198" s="141">
        <f>BK198</f>
        <v>0</v>
      </c>
      <c r="L198" s="130"/>
      <c r="M198" s="134"/>
      <c r="N198" s="135"/>
      <c r="O198" s="135"/>
      <c r="P198" s="136">
        <f>SUM(P199:P208)</f>
        <v>4.6827999999999994</v>
      </c>
      <c r="Q198" s="135"/>
      <c r="R198" s="136">
        <f>SUM(R199:R208)</f>
        <v>0.13247999999999999</v>
      </c>
      <c r="S198" s="135"/>
      <c r="T198" s="137">
        <f>SUM(T199:T208)</f>
        <v>0</v>
      </c>
      <c r="AR198" s="131" t="s">
        <v>1533</v>
      </c>
      <c r="AT198" s="138" t="s">
        <v>1525</v>
      </c>
      <c r="AU198" s="138" t="s">
        <v>1533</v>
      </c>
      <c r="AY198" s="131" t="s">
        <v>1750</v>
      </c>
      <c r="BK198" s="139">
        <f>SUM(BK199:BK208)</f>
        <v>0</v>
      </c>
    </row>
    <row r="199" spans="1:65" s="1" customFormat="1" ht="37.9" customHeight="1">
      <c r="A199" s="29"/>
      <c r="B199" s="142"/>
      <c r="C199" s="143" t="s">
        <v>1921</v>
      </c>
      <c r="D199" s="143" t="s">
        <v>1752</v>
      </c>
      <c r="E199" s="144" t="s">
        <v>1922</v>
      </c>
      <c r="F199" s="145" t="s">
        <v>1923</v>
      </c>
      <c r="G199" s="146" t="s">
        <v>1755</v>
      </c>
      <c r="H199" s="147">
        <v>31.28</v>
      </c>
      <c r="I199" s="148"/>
      <c r="J199" s="148">
        <f>ROUND(I199*H199,2)</f>
        <v>0</v>
      </c>
      <c r="K199" s="149"/>
      <c r="L199" s="30"/>
      <c r="M199" s="150" t="s">
        <v>1456</v>
      </c>
      <c r="N199" s="151" t="s">
        <v>1491</v>
      </c>
      <c r="O199" s="152">
        <v>0.02</v>
      </c>
      <c r="P199" s="152">
        <f>O199*H199</f>
        <v>0.62560000000000004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1756</v>
      </c>
      <c r="AT199" s="154" t="s">
        <v>1752</v>
      </c>
      <c r="AU199" s="154" t="s">
        <v>1535</v>
      </c>
      <c r="AY199" s="17" t="s">
        <v>1750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1533</v>
      </c>
      <c r="BK199" s="155">
        <f>ROUND(I199*H199,2)</f>
        <v>0</v>
      </c>
      <c r="BL199" s="17" t="s">
        <v>1756</v>
      </c>
      <c r="BM199" s="154" t="s">
        <v>1924</v>
      </c>
    </row>
    <row r="200" spans="1:65" s="13" customFormat="1">
      <c r="B200" s="163"/>
      <c r="D200" s="157" t="s">
        <v>1758</v>
      </c>
      <c r="E200" s="164" t="s">
        <v>1456</v>
      </c>
      <c r="F200" s="165" t="s">
        <v>1925</v>
      </c>
      <c r="H200" s="166">
        <v>31.28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1482</v>
      </c>
      <c r="AX200" s="13" t="s">
        <v>1533</v>
      </c>
      <c r="AY200" s="164" t="s">
        <v>1750</v>
      </c>
    </row>
    <row r="201" spans="1:65" s="1" customFormat="1" ht="37.9" customHeight="1">
      <c r="A201" s="29"/>
      <c r="B201" s="142"/>
      <c r="C201" s="143" t="s">
        <v>1926</v>
      </c>
      <c r="D201" s="143" t="s">
        <v>1752</v>
      </c>
      <c r="E201" s="144" t="s">
        <v>1927</v>
      </c>
      <c r="F201" s="145" t="s">
        <v>1928</v>
      </c>
      <c r="G201" s="146" t="s">
        <v>1755</v>
      </c>
      <c r="H201" s="147">
        <v>31.28</v>
      </c>
      <c r="I201" s="148"/>
      <c r="J201" s="148">
        <f>ROUND(I201*H201,2)</f>
        <v>0</v>
      </c>
      <c r="K201" s="149"/>
      <c r="L201" s="30"/>
      <c r="M201" s="150" t="s">
        <v>1456</v>
      </c>
      <c r="N201" s="151" t="s">
        <v>1491</v>
      </c>
      <c r="O201" s="152">
        <v>2.7E-2</v>
      </c>
      <c r="P201" s="152">
        <f>O201*H201</f>
        <v>0.84455999999999998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1756</v>
      </c>
      <c r="AT201" s="154" t="s">
        <v>1752</v>
      </c>
      <c r="AU201" s="154" t="s">
        <v>1535</v>
      </c>
      <c r="AY201" s="17" t="s">
        <v>1750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1533</v>
      </c>
      <c r="BK201" s="155">
        <f>ROUND(I201*H201,2)</f>
        <v>0</v>
      </c>
      <c r="BL201" s="17" t="s">
        <v>1756</v>
      </c>
      <c r="BM201" s="154" t="s">
        <v>1929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1925</v>
      </c>
      <c r="H202" s="166">
        <v>31.28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1533</v>
      </c>
      <c r="AY202" s="164" t="s">
        <v>1750</v>
      </c>
    </row>
    <row r="203" spans="1:65" s="1" customFormat="1" ht="24.2" customHeight="1">
      <c r="A203" s="29"/>
      <c r="B203" s="142"/>
      <c r="C203" s="143" t="s">
        <v>1930</v>
      </c>
      <c r="D203" s="143" t="s">
        <v>1752</v>
      </c>
      <c r="E203" s="144" t="s">
        <v>1931</v>
      </c>
      <c r="F203" s="145" t="s">
        <v>1932</v>
      </c>
      <c r="G203" s="146" t="s">
        <v>1755</v>
      </c>
      <c r="H203" s="147">
        <v>31.28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4.0000000000000001E-3</v>
      </c>
      <c r="P203" s="152">
        <f>O203*H203</f>
        <v>0.12512000000000001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1933</v>
      </c>
    </row>
    <row r="204" spans="1:65" s="1" customFormat="1" ht="24.2" customHeight="1">
      <c r="A204" s="29"/>
      <c r="B204" s="142"/>
      <c r="C204" s="143" t="s">
        <v>1934</v>
      </c>
      <c r="D204" s="143" t="s">
        <v>1752</v>
      </c>
      <c r="E204" s="144" t="s">
        <v>1935</v>
      </c>
      <c r="F204" s="145" t="s">
        <v>1936</v>
      </c>
      <c r="G204" s="146" t="s">
        <v>1755</v>
      </c>
      <c r="H204" s="147">
        <v>49.68</v>
      </c>
      <c r="I204" s="148"/>
      <c r="J204" s="148">
        <f>ROUND(I204*H204,2)</f>
        <v>0</v>
      </c>
      <c r="K204" s="149"/>
      <c r="L204" s="30"/>
      <c r="M204" s="150" t="s">
        <v>1456</v>
      </c>
      <c r="N204" s="151" t="s">
        <v>1491</v>
      </c>
      <c r="O204" s="152">
        <v>2E-3</v>
      </c>
      <c r="P204" s="152">
        <f>O204*H204</f>
        <v>9.9360000000000004E-2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1756</v>
      </c>
      <c r="AT204" s="154" t="s">
        <v>1752</v>
      </c>
      <c r="AU204" s="154" t="s">
        <v>1535</v>
      </c>
      <c r="AY204" s="17" t="s">
        <v>1750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1533</v>
      </c>
      <c r="BK204" s="155">
        <f>ROUND(I204*H204,2)</f>
        <v>0</v>
      </c>
      <c r="BL204" s="17" t="s">
        <v>1756</v>
      </c>
      <c r="BM204" s="154" t="s">
        <v>1937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1938</v>
      </c>
      <c r="H205" s="166">
        <v>49.68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1533</v>
      </c>
      <c r="AY205" s="164" t="s">
        <v>1750</v>
      </c>
    </row>
    <row r="206" spans="1:65" s="1" customFormat="1" ht="44.25" customHeight="1">
      <c r="A206" s="29"/>
      <c r="B206" s="142"/>
      <c r="C206" s="143" t="s">
        <v>1939</v>
      </c>
      <c r="D206" s="143" t="s">
        <v>1752</v>
      </c>
      <c r="E206" s="144" t="s">
        <v>1940</v>
      </c>
      <c r="F206" s="145" t="s">
        <v>1941</v>
      </c>
      <c r="G206" s="146" t="s">
        <v>1755</v>
      </c>
      <c r="H206" s="147">
        <v>80.959999999999994</v>
      </c>
      <c r="I206" s="148"/>
      <c r="J206" s="148">
        <f>ROUND(I206*H206,2)</f>
        <v>0</v>
      </c>
      <c r="K206" s="149"/>
      <c r="L206" s="30"/>
      <c r="M206" s="150" t="s">
        <v>1456</v>
      </c>
      <c r="N206" s="151" t="s">
        <v>1491</v>
      </c>
      <c r="O206" s="152">
        <v>1.6E-2</v>
      </c>
      <c r="P206" s="152">
        <f>O206*H206</f>
        <v>1.2953599999999998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1756</v>
      </c>
      <c r="AT206" s="154" t="s">
        <v>1752</v>
      </c>
      <c r="AU206" s="154" t="s">
        <v>1535</v>
      </c>
      <c r="AY206" s="17" t="s">
        <v>1750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1533</v>
      </c>
      <c r="BK206" s="155">
        <f>ROUND(I206*H206,2)</f>
        <v>0</v>
      </c>
      <c r="BL206" s="17" t="s">
        <v>1756</v>
      </c>
      <c r="BM206" s="154" t="s">
        <v>1942</v>
      </c>
    </row>
    <row r="207" spans="1:65" s="13" customFormat="1">
      <c r="B207" s="163"/>
      <c r="D207" s="157" t="s">
        <v>1758</v>
      </c>
      <c r="E207" s="164" t="s">
        <v>1456</v>
      </c>
      <c r="F207" s="165" t="s">
        <v>1943</v>
      </c>
      <c r="H207" s="166">
        <v>80.959999999999994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1482</v>
      </c>
      <c r="AX207" s="13" t="s">
        <v>1533</v>
      </c>
      <c r="AY207" s="164" t="s">
        <v>1750</v>
      </c>
    </row>
    <row r="208" spans="1:65" s="1" customFormat="1" ht="24.2" customHeight="1">
      <c r="A208" s="29"/>
      <c r="B208" s="142"/>
      <c r="C208" s="143" t="s">
        <v>1944</v>
      </c>
      <c r="D208" s="143" t="s">
        <v>1752</v>
      </c>
      <c r="E208" s="144" t="s">
        <v>1945</v>
      </c>
      <c r="F208" s="145" t="s">
        <v>1946</v>
      </c>
      <c r="G208" s="146" t="s">
        <v>1786</v>
      </c>
      <c r="H208" s="147">
        <v>36.799999999999997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4.5999999999999999E-2</v>
      </c>
      <c r="P208" s="152">
        <f>O208*H208</f>
        <v>1.6927999999999999</v>
      </c>
      <c r="Q208" s="152">
        <v>3.5999999999999999E-3</v>
      </c>
      <c r="R208" s="152">
        <f>Q208*H208</f>
        <v>0.13247999999999999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1947</v>
      </c>
    </row>
    <row r="209" spans="1:65" s="11" customFormat="1" ht="22.9" customHeight="1">
      <c r="B209" s="130"/>
      <c r="D209" s="131" t="s">
        <v>1525</v>
      </c>
      <c r="E209" s="140" t="s">
        <v>1789</v>
      </c>
      <c r="F209" s="140" t="s">
        <v>1948</v>
      </c>
      <c r="J209" s="141">
        <f>BK209</f>
        <v>0</v>
      </c>
      <c r="L209" s="130"/>
      <c r="M209" s="134"/>
      <c r="N209" s="135"/>
      <c r="O209" s="135"/>
      <c r="P209" s="136">
        <f>SUM(P210:P231)</f>
        <v>235.1026</v>
      </c>
      <c r="Q209" s="135"/>
      <c r="R209" s="136">
        <f>SUM(R210:R231)</f>
        <v>42.550843000000015</v>
      </c>
      <c r="S209" s="135"/>
      <c r="T209" s="137">
        <f>SUM(T210:T231)</f>
        <v>0</v>
      </c>
      <c r="AR209" s="131" t="s">
        <v>1533</v>
      </c>
      <c r="AT209" s="138" t="s">
        <v>1525</v>
      </c>
      <c r="AU209" s="138" t="s">
        <v>1533</v>
      </c>
      <c r="AY209" s="131" t="s">
        <v>1750</v>
      </c>
      <c r="BK209" s="139">
        <f>SUM(BK210:BK231)</f>
        <v>0</v>
      </c>
    </row>
    <row r="210" spans="1:65" s="1" customFormat="1" ht="37.9" customHeight="1">
      <c r="A210" s="29"/>
      <c r="B210" s="142"/>
      <c r="C210" s="143" t="s">
        <v>1949</v>
      </c>
      <c r="D210" s="143" t="s">
        <v>1752</v>
      </c>
      <c r="E210" s="144" t="s">
        <v>1950</v>
      </c>
      <c r="F210" s="145" t="s">
        <v>1951</v>
      </c>
      <c r="G210" s="146" t="s">
        <v>1786</v>
      </c>
      <c r="H210" s="147">
        <v>243.3</v>
      </c>
      <c r="I210" s="148"/>
      <c r="J210" s="148">
        <f>ROUND(I210*H210,2)</f>
        <v>0</v>
      </c>
      <c r="K210" s="149"/>
      <c r="L210" s="30"/>
      <c r="M210" s="150" t="s">
        <v>1456</v>
      </c>
      <c r="N210" s="151" t="s">
        <v>1491</v>
      </c>
      <c r="O210" s="152">
        <v>0.57799999999999996</v>
      </c>
      <c r="P210" s="152">
        <f>O210*H210</f>
        <v>140.62739999999999</v>
      </c>
      <c r="Q210" s="152">
        <v>4.0000000000000003E-5</v>
      </c>
      <c r="R210" s="152">
        <f>Q210*H210</f>
        <v>9.7320000000000011E-3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1756</v>
      </c>
      <c r="AT210" s="154" t="s">
        <v>1752</v>
      </c>
      <c r="AU210" s="154" t="s">
        <v>1535</v>
      </c>
      <c r="AY210" s="17" t="s">
        <v>1750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1533</v>
      </c>
      <c r="BK210" s="155">
        <f>ROUND(I210*H210,2)</f>
        <v>0</v>
      </c>
      <c r="BL210" s="17" t="s">
        <v>1756</v>
      </c>
      <c r="BM210" s="154" t="s">
        <v>1952</v>
      </c>
    </row>
    <row r="211" spans="1:65" s="1" customFormat="1" ht="21.75" customHeight="1">
      <c r="A211" s="29"/>
      <c r="B211" s="142"/>
      <c r="C211" s="177" t="s">
        <v>1953</v>
      </c>
      <c r="D211" s="177" t="s">
        <v>1849</v>
      </c>
      <c r="E211" s="178" t="s">
        <v>1954</v>
      </c>
      <c r="F211" s="179" t="s">
        <v>1955</v>
      </c>
      <c r="G211" s="180" t="s">
        <v>1786</v>
      </c>
      <c r="H211" s="181">
        <v>250.59899999999999</v>
      </c>
      <c r="I211" s="182"/>
      <c r="J211" s="182">
        <f>ROUND(I211*H211,2)</f>
        <v>0</v>
      </c>
      <c r="K211" s="183"/>
      <c r="L211" s="184"/>
      <c r="M211" s="185" t="s">
        <v>1456</v>
      </c>
      <c r="N211" s="186" t="s">
        <v>1491</v>
      </c>
      <c r="O211" s="152">
        <v>0</v>
      </c>
      <c r="P211" s="152">
        <f>O211*H211</f>
        <v>0</v>
      </c>
      <c r="Q211" s="152">
        <v>0.08</v>
      </c>
      <c r="R211" s="152">
        <f>Q211*H211</f>
        <v>20.047920000000001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1789</v>
      </c>
      <c r="AT211" s="154" t="s">
        <v>1849</v>
      </c>
      <c r="AU211" s="154" t="s">
        <v>1535</v>
      </c>
      <c r="AY211" s="17" t="s">
        <v>1750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1533</v>
      </c>
      <c r="BK211" s="155">
        <f>ROUND(I211*H211,2)</f>
        <v>0</v>
      </c>
      <c r="BL211" s="17" t="s">
        <v>1756</v>
      </c>
      <c r="BM211" s="154" t="s">
        <v>1956</v>
      </c>
    </row>
    <row r="212" spans="1:65" s="13" customFormat="1">
      <c r="B212" s="163"/>
      <c r="D212" s="157" t="s">
        <v>1758</v>
      </c>
      <c r="F212" s="165" t="s">
        <v>1957</v>
      </c>
      <c r="H212" s="166">
        <v>250.59899999999999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1458</v>
      </c>
      <c r="AX212" s="13" t="s">
        <v>1533</v>
      </c>
      <c r="AY212" s="164" t="s">
        <v>1750</v>
      </c>
    </row>
    <row r="213" spans="1:65" s="1" customFormat="1" ht="16.5" customHeight="1">
      <c r="A213" s="29"/>
      <c r="B213" s="142"/>
      <c r="C213" s="143" t="s">
        <v>1958</v>
      </c>
      <c r="D213" s="143" t="s">
        <v>1752</v>
      </c>
      <c r="E213" s="144" t="s">
        <v>1959</v>
      </c>
      <c r="F213" s="145" t="s">
        <v>1960</v>
      </c>
      <c r="G213" s="146" t="s">
        <v>1786</v>
      </c>
      <c r="H213" s="147">
        <v>243.3</v>
      </c>
      <c r="I213" s="148"/>
      <c r="J213" s="148">
        <f t="shared" ref="J213:J231" si="0">ROUND(I213*H213,2)</f>
        <v>0</v>
      </c>
      <c r="K213" s="149"/>
      <c r="L213" s="30"/>
      <c r="M213" s="150" t="s">
        <v>1456</v>
      </c>
      <c r="N213" s="151" t="s">
        <v>1491</v>
      </c>
      <c r="O213" s="152">
        <v>0.121</v>
      </c>
      <c r="P213" s="152">
        <f t="shared" ref="P213:P231" si="1">O213*H213</f>
        <v>29.439299999999999</v>
      </c>
      <c r="Q213" s="152">
        <v>0</v>
      </c>
      <c r="R213" s="152">
        <f t="shared" ref="R213:R231" si="2">Q213*H213</f>
        <v>0</v>
      </c>
      <c r="S213" s="152">
        <v>0</v>
      </c>
      <c r="T213" s="153">
        <f t="shared" ref="T213:T231" si="3"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1756</v>
      </c>
      <c r="AT213" s="154" t="s">
        <v>1752</v>
      </c>
      <c r="AU213" s="154" t="s">
        <v>1535</v>
      </c>
      <c r="AY213" s="17" t="s">
        <v>1750</v>
      </c>
      <c r="BE213" s="155">
        <f t="shared" ref="BE213:BE231" si="4">IF(N213="základní",J213,0)</f>
        <v>0</v>
      </c>
      <c r="BF213" s="155">
        <f t="shared" ref="BF213:BF231" si="5">IF(N213="snížená",J213,0)</f>
        <v>0</v>
      </c>
      <c r="BG213" s="155">
        <f t="shared" ref="BG213:BG231" si="6">IF(N213="zákl. přenesená",J213,0)</f>
        <v>0</v>
      </c>
      <c r="BH213" s="155">
        <f t="shared" ref="BH213:BH231" si="7">IF(N213="sníž. přenesená",J213,0)</f>
        <v>0</v>
      </c>
      <c r="BI213" s="155">
        <f t="shared" ref="BI213:BI231" si="8">IF(N213="nulová",J213,0)</f>
        <v>0</v>
      </c>
      <c r="BJ213" s="17" t="s">
        <v>1533</v>
      </c>
      <c r="BK213" s="155">
        <f t="shared" ref="BK213:BK231" si="9">ROUND(I213*H213,2)</f>
        <v>0</v>
      </c>
      <c r="BL213" s="17" t="s">
        <v>1756</v>
      </c>
      <c r="BM213" s="154" t="s">
        <v>1961</v>
      </c>
    </row>
    <row r="214" spans="1:65" s="1" customFormat="1" ht="24.2" customHeight="1">
      <c r="A214" s="29"/>
      <c r="B214" s="142"/>
      <c r="C214" s="143" t="s">
        <v>1962</v>
      </c>
      <c r="D214" s="143" t="s">
        <v>1752</v>
      </c>
      <c r="E214" s="144" t="s">
        <v>1963</v>
      </c>
      <c r="F214" s="145" t="s">
        <v>1964</v>
      </c>
      <c r="G214" s="146" t="s">
        <v>1902</v>
      </c>
      <c r="H214" s="147">
        <v>3</v>
      </c>
      <c r="I214" s="148"/>
      <c r="J214" s="148">
        <f t="shared" si="0"/>
        <v>0</v>
      </c>
      <c r="K214" s="149"/>
      <c r="L214" s="30"/>
      <c r="M214" s="150" t="s">
        <v>1456</v>
      </c>
      <c r="N214" s="151" t="s">
        <v>1491</v>
      </c>
      <c r="O214" s="152">
        <v>1.5620000000000001</v>
      </c>
      <c r="P214" s="152">
        <f t="shared" si="1"/>
        <v>4.6859999999999999</v>
      </c>
      <c r="Q214" s="152">
        <v>1.0189999999999999E-2</v>
      </c>
      <c r="R214" s="152">
        <f t="shared" si="2"/>
        <v>3.057E-2</v>
      </c>
      <c r="S214" s="152">
        <v>0</v>
      </c>
      <c r="T214" s="153">
        <f t="shared" si="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 t="shared" si="4"/>
        <v>0</v>
      </c>
      <c r="BF214" s="155">
        <f t="shared" si="5"/>
        <v>0</v>
      </c>
      <c r="BG214" s="155">
        <f t="shared" si="6"/>
        <v>0</v>
      </c>
      <c r="BH214" s="155">
        <f t="shared" si="7"/>
        <v>0</v>
      </c>
      <c r="BI214" s="155">
        <f t="shared" si="8"/>
        <v>0</v>
      </c>
      <c r="BJ214" s="17" t="s">
        <v>1533</v>
      </c>
      <c r="BK214" s="155">
        <f t="shared" si="9"/>
        <v>0</v>
      </c>
      <c r="BL214" s="17" t="s">
        <v>1756</v>
      </c>
      <c r="BM214" s="154" t="s">
        <v>1965</v>
      </c>
    </row>
    <row r="215" spans="1:65" s="1" customFormat="1" ht="21.75" customHeight="1">
      <c r="A215" s="29"/>
      <c r="B215" s="142"/>
      <c r="C215" s="177" t="s">
        <v>1966</v>
      </c>
      <c r="D215" s="177" t="s">
        <v>1849</v>
      </c>
      <c r="E215" s="178" t="s">
        <v>1967</v>
      </c>
      <c r="F215" s="179" t="s">
        <v>1968</v>
      </c>
      <c r="G215" s="180" t="s">
        <v>1902</v>
      </c>
      <c r="H215" s="181">
        <v>3</v>
      </c>
      <c r="I215" s="182"/>
      <c r="J215" s="182">
        <f t="shared" si="0"/>
        <v>0</v>
      </c>
      <c r="K215" s="183"/>
      <c r="L215" s="184"/>
      <c r="M215" s="185" t="s">
        <v>1456</v>
      </c>
      <c r="N215" s="186" t="s">
        <v>1491</v>
      </c>
      <c r="O215" s="152">
        <v>0</v>
      </c>
      <c r="P215" s="152">
        <f t="shared" si="1"/>
        <v>0</v>
      </c>
      <c r="Q215" s="152">
        <v>0.254</v>
      </c>
      <c r="R215" s="152">
        <f t="shared" si="2"/>
        <v>0.76200000000000001</v>
      </c>
      <c r="S215" s="152">
        <v>0</v>
      </c>
      <c r="T215" s="153">
        <f t="shared" si="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1789</v>
      </c>
      <c r="AT215" s="154" t="s">
        <v>1849</v>
      </c>
      <c r="AU215" s="154" t="s">
        <v>1535</v>
      </c>
      <c r="AY215" s="17" t="s">
        <v>1750</v>
      </c>
      <c r="BE215" s="155">
        <f t="shared" si="4"/>
        <v>0</v>
      </c>
      <c r="BF215" s="155">
        <f t="shared" si="5"/>
        <v>0</v>
      </c>
      <c r="BG215" s="155">
        <f t="shared" si="6"/>
        <v>0</v>
      </c>
      <c r="BH215" s="155">
        <f t="shared" si="7"/>
        <v>0</v>
      </c>
      <c r="BI215" s="155">
        <f t="shared" si="8"/>
        <v>0</v>
      </c>
      <c r="BJ215" s="17" t="s">
        <v>1533</v>
      </c>
      <c r="BK215" s="155">
        <f t="shared" si="9"/>
        <v>0</v>
      </c>
      <c r="BL215" s="17" t="s">
        <v>1756</v>
      </c>
      <c r="BM215" s="154" t="s">
        <v>1969</v>
      </c>
    </row>
    <row r="216" spans="1:65" s="1" customFormat="1" ht="24.2" customHeight="1">
      <c r="A216" s="29"/>
      <c r="B216" s="142"/>
      <c r="C216" s="143" t="s">
        <v>1970</v>
      </c>
      <c r="D216" s="143" t="s">
        <v>1752</v>
      </c>
      <c r="E216" s="144" t="s">
        <v>1971</v>
      </c>
      <c r="F216" s="145" t="s">
        <v>1972</v>
      </c>
      <c r="G216" s="146" t="s">
        <v>1902</v>
      </c>
      <c r="H216" s="147">
        <v>7</v>
      </c>
      <c r="I216" s="148"/>
      <c r="J216" s="148">
        <f t="shared" si="0"/>
        <v>0</v>
      </c>
      <c r="K216" s="149"/>
      <c r="L216" s="30"/>
      <c r="M216" s="150" t="s">
        <v>1456</v>
      </c>
      <c r="N216" s="151" t="s">
        <v>1491</v>
      </c>
      <c r="O216" s="152">
        <v>1.6639999999999999</v>
      </c>
      <c r="P216" s="152">
        <f t="shared" si="1"/>
        <v>11.648</v>
      </c>
      <c r="Q216" s="152">
        <v>1.248E-2</v>
      </c>
      <c r="R216" s="152">
        <f t="shared" si="2"/>
        <v>8.7359999999999993E-2</v>
      </c>
      <c r="S216" s="152">
        <v>0</v>
      </c>
      <c r="T216" s="153">
        <f t="shared" si="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 t="shared" si="4"/>
        <v>0</v>
      </c>
      <c r="BF216" s="155">
        <f t="shared" si="5"/>
        <v>0</v>
      </c>
      <c r="BG216" s="155">
        <f t="shared" si="6"/>
        <v>0</v>
      </c>
      <c r="BH216" s="155">
        <f t="shared" si="7"/>
        <v>0</v>
      </c>
      <c r="BI216" s="155">
        <f t="shared" si="8"/>
        <v>0</v>
      </c>
      <c r="BJ216" s="17" t="s">
        <v>1533</v>
      </c>
      <c r="BK216" s="155">
        <f t="shared" si="9"/>
        <v>0</v>
      </c>
      <c r="BL216" s="17" t="s">
        <v>1756</v>
      </c>
      <c r="BM216" s="154" t="s">
        <v>1973</v>
      </c>
    </row>
    <row r="217" spans="1:65" s="1" customFormat="1" ht="24.2" customHeight="1">
      <c r="A217" s="29"/>
      <c r="B217" s="142"/>
      <c r="C217" s="177" t="s">
        <v>1974</v>
      </c>
      <c r="D217" s="177" t="s">
        <v>1849</v>
      </c>
      <c r="E217" s="178" t="s">
        <v>1975</v>
      </c>
      <c r="F217" s="179" t="s">
        <v>1976</v>
      </c>
      <c r="G217" s="180" t="s">
        <v>1902</v>
      </c>
      <c r="H217" s="181">
        <v>7</v>
      </c>
      <c r="I217" s="182"/>
      <c r="J217" s="182">
        <f t="shared" si="0"/>
        <v>0</v>
      </c>
      <c r="K217" s="183"/>
      <c r="L217" s="184"/>
      <c r="M217" s="185" t="s">
        <v>1456</v>
      </c>
      <c r="N217" s="186" t="s">
        <v>1491</v>
      </c>
      <c r="O217" s="152">
        <v>0</v>
      </c>
      <c r="P217" s="152">
        <f t="shared" si="1"/>
        <v>0</v>
      </c>
      <c r="Q217" s="152">
        <v>0.58499999999999996</v>
      </c>
      <c r="R217" s="152">
        <f t="shared" si="2"/>
        <v>4.0949999999999998</v>
      </c>
      <c r="S217" s="152">
        <v>0</v>
      </c>
      <c r="T217" s="153">
        <f t="shared" si="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1789</v>
      </c>
      <c r="AT217" s="154" t="s">
        <v>1849</v>
      </c>
      <c r="AU217" s="154" t="s">
        <v>1535</v>
      </c>
      <c r="AY217" s="17" t="s">
        <v>1750</v>
      </c>
      <c r="BE217" s="155">
        <f t="shared" si="4"/>
        <v>0</v>
      </c>
      <c r="BF217" s="155">
        <f t="shared" si="5"/>
        <v>0</v>
      </c>
      <c r="BG217" s="155">
        <f t="shared" si="6"/>
        <v>0</v>
      </c>
      <c r="BH217" s="155">
        <f t="shared" si="7"/>
        <v>0</v>
      </c>
      <c r="BI217" s="155">
        <f t="shared" si="8"/>
        <v>0</v>
      </c>
      <c r="BJ217" s="17" t="s">
        <v>1533</v>
      </c>
      <c r="BK217" s="155">
        <f t="shared" si="9"/>
        <v>0</v>
      </c>
      <c r="BL217" s="17" t="s">
        <v>1756</v>
      </c>
      <c r="BM217" s="154" t="s">
        <v>1977</v>
      </c>
    </row>
    <row r="218" spans="1:65" s="1" customFormat="1" ht="24.2" customHeight="1">
      <c r="A218" s="29"/>
      <c r="B218" s="142"/>
      <c r="C218" s="143" t="s">
        <v>1978</v>
      </c>
      <c r="D218" s="143" t="s">
        <v>1752</v>
      </c>
      <c r="E218" s="144" t="s">
        <v>1979</v>
      </c>
      <c r="F218" s="145" t="s">
        <v>1980</v>
      </c>
      <c r="G218" s="146" t="s">
        <v>1902</v>
      </c>
      <c r="H218" s="147">
        <v>7</v>
      </c>
      <c r="I218" s="148"/>
      <c r="J218" s="148">
        <f t="shared" si="0"/>
        <v>0</v>
      </c>
      <c r="K218" s="149"/>
      <c r="L218" s="30"/>
      <c r="M218" s="150" t="s">
        <v>1456</v>
      </c>
      <c r="N218" s="151" t="s">
        <v>1491</v>
      </c>
      <c r="O218" s="152">
        <v>2.08</v>
      </c>
      <c r="P218" s="152">
        <f t="shared" si="1"/>
        <v>14.56</v>
      </c>
      <c r="Q218" s="152">
        <v>2.8539999999999999E-2</v>
      </c>
      <c r="R218" s="152">
        <f t="shared" si="2"/>
        <v>0.19977999999999999</v>
      </c>
      <c r="S218" s="152">
        <v>0</v>
      </c>
      <c r="T218" s="153">
        <f t="shared" si="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 t="shared" si="4"/>
        <v>0</v>
      </c>
      <c r="BF218" s="155">
        <f t="shared" si="5"/>
        <v>0</v>
      </c>
      <c r="BG218" s="155">
        <f t="shared" si="6"/>
        <v>0</v>
      </c>
      <c r="BH218" s="155">
        <f t="shared" si="7"/>
        <v>0</v>
      </c>
      <c r="BI218" s="155">
        <f t="shared" si="8"/>
        <v>0</v>
      </c>
      <c r="BJ218" s="17" t="s">
        <v>1533</v>
      </c>
      <c r="BK218" s="155">
        <f t="shared" si="9"/>
        <v>0</v>
      </c>
      <c r="BL218" s="17" t="s">
        <v>1756</v>
      </c>
      <c r="BM218" s="154" t="s">
        <v>1981</v>
      </c>
    </row>
    <row r="219" spans="1:65" s="1" customFormat="1" ht="21.75" customHeight="1">
      <c r="A219" s="29"/>
      <c r="B219" s="142"/>
      <c r="C219" s="177" t="s">
        <v>1982</v>
      </c>
      <c r="D219" s="177" t="s">
        <v>1849</v>
      </c>
      <c r="E219" s="178" t="s">
        <v>1983</v>
      </c>
      <c r="F219" s="179" t="s">
        <v>1984</v>
      </c>
      <c r="G219" s="180" t="s">
        <v>1902</v>
      </c>
      <c r="H219" s="181">
        <v>7</v>
      </c>
      <c r="I219" s="182"/>
      <c r="J219" s="182">
        <f t="shared" si="0"/>
        <v>0</v>
      </c>
      <c r="K219" s="183"/>
      <c r="L219" s="184"/>
      <c r="M219" s="185" t="s">
        <v>1456</v>
      </c>
      <c r="N219" s="186" t="s">
        <v>1491</v>
      </c>
      <c r="O219" s="152">
        <v>0</v>
      </c>
      <c r="P219" s="152">
        <f t="shared" si="1"/>
        <v>0</v>
      </c>
      <c r="Q219" s="152">
        <v>2.1</v>
      </c>
      <c r="R219" s="152">
        <f t="shared" si="2"/>
        <v>14.700000000000001</v>
      </c>
      <c r="S219" s="152">
        <v>0</v>
      </c>
      <c r="T219" s="153">
        <f t="shared" si="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1789</v>
      </c>
      <c r="AT219" s="154" t="s">
        <v>1849</v>
      </c>
      <c r="AU219" s="154" t="s">
        <v>1535</v>
      </c>
      <c r="AY219" s="17" t="s">
        <v>1750</v>
      </c>
      <c r="BE219" s="155">
        <f t="shared" si="4"/>
        <v>0</v>
      </c>
      <c r="BF219" s="155">
        <f t="shared" si="5"/>
        <v>0</v>
      </c>
      <c r="BG219" s="155">
        <f t="shared" si="6"/>
        <v>0</v>
      </c>
      <c r="BH219" s="155">
        <f t="shared" si="7"/>
        <v>0</v>
      </c>
      <c r="BI219" s="155">
        <f t="shared" si="8"/>
        <v>0</v>
      </c>
      <c r="BJ219" s="17" t="s">
        <v>1533</v>
      </c>
      <c r="BK219" s="155">
        <f t="shared" si="9"/>
        <v>0</v>
      </c>
      <c r="BL219" s="17" t="s">
        <v>1756</v>
      </c>
      <c r="BM219" s="154" t="s">
        <v>1985</v>
      </c>
    </row>
    <row r="220" spans="1:65" s="1" customFormat="1" ht="24.2" customHeight="1">
      <c r="A220" s="29"/>
      <c r="B220" s="142"/>
      <c r="C220" s="143" t="s">
        <v>1986</v>
      </c>
      <c r="D220" s="143" t="s">
        <v>1752</v>
      </c>
      <c r="E220" s="144" t="s">
        <v>1987</v>
      </c>
      <c r="F220" s="145" t="s">
        <v>1988</v>
      </c>
      <c r="G220" s="146" t="s">
        <v>1902</v>
      </c>
      <c r="H220" s="147">
        <v>7</v>
      </c>
      <c r="I220" s="148"/>
      <c r="J220" s="148">
        <f t="shared" si="0"/>
        <v>0</v>
      </c>
      <c r="K220" s="149"/>
      <c r="L220" s="30"/>
      <c r="M220" s="150" t="s">
        <v>1456</v>
      </c>
      <c r="N220" s="151" t="s">
        <v>1491</v>
      </c>
      <c r="O220" s="152">
        <v>1.694</v>
      </c>
      <c r="P220" s="152">
        <f t="shared" si="1"/>
        <v>11.858000000000001</v>
      </c>
      <c r="Q220" s="152">
        <v>0.21734000000000001</v>
      </c>
      <c r="R220" s="152">
        <f t="shared" si="2"/>
        <v>1.52138</v>
      </c>
      <c r="S220" s="152">
        <v>0</v>
      </c>
      <c r="T220" s="153">
        <f t="shared" si="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 t="shared" si="4"/>
        <v>0</v>
      </c>
      <c r="BF220" s="155">
        <f t="shared" si="5"/>
        <v>0</v>
      </c>
      <c r="BG220" s="155">
        <f t="shared" si="6"/>
        <v>0</v>
      </c>
      <c r="BH220" s="155">
        <f t="shared" si="7"/>
        <v>0</v>
      </c>
      <c r="BI220" s="155">
        <f t="shared" si="8"/>
        <v>0</v>
      </c>
      <c r="BJ220" s="17" t="s">
        <v>1533</v>
      </c>
      <c r="BK220" s="155">
        <f t="shared" si="9"/>
        <v>0</v>
      </c>
      <c r="BL220" s="17" t="s">
        <v>1756</v>
      </c>
      <c r="BM220" s="154" t="s">
        <v>1989</v>
      </c>
    </row>
    <row r="221" spans="1:65" s="1" customFormat="1" ht="24.2" customHeight="1">
      <c r="A221" s="29"/>
      <c r="B221" s="142"/>
      <c r="C221" s="177" t="s">
        <v>1990</v>
      </c>
      <c r="D221" s="177" t="s">
        <v>1849</v>
      </c>
      <c r="E221" s="178" t="s">
        <v>1991</v>
      </c>
      <c r="F221" s="179" t="s">
        <v>1992</v>
      </c>
      <c r="G221" s="180" t="s">
        <v>1902</v>
      </c>
      <c r="H221" s="181">
        <v>6</v>
      </c>
      <c r="I221" s="182"/>
      <c r="J221" s="182">
        <f t="shared" si="0"/>
        <v>0</v>
      </c>
      <c r="K221" s="183"/>
      <c r="L221" s="184"/>
      <c r="M221" s="185" t="s">
        <v>1456</v>
      </c>
      <c r="N221" s="186" t="s">
        <v>1491</v>
      </c>
      <c r="O221" s="152">
        <v>0</v>
      </c>
      <c r="P221" s="152">
        <f t="shared" si="1"/>
        <v>0</v>
      </c>
      <c r="Q221" s="152">
        <v>0.156</v>
      </c>
      <c r="R221" s="152">
        <f t="shared" si="2"/>
        <v>0.93599999999999994</v>
      </c>
      <c r="S221" s="152">
        <v>0</v>
      </c>
      <c r="T221" s="153">
        <f t="shared" si="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1789</v>
      </c>
      <c r="AT221" s="154" t="s">
        <v>1849</v>
      </c>
      <c r="AU221" s="154" t="s">
        <v>1535</v>
      </c>
      <c r="AY221" s="17" t="s">
        <v>1750</v>
      </c>
      <c r="BE221" s="155">
        <f t="shared" si="4"/>
        <v>0</v>
      </c>
      <c r="BF221" s="155">
        <f t="shared" si="5"/>
        <v>0</v>
      </c>
      <c r="BG221" s="155">
        <f t="shared" si="6"/>
        <v>0</v>
      </c>
      <c r="BH221" s="155">
        <f t="shared" si="7"/>
        <v>0</v>
      </c>
      <c r="BI221" s="155">
        <f t="shared" si="8"/>
        <v>0</v>
      </c>
      <c r="BJ221" s="17" t="s">
        <v>1533</v>
      </c>
      <c r="BK221" s="155">
        <f t="shared" si="9"/>
        <v>0</v>
      </c>
      <c r="BL221" s="17" t="s">
        <v>1756</v>
      </c>
      <c r="BM221" s="154" t="s">
        <v>1993</v>
      </c>
    </row>
    <row r="222" spans="1:65" s="1" customFormat="1" ht="24.2" customHeight="1">
      <c r="A222" s="29"/>
      <c r="B222" s="142"/>
      <c r="C222" s="177" t="s">
        <v>1994</v>
      </c>
      <c r="D222" s="177" t="s">
        <v>1849</v>
      </c>
      <c r="E222" s="178" t="s">
        <v>1995</v>
      </c>
      <c r="F222" s="179" t="s">
        <v>1996</v>
      </c>
      <c r="G222" s="180" t="s">
        <v>1902</v>
      </c>
      <c r="H222" s="181">
        <v>1</v>
      </c>
      <c r="I222" s="182"/>
      <c r="J222" s="182">
        <f t="shared" si="0"/>
        <v>0</v>
      </c>
      <c r="K222" s="183"/>
      <c r="L222" s="184"/>
      <c r="M222" s="185" t="s">
        <v>1456</v>
      </c>
      <c r="N222" s="186" t="s">
        <v>1491</v>
      </c>
      <c r="O222" s="152">
        <v>0</v>
      </c>
      <c r="P222" s="152">
        <f t="shared" si="1"/>
        <v>0</v>
      </c>
      <c r="Q222" s="152">
        <v>0.112</v>
      </c>
      <c r="R222" s="152">
        <f t="shared" si="2"/>
        <v>0.112</v>
      </c>
      <c r="S222" s="152">
        <v>0</v>
      </c>
      <c r="T222" s="153">
        <f t="shared" si="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1789</v>
      </c>
      <c r="AT222" s="154" t="s">
        <v>1849</v>
      </c>
      <c r="AU222" s="154" t="s">
        <v>1535</v>
      </c>
      <c r="AY222" s="17" t="s">
        <v>1750</v>
      </c>
      <c r="BE222" s="155">
        <f t="shared" si="4"/>
        <v>0</v>
      </c>
      <c r="BF222" s="155">
        <f t="shared" si="5"/>
        <v>0</v>
      </c>
      <c r="BG222" s="155">
        <f t="shared" si="6"/>
        <v>0</v>
      </c>
      <c r="BH222" s="155">
        <f t="shared" si="7"/>
        <v>0</v>
      </c>
      <c r="BI222" s="155">
        <f t="shared" si="8"/>
        <v>0</v>
      </c>
      <c r="BJ222" s="17" t="s">
        <v>1533</v>
      </c>
      <c r="BK222" s="155">
        <f t="shared" si="9"/>
        <v>0</v>
      </c>
      <c r="BL222" s="17" t="s">
        <v>1756</v>
      </c>
      <c r="BM222" s="154" t="s">
        <v>1997</v>
      </c>
    </row>
    <row r="223" spans="1:65" s="1" customFormat="1" ht="24.2" customHeight="1">
      <c r="A223" s="29"/>
      <c r="B223" s="142"/>
      <c r="C223" s="143" t="s">
        <v>1998</v>
      </c>
      <c r="D223" s="143" t="s">
        <v>1752</v>
      </c>
      <c r="E223" s="144" t="s">
        <v>1999</v>
      </c>
      <c r="F223" s="145" t="s">
        <v>2000</v>
      </c>
      <c r="G223" s="146" t="s">
        <v>1902</v>
      </c>
      <c r="H223" s="147">
        <v>10</v>
      </c>
      <c r="I223" s="148"/>
      <c r="J223" s="148">
        <f t="shared" si="0"/>
        <v>0</v>
      </c>
      <c r="K223" s="149"/>
      <c r="L223" s="30"/>
      <c r="M223" s="150" t="s">
        <v>1456</v>
      </c>
      <c r="N223" s="151" t="s">
        <v>1491</v>
      </c>
      <c r="O223" s="152">
        <v>0</v>
      </c>
      <c r="P223" s="152">
        <f t="shared" si="1"/>
        <v>0</v>
      </c>
      <c r="Q223" s="152">
        <v>2E-3</v>
      </c>
      <c r="R223" s="152">
        <f t="shared" si="2"/>
        <v>0.02</v>
      </c>
      <c r="S223" s="152">
        <v>0</v>
      </c>
      <c r="T223" s="153">
        <f t="shared" si="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 t="shared" si="4"/>
        <v>0</v>
      </c>
      <c r="BF223" s="155">
        <f t="shared" si="5"/>
        <v>0</v>
      </c>
      <c r="BG223" s="155">
        <f t="shared" si="6"/>
        <v>0</v>
      </c>
      <c r="BH223" s="155">
        <f t="shared" si="7"/>
        <v>0</v>
      </c>
      <c r="BI223" s="155">
        <f t="shared" si="8"/>
        <v>0</v>
      </c>
      <c r="BJ223" s="17" t="s">
        <v>1533</v>
      </c>
      <c r="BK223" s="155">
        <f t="shared" si="9"/>
        <v>0</v>
      </c>
      <c r="BL223" s="17" t="s">
        <v>1756</v>
      </c>
      <c r="BM223" s="154" t="s">
        <v>2001</v>
      </c>
    </row>
    <row r="224" spans="1:65" s="1" customFormat="1" ht="24.2" customHeight="1">
      <c r="A224" s="29"/>
      <c r="B224" s="142"/>
      <c r="C224" s="143" t="s">
        <v>2002</v>
      </c>
      <c r="D224" s="143" t="s">
        <v>1752</v>
      </c>
      <c r="E224" s="144" t="s">
        <v>2003</v>
      </c>
      <c r="F224" s="145" t="s">
        <v>2004</v>
      </c>
      <c r="G224" s="146" t="s">
        <v>2005</v>
      </c>
      <c r="H224" s="147">
        <v>6</v>
      </c>
      <c r="I224" s="148"/>
      <c r="J224" s="148">
        <f t="shared" si="0"/>
        <v>0</v>
      </c>
      <c r="K224" s="149"/>
      <c r="L224" s="30"/>
      <c r="M224" s="150" t="s">
        <v>1456</v>
      </c>
      <c r="N224" s="151" t="s">
        <v>1491</v>
      </c>
      <c r="O224" s="152">
        <v>2.133</v>
      </c>
      <c r="P224" s="152">
        <f t="shared" si="1"/>
        <v>12.798</v>
      </c>
      <c r="Q224" s="152">
        <v>4.2999999999999999E-4</v>
      </c>
      <c r="R224" s="152">
        <f t="shared" si="2"/>
        <v>2.5799999999999998E-3</v>
      </c>
      <c r="S224" s="152">
        <v>0</v>
      </c>
      <c r="T224" s="153">
        <f t="shared" si="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1756</v>
      </c>
      <c r="AT224" s="154" t="s">
        <v>1752</v>
      </c>
      <c r="AU224" s="154" t="s">
        <v>1535</v>
      </c>
      <c r="AY224" s="17" t="s">
        <v>1750</v>
      </c>
      <c r="BE224" s="155">
        <f t="shared" si="4"/>
        <v>0</v>
      </c>
      <c r="BF224" s="155">
        <f t="shared" si="5"/>
        <v>0</v>
      </c>
      <c r="BG224" s="155">
        <f t="shared" si="6"/>
        <v>0</v>
      </c>
      <c r="BH224" s="155">
        <f t="shared" si="7"/>
        <v>0</v>
      </c>
      <c r="BI224" s="155">
        <f t="shared" si="8"/>
        <v>0</v>
      </c>
      <c r="BJ224" s="17" t="s">
        <v>1533</v>
      </c>
      <c r="BK224" s="155">
        <f t="shared" si="9"/>
        <v>0</v>
      </c>
      <c r="BL224" s="17" t="s">
        <v>1756</v>
      </c>
      <c r="BM224" s="154" t="s">
        <v>2006</v>
      </c>
    </row>
    <row r="225" spans="1:65" s="1" customFormat="1" ht="21.75" customHeight="1">
      <c r="A225" s="29"/>
      <c r="B225" s="142"/>
      <c r="C225" s="143" t="s">
        <v>2007</v>
      </c>
      <c r="D225" s="143" t="s">
        <v>1752</v>
      </c>
      <c r="E225" s="144" t="s">
        <v>2008</v>
      </c>
      <c r="F225" s="145" t="s">
        <v>2009</v>
      </c>
      <c r="G225" s="146" t="s">
        <v>1786</v>
      </c>
      <c r="H225" s="147">
        <v>243.3</v>
      </c>
      <c r="I225" s="148"/>
      <c r="J225" s="148">
        <f t="shared" si="0"/>
        <v>0</v>
      </c>
      <c r="K225" s="149"/>
      <c r="L225" s="30"/>
      <c r="M225" s="150" t="s">
        <v>1456</v>
      </c>
      <c r="N225" s="151" t="s">
        <v>1491</v>
      </c>
      <c r="O225" s="152">
        <v>2.3E-2</v>
      </c>
      <c r="P225" s="152">
        <f t="shared" si="1"/>
        <v>5.5959000000000003</v>
      </c>
      <c r="Q225" s="152">
        <v>6.9999999999999994E-5</v>
      </c>
      <c r="R225" s="152">
        <f t="shared" si="2"/>
        <v>1.7031000000000001E-2</v>
      </c>
      <c r="S225" s="152">
        <v>0</v>
      </c>
      <c r="T225" s="153">
        <f t="shared" si="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1756</v>
      </c>
      <c r="AT225" s="154" t="s">
        <v>1752</v>
      </c>
      <c r="AU225" s="154" t="s">
        <v>1535</v>
      </c>
      <c r="AY225" s="17" t="s">
        <v>1750</v>
      </c>
      <c r="BE225" s="155">
        <f t="shared" si="4"/>
        <v>0</v>
      </c>
      <c r="BF225" s="155">
        <f t="shared" si="5"/>
        <v>0</v>
      </c>
      <c r="BG225" s="155">
        <f t="shared" si="6"/>
        <v>0</v>
      </c>
      <c r="BH225" s="155">
        <f t="shared" si="7"/>
        <v>0</v>
      </c>
      <c r="BI225" s="155">
        <f t="shared" si="8"/>
        <v>0</v>
      </c>
      <c r="BJ225" s="17" t="s">
        <v>1533</v>
      </c>
      <c r="BK225" s="155">
        <f t="shared" si="9"/>
        <v>0</v>
      </c>
      <c r="BL225" s="17" t="s">
        <v>1756</v>
      </c>
      <c r="BM225" s="154" t="s">
        <v>2010</v>
      </c>
    </row>
    <row r="226" spans="1:65" s="1" customFormat="1" ht="37.9" customHeight="1">
      <c r="A226" s="29"/>
      <c r="B226" s="142"/>
      <c r="C226" s="143" t="s">
        <v>2011</v>
      </c>
      <c r="D226" s="143" t="s">
        <v>1752</v>
      </c>
      <c r="E226" s="144" t="s">
        <v>2012</v>
      </c>
      <c r="F226" s="145" t="s">
        <v>2013</v>
      </c>
      <c r="G226" s="146" t="s">
        <v>1902</v>
      </c>
      <c r="H226" s="147">
        <v>1</v>
      </c>
      <c r="I226" s="148"/>
      <c r="J226" s="148">
        <f t="shared" si="0"/>
        <v>0</v>
      </c>
      <c r="K226" s="149"/>
      <c r="L226" s="30"/>
      <c r="M226" s="150" t="s">
        <v>1456</v>
      </c>
      <c r="N226" s="151" t="s">
        <v>1491</v>
      </c>
      <c r="O226" s="152">
        <v>0.68300000000000005</v>
      </c>
      <c r="P226" s="152">
        <f t="shared" si="1"/>
        <v>0.68300000000000005</v>
      </c>
      <c r="Q226" s="152">
        <v>0</v>
      </c>
      <c r="R226" s="152">
        <f t="shared" si="2"/>
        <v>0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1533</v>
      </c>
      <c r="BK226" s="155">
        <f t="shared" si="9"/>
        <v>0</v>
      </c>
      <c r="BL226" s="17" t="s">
        <v>1756</v>
      </c>
      <c r="BM226" s="154" t="s">
        <v>2014</v>
      </c>
    </row>
    <row r="227" spans="1:65" s="1" customFormat="1" ht="16.5" customHeight="1">
      <c r="A227" s="29"/>
      <c r="B227" s="142"/>
      <c r="C227" s="177" t="s">
        <v>2015</v>
      </c>
      <c r="D227" s="177" t="s">
        <v>1849</v>
      </c>
      <c r="E227" s="178" t="s">
        <v>2016</v>
      </c>
      <c r="F227" s="179" t="s">
        <v>2017</v>
      </c>
      <c r="G227" s="180" t="s">
        <v>1902</v>
      </c>
      <c r="H227" s="181">
        <v>1</v>
      </c>
      <c r="I227" s="182"/>
      <c r="J227" s="182">
        <f t="shared" si="0"/>
        <v>0</v>
      </c>
      <c r="K227" s="183"/>
      <c r="L227" s="184"/>
      <c r="M227" s="185" t="s">
        <v>1456</v>
      </c>
      <c r="N227" s="186" t="s">
        <v>1491</v>
      </c>
      <c r="O227" s="152">
        <v>0</v>
      </c>
      <c r="P227" s="152">
        <f t="shared" si="1"/>
        <v>0</v>
      </c>
      <c r="Q227" s="152">
        <v>6.4999999999999997E-4</v>
      </c>
      <c r="R227" s="152">
        <f t="shared" si="2"/>
        <v>6.4999999999999997E-4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1789</v>
      </c>
      <c r="AT227" s="154" t="s">
        <v>1849</v>
      </c>
      <c r="AU227" s="154" t="s">
        <v>1535</v>
      </c>
      <c r="AY227" s="17" t="s">
        <v>1750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1533</v>
      </c>
      <c r="BK227" s="155">
        <f t="shared" si="9"/>
        <v>0</v>
      </c>
      <c r="BL227" s="17" t="s">
        <v>1756</v>
      </c>
      <c r="BM227" s="154" t="s">
        <v>2018</v>
      </c>
    </row>
    <row r="228" spans="1:65" s="1" customFormat="1" ht="37.9" customHeight="1">
      <c r="A228" s="29"/>
      <c r="B228" s="142"/>
      <c r="C228" s="143" t="s">
        <v>2019</v>
      </c>
      <c r="D228" s="143" t="s">
        <v>1752</v>
      </c>
      <c r="E228" s="144" t="s">
        <v>2020</v>
      </c>
      <c r="F228" s="145" t="s">
        <v>2021</v>
      </c>
      <c r="G228" s="146" t="s">
        <v>1902</v>
      </c>
      <c r="H228" s="147">
        <v>1</v>
      </c>
      <c r="I228" s="148"/>
      <c r="J228" s="148">
        <f t="shared" si="0"/>
        <v>0</v>
      </c>
      <c r="K228" s="149"/>
      <c r="L228" s="30"/>
      <c r="M228" s="150" t="s">
        <v>1456</v>
      </c>
      <c r="N228" s="151" t="s">
        <v>1491</v>
      </c>
      <c r="O228" s="152">
        <v>0.68300000000000005</v>
      </c>
      <c r="P228" s="152">
        <f t="shared" si="1"/>
        <v>0.68300000000000005</v>
      </c>
      <c r="Q228" s="152">
        <v>0</v>
      </c>
      <c r="R228" s="152">
        <f t="shared" si="2"/>
        <v>0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1756</v>
      </c>
      <c r="AT228" s="154" t="s">
        <v>1752</v>
      </c>
      <c r="AU228" s="154" t="s">
        <v>1535</v>
      </c>
      <c r="AY228" s="17" t="s">
        <v>1750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1533</v>
      </c>
      <c r="BK228" s="155">
        <f t="shared" si="9"/>
        <v>0</v>
      </c>
      <c r="BL228" s="17" t="s">
        <v>1756</v>
      </c>
      <c r="BM228" s="154" t="s">
        <v>2022</v>
      </c>
    </row>
    <row r="229" spans="1:65" s="1" customFormat="1" ht="16.5" customHeight="1">
      <c r="A229" s="29"/>
      <c r="B229" s="142"/>
      <c r="C229" s="177" t="s">
        <v>2023</v>
      </c>
      <c r="D229" s="177" t="s">
        <v>1849</v>
      </c>
      <c r="E229" s="178" t="s">
        <v>2024</v>
      </c>
      <c r="F229" s="179" t="s">
        <v>2025</v>
      </c>
      <c r="G229" s="180" t="s">
        <v>1902</v>
      </c>
      <c r="H229" s="181">
        <v>1</v>
      </c>
      <c r="I229" s="182"/>
      <c r="J229" s="182">
        <f t="shared" si="0"/>
        <v>0</v>
      </c>
      <c r="K229" s="183"/>
      <c r="L229" s="184"/>
      <c r="M229" s="185" t="s">
        <v>1456</v>
      </c>
      <c r="N229" s="186" t="s">
        <v>1491</v>
      </c>
      <c r="O229" s="152">
        <v>0</v>
      </c>
      <c r="P229" s="152">
        <f t="shared" si="1"/>
        <v>0</v>
      </c>
      <c r="Q229" s="152">
        <v>2.9E-4</v>
      </c>
      <c r="R229" s="152">
        <f t="shared" si="2"/>
        <v>2.9E-4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1789</v>
      </c>
      <c r="AT229" s="154" t="s">
        <v>1849</v>
      </c>
      <c r="AU229" s="154" t="s">
        <v>1535</v>
      </c>
      <c r="AY229" s="17" t="s">
        <v>1750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1533</v>
      </c>
      <c r="BK229" s="155">
        <f t="shared" si="9"/>
        <v>0</v>
      </c>
      <c r="BL229" s="17" t="s">
        <v>1756</v>
      </c>
      <c r="BM229" s="154" t="s">
        <v>2026</v>
      </c>
    </row>
    <row r="230" spans="1:65" s="1" customFormat="1" ht="37.9" customHeight="1">
      <c r="A230" s="29"/>
      <c r="B230" s="142"/>
      <c r="C230" s="143" t="s">
        <v>2027</v>
      </c>
      <c r="D230" s="143" t="s">
        <v>1752</v>
      </c>
      <c r="E230" s="144" t="s">
        <v>2028</v>
      </c>
      <c r="F230" s="145" t="s">
        <v>2029</v>
      </c>
      <c r="G230" s="146" t="s">
        <v>1902</v>
      </c>
      <c r="H230" s="147">
        <v>1</v>
      </c>
      <c r="I230" s="148"/>
      <c r="J230" s="148">
        <f t="shared" si="0"/>
        <v>0</v>
      </c>
      <c r="K230" s="149"/>
      <c r="L230" s="30"/>
      <c r="M230" s="150" t="s">
        <v>1456</v>
      </c>
      <c r="N230" s="151" t="s">
        <v>1491</v>
      </c>
      <c r="O230" s="152">
        <v>2.524</v>
      </c>
      <c r="P230" s="152">
        <f t="shared" si="1"/>
        <v>2.524</v>
      </c>
      <c r="Q230" s="152">
        <v>5.0000000000000002E-5</v>
      </c>
      <c r="R230" s="152">
        <f t="shared" si="2"/>
        <v>5.0000000000000002E-5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1756</v>
      </c>
      <c r="AT230" s="154" t="s">
        <v>1752</v>
      </c>
      <c r="AU230" s="154" t="s">
        <v>1535</v>
      </c>
      <c r="AY230" s="17" t="s">
        <v>1750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1533</v>
      </c>
      <c r="BK230" s="155">
        <f t="shared" si="9"/>
        <v>0</v>
      </c>
      <c r="BL230" s="17" t="s">
        <v>1756</v>
      </c>
      <c r="BM230" s="154" t="s">
        <v>2030</v>
      </c>
    </row>
    <row r="231" spans="1:65" s="1" customFormat="1" ht="16.5" customHeight="1">
      <c r="A231" s="29"/>
      <c r="B231" s="142"/>
      <c r="C231" s="177" t="s">
        <v>2031</v>
      </c>
      <c r="D231" s="177" t="s">
        <v>1849</v>
      </c>
      <c r="E231" s="178" t="s">
        <v>2032</v>
      </c>
      <c r="F231" s="179" t="s">
        <v>2033</v>
      </c>
      <c r="G231" s="180" t="s">
        <v>1902</v>
      </c>
      <c r="H231" s="181">
        <v>1</v>
      </c>
      <c r="I231" s="182"/>
      <c r="J231" s="182">
        <f t="shared" si="0"/>
        <v>0</v>
      </c>
      <c r="K231" s="183"/>
      <c r="L231" s="184"/>
      <c r="M231" s="185" t="s">
        <v>1456</v>
      </c>
      <c r="N231" s="186" t="s">
        <v>1491</v>
      </c>
      <c r="O231" s="152">
        <v>0</v>
      </c>
      <c r="P231" s="152">
        <f t="shared" si="1"/>
        <v>0</v>
      </c>
      <c r="Q231" s="152">
        <v>8.5000000000000006E-3</v>
      </c>
      <c r="R231" s="152">
        <f t="shared" si="2"/>
        <v>8.5000000000000006E-3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1789</v>
      </c>
      <c r="AT231" s="154" t="s">
        <v>1849</v>
      </c>
      <c r="AU231" s="154" t="s">
        <v>1535</v>
      </c>
      <c r="AY231" s="17" t="s">
        <v>1750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1533</v>
      </c>
      <c r="BK231" s="155">
        <f t="shared" si="9"/>
        <v>0</v>
      </c>
      <c r="BL231" s="17" t="s">
        <v>1756</v>
      </c>
      <c r="BM231" s="154" t="s">
        <v>2034</v>
      </c>
    </row>
    <row r="232" spans="1:65" s="11" customFormat="1" ht="22.9" customHeight="1">
      <c r="B232" s="130"/>
      <c r="D232" s="131" t="s">
        <v>1525</v>
      </c>
      <c r="E232" s="140" t="s">
        <v>1794</v>
      </c>
      <c r="F232" s="140" t="s">
        <v>2035</v>
      </c>
      <c r="J232" s="141">
        <f>BK232</f>
        <v>0</v>
      </c>
      <c r="L232" s="130"/>
      <c r="M232" s="134"/>
      <c r="N232" s="135"/>
      <c r="O232" s="135"/>
      <c r="P232" s="136">
        <f>SUM(P233:P236)</f>
        <v>28.924799999999998</v>
      </c>
      <c r="Q232" s="135"/>
      <c r="R232" s="136">
        <f>SUM(R233:R236)</f>
        <v>1.1039999999999999E-3</v>
      </c>
      <c r="S232" s="135"/>
      <c r="T232" s="137">
        <f>SUM(T233:T236)</f>
        <v>0</v>
      </c>
      <c r="AR232" s="131" t="s">
        <v>1533</v>
      </c>
      <c r="AT232" s="138" t="s">
        <v>1525</v>
      </c>
      <c r="AU232" s="138" t="s">
        <v>1533</v>
      </c>
      <c r="AY232" s="131" t="s">
        <v>1750</v>
      </c>
      <c r="BK232" s="139">
        <f>SUM(BK233:BK236)</f>
        <v>0</v>
      </c>
    </row>
    <row r="233" spans="1:65" s="1" customFormat="1" ht="37.9" customHeight="1">
      <c r="A233" s="29"/>
      <c r="B233" s="142"/>
      <c r="C233" s="143" t="s">
        <v>2036</v>
      </c>
      <c r="D233" s="143" t="s">
        <v>1752</v>
      </c>
      <c r="E233" s="144" t="s">
        <v>2037</v>
      </c>
      <c r="F233" s="145" t="s">
        <v>2038</v>
      </c>
      <c r="G233" s="146" t="s">
        <v>1786</v>
      </c>
      <c r="H233" s="147">
        <v>36.799999999999997</v>
      </c>
      <c r="I233" s="148"/>
      <c r="J233" s="148">
        <f>ROUND(I233*H233,2)</f>
        <v>0</v>
      </c>
      <c r="K233" s="149"/>
      <c r="L233" s="30"/>
      <c r="M233" s="150" t="s">
        <v>1456</v>
      </c>
      <c r="N233" s="151" t="s">
        <v>1491</v>
      </c>
      <c r="O233" s="152">
        <v>0.13900000000000001</v>
      </c>
      <c r="P233" s="152">
        <f>O233*H233</f>
        <v>5.1151999999999997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1756</v>
      </c>
      <c r="AT233" s="154" t="s">
        <v>1752</v>
      </c>
      <c r="AU233" s="154" t="s">
        <v>1535</v>
      </c>
      <c r="AY233" s="17" t="s">
        <v>1750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1533</v>
      </c>
      <c r="BK233" s="155">
        <f>ROUND(I233*H233,2)</f>
        <v>0</v>
      </c>
      <c r="BL233" s="17" t="s">
        <v>1756</v>
      </c>
      <c r="BM233" s="154" t="s">
        <v>2039</v>
      </c>
    </row>
    <row r="234" spans="1:65" s="1" customFormat="1" ht="24.2" customHeight="1">
      <c r="A234" s="29"/>
      <c r="B234" s="142"/>
      <c r="C234" s="143" t="s">
        <v>2040</v>
      </c>
      <c r="D234" s="143" t="s">
        <v>1752</v>
      </c>
      <c r="E234" s="144" t="s">
        <v>2041</v>
      </c>
      <c r="F234" s="145" t="s">
        <v>2042</v>
      </c>
      <c r="G234" s="146" t="s">
        <v>1786</v>
      </c>
      <c r="H234" s="147">
        <v>36.799999999999997</v>
      </c>
      <c r="I234" s="148"/>
      <c r="J234" s="148">
        <f>ROUND(I234*H234,2)</f>
        <v>0</v>
      </c>
      <c r="K234" s="149"/>
      <c r="L234" s="30"/>
      <c r="M234" s="150" t="s">
        <v>1456</v>
      </c>
      <c r="N234" s="151" t="s">
        <v>1491</v>
      </c>
      <c r="O234" s="152">
        <v>0.19600000000000001</v>
      </c>
      <c r="P234" s="152">
        <f>O234*H234</f>
        <v>7.2127999999999997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1756</v>
      </c>
      <c r="AT234" s="154" t="s">
        <v>1752</v>
      </c>
      <c r="AU234" s="154" t="s">
        <v>1535</v>
      </c>
      <c r="AY234" s="17" t="s">
        <v>1750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1533</v>
      </c>
      <c r="BK234" s="155">
        <f>ROUND(I234*H234,2)</f>
        <v>0</v>
      </c>
      <c r="BL234" s="17" t="s">
        <v>1756</v>
      </c>
      <c r="BM234" s="154" t="s">
        <v>2043</v>
      </c>
    </row>
    <row r="235" spans="1:65" s="13" customFormat="1">
      <c r="B235" s="163"/>
      <c r="D235" s="157" t="s">
        <v>1758</v>
      </c>
      <c r="E235" s="164" t="s">
        <v>1456</v>
      </c>
      <c r="F235" s="165" t="s">
        <v>2044</v>
      </c>
      <c r="H235" s="166">
        <v>36.799999999999997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1758</v>
      </c>
      <c r="AU235" s="164" t="s">
        <v>1535</v>
      </c>
      <c r="AV235" s="13" t="s">
        <v>1535</v>
      </c>
      <c r="AW235" s="13" t="s">
        <v>1482</v>
      </c>
      <c r="AX235" s="13" t="s">
        <v>1533</v>
      </c>
      <c r="AY235" s="164" t="s">
        <v>1750</v>
      </c>
    </row>
    <row r="236" spans="1:65" s="1" customFormat="1" ht="24.2" customHeight="1">
      <c r="A236" s="29"/>
      <c r="B236" s="142"/>
      <c r="C236" s="143" t="s">
        <v>2045</v>
      </c>
      <c r="D236" s="143" t="s">
        <v>1752</v>
      </c>
      <c r="E236" s="144" t="s">
        <v>2046</v>
      </c>
      <c r="F236" s="145" t="s">
        <v>2047</v>
      </c>
      <c r="G236" s="146" t="s">
        <v>1786</v>
      </c>
      <c r="H236" s="147">
        <v>36.799999999999997</v>
      </c>
      <c r="I236" s="148"/>
      <c r="J236" s="148">
        <f>ROUND(I236*H236,2)</f>
        <v>0</v>
      </c>
      <c r="K236" s="149"/>
      <c r="L236" s="30"/>
      <c r="M236" s="150" t="s">
        <v>1456</v>
      </c>
      <c r="N236" s="151" t="s">
        <v>1491</v>
      </c>
      <c r="O236" s="152">
        <v>0.45100000000000001</v>
      </c>
      <c r="P236" s="152">
        <f>O236*H236</f>
        <v>16.596799999999998</v>
      </c>
      <c r="Q236" s="152">
        <v>3.0000000000000001E-5</v>
      </c>
      <c r="R236" s="152">
        <f>Q236*H236</f>
        <v>1.1039999999999999E-3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1756</v>
      </c>
      <c r="AT236" s="154" t="s">
        <v>1752</v>
      </c>
      <c r="AU236" s="154" t="s">
        <v>1535</v>
      </c>
      <c r="AY236" s="17" t="s">
        <v>1750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1533</v>
      </c>
      <c r="BK236" s="155">
        <f>ROUND(I236*H236,2)</f>
        <v>0</v>
      </c>
      <c r="BL236" s="17" t="s">
        <v>1756</v>
      </c>
      <c r="BM236" s="154" t="s">
        <v>2048</v>
      </c>
    </row>
    <row r="237" spans="1:65" s="11" customFormat="1" ht="22.9" customHeight="1">
      <c r="B237" s="130"/>
      <c r="D237" s="131" t="s">
        <v>1525</v>
      </c>
      <c r="E237" s="140" t="s">
        <v>2049</v>
      </c>
      <c r="F237" s="140" t="s">
        <v>2050</v>
      </c>
      <c r="J237" s="141">
        <f>BK237</f>
        <v>0</v>
      </c>
      <c r="L237" s="130"/>
      <c r="M237" s="134"/>
      <c r="N237" s="135"/>
      <c r="O237" s="135"/>
      <c r="P237" s="136">
        <f>P238</f>
        <v>1269.0482</v>
      </c>
      <c r="Q237" s="135"/>
      <c r="R237" s="136">
        <f>R238</f>
        <v>0</v>
      </c>
      <c r="S237" s="135"/>
      <c r="T237" s="137">
        <f>T238</f>
        <v>0</v>
      </c>
      <c r="AR237" s="131" t="s">
        <v>1533</v>
      </c>
      <c r="AT237" s="138" t="s">
        <v>1525</v>
      </c>
      <c r="AU237" s="138" t="s">
        <v>1533</v>
      </c>
      <c r="AY237" s="131" t="s">
        <v>1750</v>
      </c>
      <c r="BK237" s="139">
        <f>BK238</f>
        <v>0</v>
      </c>
    </row>
    <row r="238" spans="1:65" s="1" customFormat="1" ht="49.15" customHeight="1">
      <c r="A238" s="29"/>
      <c r="B238" s="142"/>
      <c r="C238" s="143" t="s">
        <v>2051</v>
      </c>
      <c r="D238" s="143" t="s">
        <v>1752</v>
      </c>
      <c r="E238" s="144" t="s">
        <v>2052</v>
      </c>
      <c r="F238" s="145" t="s">
        <v>2053</v>
      </c>
      <c r="G238" s="146" t="s">
        <v>1839</v>
      </c>
      <c r="H238" s="147">
        <v>857.46500000000003</v>
      </c>
      <c r="I238" s="148"/>
      <c r="J238" s="148">
        <f>ROUND(I238*H238,2)</f>
        <v>0</v>
      </c>
      <c r="K238" s="149"/>
      <c r="L238" s="30"/>
      <c r="M238" s="150" t="s">
        <v>1456</v>
      </c>
      <c r="N238" s="151" t="s">
        <v>1491</v>
      </c>
      <c r="O238" s="152">
        <v>1.48</v>
      </c>
      <c r="P238" s="152">
        <f>O238*H238</f>
        <v>1269.0482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1756</v>
      </c>
      <c r="AT238" s="154" t="s">
        <v>1752</v>
      </c>
      <c r="AU238" s="154" t="s">
        <v>1535</v>
      </c>
      <c r="AY238" s="17" t="s">
        <v>1750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1533</v>
      </c>
      <c r="BK238" s="155">
        <f>ROUND(I238*H238,2)</f>
        <v>0</v>
      </c>
      <c r="BL238" s="17" t="s">
        <v>1756</v>
      </c>
      <c r="BM238" s="154" t="s">
        <v>2054</v>
      </c>
    </row>
    <row r="239" spans="1:65" s="11" customFormat="1" ht="22.9" customHeight="1">
      <c r="B239" s="130"/>
      <c r="D239" s="131" t="s">
        <v>1525</v>
      </c>
      <c r="E239" s="140" t="s">
        <v>2055</v>
      </c>
      <c r="F239" s="140" t="s">
        <v>2056</v>
      </c>
      <c r="J239" s="141">
        <f>BK239</f>
        <v>0</v>
      </c>
      <c r="L239" s="130"/>
      <c r="M239" s="134"/>
      <c r="N239" s="135"/>
      <c r="O239" s="135"/>
      <c r="P239" s="136">
        <f>SUM(P240:P248)</f>
        <v>8.3445330000000002</v>
      </c>
      <c r="Q239" s="135"/>
      <c r="R239" s="136">
        <f>SUM(R240:R248)</f>
        <v>0</v>
      </c>
      <c r="S239" s="135"/>
      <c r="T239" s="137">
        <f>SUM(T240:T248)</f>
        <v>0</v>
      </c>
      <c r="AR239" s="131" t="s">
        <v>1533</v>
      </c>
      <c r="AT239" s="138" t="s">
        <v>1525</v>
      </c>
      <c r="AU239" s="138" t="s">
        <v>1533</v>
      </c>
      <c r="AY239" s="131" t="s">
        <v>1750</v>
      </c>
      <c r="BK239" s="139">
        <f>SUM(BK240:BK248)</f>
        <v>0</v>
      </c>
    </row>
    <row r="240" spans="1:65" s="1" customFormat="1" ht="37.9" customHeight="1">
      <c r="A240" s="29"/>
      <c r="B240" s="142"/>
      <c r="C240" s="143" t="s">
        <v>2057</v>
      </c>
      <c r="D240" s="143" t="s">
        <v>1752</v>
      </c>
      <c r="E240" s="144" t="s">
        <v>2058</v>
      </c>
      <c r="F240" s="145" t="s">
        <v>2059</v>
      </c>
      <c r="G240" s="146" t="s">
        <v>1839</v>
      </c>
      <c r="H240" s="147">
        <v>32.469000000000001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0.03</v>
      </c>
      <c r="P240" s="152">
        <f>O240*H240</f>
        <v>0.97406999999999999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2060</v>
      </c>
    </row>
    <row r="241" spans="1:65" s="1" customFormat="1" ht="37.9" customHeight="1">
      <c r="A241" s="29"/>
      <c r="B241" s="142"/>
      <c r="C241" s="143" t="s">
        <v>2061</v>
      </c>
      <c r="D241" s="143" t="s">
        <v>1752</v>
      </c>
      <c r="E241" s="144" t="s">
        <v>2062</v>
      </c>
      <c r="F241" s="145" t="s">
        <v>2063</v>
      </c>
      <c r="G241" s="146" t="s">
        <v>1839</v>
      </c>
      <c r="H241" s="147">
        <v>1103.9459999999999</v>
      </c>
      <c r="I241" s="148"/>
      <c r="J241" s="148">
        <f>ROUND(I241*H241,2)</f>
        <v>0</v>
      </c>
      <c r="K241" s="149"/>
      <c r="L241" s="30"/>
      <c r="M241" s="150" t="s">
        <v>1456</v>
      </c>
      <c r="N241" s="151" t="s">
        <v>1491</v>
      </c>
      <c r="O241" s="152">
        <v>2E-3</v>
      </c>
      <c r="P241" s="152">
        <f>O241*H241</f>
        <v>2.2078919999999997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1533</v>
      </c>
      <c r="BK241" s="155">
        <f>ROUND(I241*H241,2)</f>
        <v>0</v>
      </c>
      <c r="BL241" s="17" t="s">
        <v>1756</v>
      </c>
      <c r="BM241" s="154" t="s">
        <v>2064</v>
      </c>
    </row>
    <row r="242" spans="1:65" s="13" customFormat="1">
      <c r="B242" s="163"/>
      <c r="D242" s="157" t="s">
        <v>1758</v>
      </c>
      <c r="F242" s="165" t="s">
        <v>2065</v>
      </c>
      <c r="H242" s="166">
        <v>1103.9459999999999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1458</v>
      </c>
      <c r="AX242" s="13" t="s">
        <v>1533</v>
      </c>
      <c r="AY242" s="164" t="s">
        <v>1750</v>
      </c>
    </row>
    <row r="243" spans="1:65" s="1" customFormat="1" ht="24.2" customHeight="1">
      <c r="A243" s="29"/>
      <c r="B243" s="142"/>
      <c r="C243" s="143" t="s">
        <v>2066</v>
      </c>
      <c r="D243" s="143" t="s">
        <v>1752</v>
      </c>
      <c r="E243" s="144" t="s">
        <v>2067</v>
      </c>
      <c r="F243" s="145" t="s">
        <v>2068</v>
      </c>
      <c r="G243" s="146" t="s">
        <v>1839</v>
      </c>
      <c r="H243" s="147">
        <v>32.469000000000001</v>
      </c>
      <c r="I243" s="148"/>
      <c r="J243" s="148">
        <f>ROUND(I243*H243,2)</f>
        <v>0</v>
      </c>
      <c r="K243" s="149"/>
      <c r="L243" s="30"/>
      <c r="M243" s="150" t="s">
        <v>1456</v>
      </c>
      <c r="N243" s="151" t="s">
        <v>1491</v>
      </c>
      <c r="O243" s="152">
        <v>0.159</v>
      </c>
      <c r="P243" s="152">
        <f>O243*H243</f>
        <v>5.1625710000000007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2069</v>
      </c>
    </row>
    <row r="244" spans="1:65" s="1" customFormat="1" ht="55.5" customHeight="1">
      <c r="A244" s="29"/>
      <c r="B244" s="142"/>
      <c r="C244" s="143" t="s">
        <v>2070</v>
      </c>
      <c r="D244" s="143" t="s">
        <v>1752</v>
      </c>
      <c r="E244" s="144" t="s">
        <v>2071</v>
      </c>
      <c r="F244" s="145" t="s">
        <v>2072</v>
      </c>
      <c r="G244" s="146" t="s">
        <v>1839</v>
      </c>
      <c r="H244" s="147">
        <v>10.166</v>
      </c>
      <c r="I244" s="148"/>
      <c r="J244" s="148">
        <f>ROUND(I244*H244,2)</f>
        <v>0</v>
      </c>
      <c r="K244" s="149"/>
      <c r="L244" s="30"/>
      <c r="M244" s="150" t="s">
        <v>1456</v>
      </c>
      <c r="N244" s="151" t="s">
        <v>1491</v>
      </c>
      <c r="O244" s="152">
        <v>0</v>
      </c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1533</v>
      </c>
      <c r="BK244" s="155">
        <f>ROUND(I244*H244,2)</f>
        <v>0</v>
      </c>
      <c r="BL244" s="17" t="s">
        <v>1756</v>
      </c>
      <c r="BM244" s="154" t="s">
        <v>2073</v>
      </c>
    </row>
    <row r="245" spans="1:65" s="1" customFormat="1" ht="62.65" customHeight="1">
      <c r="A245" s="29"/>
      <c r="B245" s="142"/>
      <c r="C245" s="143" t="s">
        <v>2074</v>
      </c>
      <c r="D245" s="143" t="s">
        <v>1752</v>
      </c>
      <c r="E245" s="144" t="s">
        <v>2075</v>
      </c>
      <c r="F245" s="145" t="s">
        <v>2076</v>
      </c>
      <c r="G245" s="146" t="s">
        <v>1839</v>
      </c>
      <c r="H245" s="147">
        <v>6.6619999999999999</v>
      </c>
      <c r="I245" s="148"/>
      <c r="J245" s="148">
        <f>ROUND(I245*H245,2)</f>
        <v>0</v>
      </c>
      <c r="K245" s="149"/>
      <c r="L245" s="30"/>
      <c r="M245" s="150" t="s">
        <v>1456</v>
      </c>
      <c r="N245" s="151" t="s">
        <v>1491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1533</v>
      </c>
      <c r="BK245" s="155">
        <f>ROUND(I245*H245,2)</f>
        <v>0</v>
      </c>
      <c r="BL245" s="17" t="s">
        <v>1756</v>
      </c>
      <c r="BM245" s="154" t="s">
        <v>2077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2078</v>
      </c>
      <c r="H246" s="166">
        <v>6.6619999999999999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1533</v>
      </c>
      <c r="AY246" s="164" t="s">
        <v>1750</v>
      </c>
    </row>
    <row r="247" spans="1:65" s="1" customFormat="1" ht="55.5" customHeight="1">
      <c r="A247" s="29"/>
      <c r="B247" s="142"/>
      <c r="C247" s="143" t="s">
        <v>2079</v>
      </c>
      <c r="D247" s="143" t="s">
        <v>1752</v>
      </c>
      <c r="E247" s="144" t="s">
        <v>2080</v>
      </c>
      <c r="F247" s="145" t="s">
        <v>1838</v>
      </c>
      <c r="G247" s="146" t="s">
        <v>1839</v>
      </c>
      <c r="H247" s="147">
        <v>15.64</v>
      </c>
      <c r="I247" s="148"/>
      <c r="J247" s="148">
        <f>ROUND(I247*H247,2)</f>
        <v>0</v>
      </c>
      <c r="K247" s="149"/>
      <c r="L247" s="30"/>
      <c r="M247" s="150" t="s">
        <v>1456</v>
      </c>
      <c r="N247" s="151" t="s">
        <v>1491</v>
      </c>
      <c r="O247" s="152">
        <v>0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1533</v>
      </c>
      <c r="BK247" s="155">
        <f>ROUND(I247*H247,2)</f>
        <v>0</v>
      </c>
      <c r="BL247" s="17" t="s">
        <v>1756</v>
      </c>
      <c r="BM247" s="154" t="s">
        <v>2081</v>
      </c>
    </row>
    <row r="248" spans="1:65" s="13" customFormat="1">
      <c r="B248" s="163"/>
      <c r="D248" s="157" t="s">
        <v>1758</v>
      </c>
      <c r="E248" s="164" t="s">
        <v>1456</v>
      </c>
      <c r="F248" s="165" t="s">
        <v>2082</v>
      </c>
      <c r="H248" s="166">
        <v>15.64</v>
      </c>
      <c r="L248" s="163"/>
      <c r="M248" s="187"/>
      <c r="N248" s="188"/>
      <c r="O248" s="188"/>
      <c r="P248" s="188"/>
      <c r="Q248" s="188"/>
      <c r="R248" s="188"/>
      <c r="S248" s="188"/>
      <c r="T248" s="189"/>
      <c r="AT248" s="164" t="s">
        <v>1758</v>
      </c>
      <c r="AU248" s="164" t="s">
        <v>1535</v>
      </c>
      <c r="AV248" s="13" t="s">
        <v>1535</v>
      </c>
      <c r="AW248" s="13" t="s">
        <v>1482</v>
      </c>
      <c r="AX248" s="13" t="s">
        <v>1533</v>
      </c>
      <c r="AY248" s="164" t="s">
        <v>1750</v>
      </c>
    </row>
    <row r="249" spans="1:65" s="1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9:K248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0"/>
  <sheetViews>
    <sheetView showGridLines="0" topLeftCell="A193" workbookViewId="0">
      <selection activeCell="F213" sqref="F2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1543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2083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ROUND((SUM(BE130:BE229)),  2)</f>
        <v>0</v>
      </c>
      <c r="G35" s="29"/>
      <c r="H35" s="29"/>
      <c r="I35" s="102">
        <v>0.21</v>
      </c>
      <c r="J35" s="101">
        <f>ROUND(((SUM(BE130:BE229))*I35),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ROUND((SUM(BF130:BF229)),  2)</f>
        <v>0</v>
      </c>
      <c r="G36" s="29"/>
      <c r="H36" s="29"/>
      <c r="I36" s="102">
        <v>0.12</v>
      </c>
      <c r="J36" s="101">
        <f>ROUND(((SUM(BF130:BF229))*I36),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ROUND((SUM(BG130:BG229)),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ROUND((SUM(BH130:BH229)),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ROUND((SUM(BI130:BI229)),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SO_01.1.2 - Napojovací body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J178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J180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J182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J191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J201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J212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J217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J219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87" t="str">
        <f>E11</f>
        <v>SO_01.1.2 - Napojovací body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81.746471</v>
      </c>
      <c r="Q130" s="62"/>
      <c r="R130" s="127">
        <f>R131</f>
        <v>18.782449079999999</v>
      </c>
      <c r="S130" s="62"/>
      <c r="T130" s="128">
        <f>T131</f>
        <v>4.6710000000000003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P132+P178+P180+P182+P191+P201+P212+P217+P219</f>
        <v>81.746471</v>
      </c>
      <c r="Q131" s="135"/>
      <c r="R131" s="136">
        <f>R132+R178+R180+R182+R191+R201+R212+R217+R219</f>
        <v>18.782449079999999</v>
      </c>
      <c r="S131" s="135"/>
      <c r="T131" s="137">
        <f>T132+T178+T180+T182+T191+T201+T212+T217+T219</f>
        <v>4.6710000000000003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BK132+BK178+BK180+BK182+BK191+BK201+BK212+BK217+BK219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SUM(P133:P177)</f>
        <v>32.939059999999998</v>
      </c>
      <c r="Q132" s="135"/>
      <c r="R132" s="136">
        <f>SUM(R133:R177)</f>
        <v>17.023762000000001</v>
      </c>
      <c r="S132" s="135"/>
      <c r="T132" s="137">
        <f>SUM(T133:T177)</f>
        <v>4.6710000000000003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SUM(BK133:BK177)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1753</v>
      </c>
      <c r="F133" s="145" t="s">
        <v>1754</v>
      </c>
      <c r="G133" s="146" t="s">
        <v>1755</v>
      </c>
      <c r="H133" s="147">
        <v>4.5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7.8E-2</v>
      </c>
      <c r="P133" s="152">
        <f>O133*H133</f>
        <v>0.35099999999999998</v>
      </c>
      <c r="Q133" s="152">
        <v>0</v>
      </c>
      <c r="R133" s="152">
        <f>Q133*H133</f>
        <v>0</v>
      </c>
      <c r="S133" s="152">
        <v>0.5</v>
      </c>
      <c r="T133" s="153">
        <f>S133*H133</f>
        <v>2.25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1757</v>
      </c>
    </row>
    <row r="134" spans="1:65" s="12" customFormat="1">
      <c r="B134" s="156"/>
      <c r="D134" s="157" t="s">
        <v>1758</v>
      </c>
      <c r="E134" s="158" t="s">
        <v>1456</v>
      </c>
      <c r="F134" s="159" t="s">
        <v>1759</v>
      </c>
      <c r="H134" s="158" t="s">
        <v>1456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1758</v>
      </c>
      <c r="AU134" s="158" t="s">
        <v>1535</v>
      </c>
      <c r="AV134" s="12" t="s">
        <v>1533</v>
      </c>
      <c r="AW134" s="12" t="s">
        <v>1482</v>
      </c>
      <c r="AX134" s="12" t="s">
        <v>1526</v>
      </c>
      <c r="AY134" s="158" t="s">
        <v>1750</v>
      </c>
    </row>
    <row r="135" spans="1:65" s="13" customFormat="1">
      <c r="B135" s="163"/>
      <c r="D135" s="157" t="s">
        <v>1758</v>
      </c>
      <c r="E135" s="164" t="s">
        <v>1456</v>
      </c>
      <c r="F135" s="165" t="s">
        <v>2084</v>
      </c>
      <c r="H135" s="166">
        <v>4.5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1758</v>
      </c>
      <c r="AU135" s="164" t="s">
        <v>1535</v>
      </c>
      <c r="AV135" s="13" t="s">
        <v>1535</v>
      </c>
      <c r="AW135" s="13" t="s">
        <v>1482</v>
      </c>
      <c r="AX135" s="13" t="s">
        <v>1533</v>
      </c>
      <c r="AY135" s="164" t="s">
        <v>1750</v>
      </c>
    </row>
    <row r="136" spans="1:65" s="1" customFormat="1" ht="62.65" customHeight="1">
      <c r="A136" s="29"/>
      <c r="B136" s="142"/>
      <c r="C136" s="143" t="s">
        <v>1535</v>
      </c>
      <c r="D136" s="143" t="s">
        <v>1752</v>
      </c>
      <c r="E136" s="144" t="s">
        <v>1761</v>
      </c>
      <c r="F136" s="145" t="s">
        <v>1762</v>
      </c>
      <c r="G136" s="146" t="s">
        <v>1755</v>
      </c>
      <c r="H136" s="147">
        <v>4.5</v>
      </c>
      <c r="I136" s="148"/>
      <c r="J136" s="148">
        <f>ROUND(I136*H136,2)</f>
        <v>0</v>
      </c>
      <c r="K136" s="149"/>
      <c r="L136" s="30"/>
      <c r="M136" s="150" t="s">
        <v>1456</v>
      </c>
      <c r="N136" s="151" t="s">
        <v>1491</v>
      </c>
      <c r="O136" s="152">
        <v>0.19400000000000001</v>
      </c>
      <c r="P136" s="152">
        <f>O136*H136</f>
        <v>0.873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1.4625000000000001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1756</v>
      </c>
      <c r="AT136" s="154" t="s">
        <v>1752</v>
      </c>
      <c r="AU136" s="154" t="s">
        <v>1535</v>
      </c>
      <c r="AY136" s="17" t="s">
        <v>1750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1533</v>
      </c>
      <c r="BK136" s="155">
        <f>ROUND(I136*H136,2)</f>
        <v>0</v>
      </c>
      <c r="BL136" s="17" t="s">
        <v>1756</v>
      </c>
      <c r="BM136" s="154" t="s">
        <v>1763</v>
      </c>
    </row>
    <row r="137" spans="1:65" s="12" customFormat="1">
      <c r="B137" s="156"/>
      <c r="D137" s="157" t="s">
        <v>1758</v>
      </c>
      <c r="E137" s="158" t="s">
        <v>1456</v>
      </c>
      <c r="F137" s="159" t="s">
        <v>1759</v>
      </c>
      <c r="H137" s="158" t="s">
        <v>1456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1758</v>
      </c>
      <c r="AU137" s="158" t="s">
        <v>1535</v>
      </c>
      <c r="AV137" s="12" t="s">
        <v>1533</v>
      </c>
      <c r="AW137" s="12" t="s">
        <v>1482</v>
      </c>
      <c r="AX137" s="12" t="s">
        <v>1526</v>
      </c>
      <c r="AY137" s="158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2084</v>
      </c>
      <c r="H138" s="166">
        <v>4.5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1533</v>
      </c>
      <c r="AY138" s="164" t="s">
        <v>1750</v>
      </c>
    </row>
    <row r="139" spans="1:65" s="1" customFormat="1" ht="55.5" customHeight="1">
      <c r="A139" s="29"/>
      <c r="B139" s="142"/>
      <c r="C139" s="143" t="s">
        <v>1764</v>
      </c>
      <c r="D139" s="143" t="s">
        <v>1752</v>
      </c>
      <c r="E139" s="144" t="s">
        <v>1765</v>
      </c>
      <c r="F139" s="145" t="s">
        <v>1766</v>
      </c>
      <c r="G139" s="146" t="s">
        <v>1755</v>
      </c>
      <c r="H139" s="147">
        <v>4.5</v>
      </c>
      <c r="I139" s="148"/>
      <c r="J139" s="148">
        <f>ROUND(I139*H139,2)</f>
        <v>0</v>
      </c>
      <c r="K139" s="149"/>
      <c r="L139" s="30"/>
      <c r="M139" s="150" t="s">
        <v>1456</v>
      </c>
      <c r="N139" s="151" t="s">
        <v>1491</v>
      </c>
      <c r="O139" s="152">
        <v>5.7000000000000002E-2</v>
      </c>
      <c r="P139" s="152">
        <f>O139*H139</f>
        <v>0.25650000000000001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0.441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1535</v>
      </c>
      <c r="AY139" s="17" t="s">
        <v>1750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1533</v>
      </c>
      <c r="BK139" s="155">
        <f>ROUND(I139*H139,2)</f>
        <v>0</v>
      </c>
      <c r="BL139" s="17" t="s">
        <v>1756</v>
      </c>
      <c r="BM139" s="154" t="s">
        <v>1767</v>
      </c>
    </row>
    <row r="140" spans="1:65" s="1" customFormat="1" ht="55.5" customHeight="1">
      <c r="A140" s="29"/>
      <c r="B140" s="142"/>
      <c r="C140" s="143" t="s">
        <v>1756</v>
      </c>
      <c r="D140" s="143" t="s">
        <v>1752</v>
      </c>
      <c r="E140" s="144" t="s">
        <v>1768</v>
      </c>
      <c r="F140" s="145" t="s">
        <v>1769</v>
      </c>
      <c r="G140" s="146" t="s">
        <v>1755</v>
      </c>
      <c r="H140" s="147">
        <v>4.5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8.9999999999999993E-3</v>
      </c>
      <c r="P140" s="152">
        <f>O140*H140</f>
        <v>4.0499999999999994E-2</v>
      </c>
      <c r="Q140" s="152">
        <v>9.0000000000000006E-5</v>
      </c>
      <c r="R140" s="152">
        <f>Q140*H140</f>
        <v>4.0500000000000003E-4</v>
      </c>
      <c r="S140" s="152">
        <v>0.115</v>
      </c>
      <c r="T140" s="153">
        <f>S140*H140</f>
        <v>0.51750000000000007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1770</v>
      </c>
    </row>
    <row r="141" spans="1:65" s="1" customFormat="1" ht="24.2" customHeight="1">
      <c r="A141" s="29"/>
      <c r="B141" s="142"/>
      <c r="C141" s="143" t="s">
        <v>1771</v>
      </c>
      <c r="D141" s="143" t="s">
        <v>1752</v>
      </c>
      <c r="E141" s="144" t="s">
        <v>1772</v>
      </c>
      <c r="F141" s="145" t="s">
        <v>1773</v>
      </c>
      <c r="G141" s="146" t="s">
        <v>1774</v>
      </c>
      <c r="H141" s="147">
        <v>10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0.184</v>
      </c>
      <c r="P141" s="152">
        <f>O141*H141</f>
        <v>1.8399999999999999</v>
      </c>
      <c r="Q141" s="152">
        <v>3.0000000000000001E-5</v>
      </c>
      <c r="R141" s="152">
        <f>Q141*H141</f>
        <v>3.0000000000000003E-4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1775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2085</v>
      </c>
      <c r="H142" s="166">
        <v>10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37.9" customHeight="1">
      <c r="A143" s="29"/>
      <c r="B143" s="142"/>
      <c r="C143" s="143" t="s">
        <v>1777</v>
      </c>
      <c r="D143" s="143" t="s">
        <v>1752</v>
      </c>
      <c r="E143" s="144" t="s">
        <v>1778</v>
      </c>
      <c r="F143" s="145" t="s">
        <v>1779</v>
      </c>
      <c r="G143" s="146" t="s">
        <v>1780</v>
      </c>
      <c r="H143" s="147">
        <v>2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1781</v>
      </c>
    </row>
    <row r="144" spans="1:65" s="1" customFormat="1" ht="24.2" customHeight="1">
      <c r="A144" s="29"/>
      <c r="B144" s="142"/>
      <c r="C144" s="143" t="s">
        <v>1783</v>
      </c>
      <c r="D144" s="143" t="s">
        <v>1752</v>
      </c>
      <c r="E144" s="144" t="s">
        <v>2086</v>
      </c>
      <c r="F144" s="145" t="s">
        <v>2087</v>
      </c>
      <c r="G144" s="146" t="s">
        <v>1755</v>
      </c>
      <c r="H144" s="147">
        <v>2.7</v>
      </c>
      <c r="I144" s="148"/>
      <c r="J144" s="148">
        <f>ROUND(I144*H144,2)</f>
        <v>0</v>
      </c>
      <c r="K144" s="149"/>
      <c r="L144" s="30"/>
      <c r="M144" s="150" t="s">
        <v>1456</v>
      </c>
      <c r="N144" s="151" t="s">
        <v>1491</v>
      </c>
      <c r="O144" s="152">
        <v>9.8000000000000004E-2</v>
      </c>
      <c r="P144" s="152">
        <f>O144*H144</f>
        <v>0.2646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1756</v>
      </c>
      <c r="AT144" s="154" t="s">
        <v>1752</v>
      </c>
      <c r="AU144" s="154" t="s">
        <v>1535</v>
      </c>
      <c r="AY144" s="17" t="s">
        <v>1750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1533</v>
      </c>
      <c r="BK144" s="155">
        <f>ROUND(I144*H144,2)</f>
        <v>0</v>
      </c>
      <c r="BL144" s="17" t="s">
        <v>1756</v>
      </c>
      <c r="BM144" s="154" t="s">
        <v>1797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2088</v>
      </c>
      <c r="H145" s="166">
        <v>2.7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1533</v>
      </c>
      <c r="AY145" s="164" t="s">
        <v>1750</v>
      </c>
    </row>
    <row r="146" spans="1:65" s="1" customFormat="1" ht="55.5" customHeight="1">
      <c r="A146" s="29"/>
      <c r="B146" s="142"/>
      <c r="C146" s="143" t="s">
        <v>1789</v>
      </c>
      <c r="D146" s="143" t="s">
        <v>1752</v>
      </c>
      <c r="E146" s="144" t="s">
        <v>1800</v>
      </c>
      <c r="F146" s="145" t="s">
        <v>1801</v>
      </c>
      <c r="G146" s="146" t="s">
        <v>1802</v>
      </c>
      <c r="H146" s="147">
        <v>14.4</v>
      </c>
      <c r="I146" s="148"/>
      <c r="J146" s="148">
        <f>ROUND(I146*H146,2)</f>
        <v>0</v>
      </c>
      <c r="K146" s="149"/>
      <c r="L146" s="30"/>
      <c r="M146" s="150" t="s">
        <v>1456</v>
      </c>
      <c r="N146" s="151" t="s">
        <v>1491</v>
      </c>
      <c r="O146" s="152">
        <v>0.36199999999999999</v>
      </c>
      <c r="P146" s="152">
        <f>O146*H146</f>
        <v>5.2127999999999997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1756</v>
      </c>
      <c r="AT146" s="154" t="s">
        <v>1752</v>
      </c>
      <c r="AU146" s="154" t="s">
        <v>1535</v>
      </c>
      <c r="AY146" s="17" t="s">
        <v>1750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1533</v>
      </c>
      <c r="BK146" s="155">
        <f>ROUND(I146*H146,2)</f>
        <v>0</v>
      </c>
      <c r="BL146" s="17" t="s">
        <v>1756</v>
      </c>
      <c r="BM146" s="154" t="s">
        <v>1803</v>
      </c>
    </row>
    <row r="147" spans="1:65" s="12" customFormat="1">
      <c r="B147" s="156"/>
      <c r="D147" s="157" t="s">
        <v>1758</v>
      </c>
      <c r="E147" s="158" t="s">
        <v>1456</v>
      </c>
      <c r="F147" s="159" t="s">
        <v>1804</v>
      </c>
      <c r="H147" s="158" t="s">
        <v>1456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1758</v>
      </c>
      <c r="AU147" s="158" t="s">
        <v>1535</v>
      </c>
      <c r="AV147" s="12" t="s">
        <v>1533</v>
      </c>
      <c r="AW147" s="12" t="s">
        <v>1482</v>
      </c>
      <c r="AX147" s="12" t="s">
        <v>1526</v>
      </c>
      <c r="AY147" s="158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2089</v>
      </c>
      <c r="H148" s="166">
        <v>14.4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1533</v>
      </c>
      <c r="AY148" s="164" t="s">
        <v>1750</v>
      </c>
    </row>
    <row r="149" spans="1:65" s="1" customFormat="1" ht="37.9" customHeight="1">
      <c r="A149" s="29"/>
      <c r="B149" s="142"/>
      <c r="C149" s="143" t="s">
        <v>1794</v>
      </c>
      <c r="D149" s="143" t="s">
        <v>1752</v>
      </c>
      <c r="E149" s="144" t="s">
        <v>1807</v>
      </c>
      <c r="F149" s="145" t="s">
        <v>1808</v>
      </c>
      <c r="G149" s="146" t="s">
        <v>1802</v>
      </c>
      <c r="H149" s="147">
        <v>7.2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1.7629999999999999</v>
      </c>
      <c r="P149" s="152">
        <f>O149*H149</f>
        <v>12.6936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1809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2090</v>
      </c>
      <c r="H150" s="166">
        <v>7.2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1533</v>
      </c>
      <c r="AY150" s="164" t="s">
        <v>1750</v>
      </c>
    </row>
    <row r="151" spans="1:65" s="1" customFormat="1" ht="37.9" customHeight="1">
      <c r="A151" s="29"/>
      <c r="B151" s="142"/>
      <c r="C151" s="143" t="s">
        <v>1799</v>
      </c>
      <c r="D151" s="143" t="s">
        <v>1752</v>
      </c>
      <c r="E151" s="144" t="s">
        <v>2091</v>
      </c>
      <c r="F151" s="145" t="s">
        <v>2092</v>
      </c>
      <c r="G151" s="146" t="s">
        <v>1755</v>
      </c>
      <c r="H151" s="147">
        <v>32</v>
      </c>
      <c r="I151" s="148"/>
      <c r="J151" s="148">
        <f>ROUND(I151*H151,2)</f>
        <v>0</v>
      </c>
      <c r="K151" s="149"/>
      <c r="L151" s="30"/>
      <c r="M151" s="150" t="s">
        <v>1456</v>
      </c>
      <c r="N151" s="151" t="s">
        <v>1491</v>
      </c>
      <c r="O151" s="152">
        <v>8.7999999999999995E-2</v>
      </c>
      <c r="P151" s="152">
        <f>O151*H151</f>
        <v>2.8159999999999998</v>
      </c>
      <c r="Q151" s="152">
        <v>5.8E-4</v>
      </c>
      <c r="R151" s="152">
        <f>Q151*H151</f>
        <v>1.856E-2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1756</v>
      </c>
      <c r="AT151" s="154" t="s">
        <v>1752</v>
      </c>
      <c r="AU151" s="154" t="s">
        <v>1535</v>
      </c>
      <c r="AY151" s="17" t="s">
        <v>1750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1533</v>
      </c>
      <c r="BK151" s="155">
        <f>ROUND(I151*H151,2)</f>
        <v>0</v>
      </c>
      <c r="BL151" s="17" t="s">
        <v>1756</v>
      </c>
      <c r="BM151" s="154" t="s">
        <v>1813</v>
      </c>
    </row>
    <row r="152" spans="1:65" s="13" customFormat="1">
      <c r="B152" s="163"/>
      <c r="D152" s="157" t="s">
        <v>1758</v>
      </c>
      <c r="E152" s="164" t="s">
        <v>1456</v>
      </c>
      <c r="F152" s="165" t="s">
        <v>2093</v>
      </c>
      <c r="H152" s="166">
        <v>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1758</v>
      </c>
      <c r="AU152" s="164" t="s">
        <v>1535</v>
      </c>
      <c r="AV152" s="13" t="s">
        <v>1535</v>
      </c>
      <c r="AW152" s="13" t="s">
        <v>1482</v>
      </c>
      <c r="AX152" s="13" t="s">
        <v>1533</v>
      </c>
      <c r="AY152" s="164" t="s">
        <v>1750</v>
      </c>
    </row>
    <row r="153" spans="1:65" s="1" customFormat="1" ht="37.9" customHeight="1">
      <c r="A153" s="29"/>
      <c r="B153" s="142"/>
      <c r="C153" s="143" t="s">
        <v>1806</v>
      </c>
      <c r="D153" s="143" t="s">
        <v>1752</v>
      </c>
      <c r="E153" s="144" t="s">
        <v>2094</v>
      </c>
      <c r="F153" s="145" t="s">
        <v>2095</v>
      </c>
      <c r="G153" s="146" t="s">
        <v>1755</v>
      </c>
      <c r="H153" s="147">
        <v>32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8.5000000000000006E-2</v>
      </c>
      <c r="P153" s="152">
        <f>O153*H153</f>
        <v>2.72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1820</v>
      </c>
    </row>
    <row r="154" spans="1:65" s="1" customFormat="1" ht="62.65" customHeight="1">
      <c r="A154" s="29"/>
      <c r="B154" s="142"/>
      <c r="C154" s="143" t="s">
        <v>1463</v>
      </c>
      <c r="D154" s="143" t="s">
        <v>1752</v>
      </c>
      <c r="E154" s="144" t="s">
        <v>1822</v>
      </c>
      <c r="F154" s="145" t="s">
        <v>1823</v>
      </c>
      <c r="G154" s="146" t="s">
        <v>1802</v>
      </c>
      <c r="H154" s="147">
        <v>7.47</v>
      </c>
      <c r="I154" s="148"/>
      <c r="J154" s="148">
        <f>ROUND(I154*H154,2)</f>
        <v>0</v>
      </c>
      <c r="K154" s="149"/>
      <c r="L154" s="30"/>
      <c r="M154" s="150" t="s">
        <v>1456</v>
      </c>
      <c r="N154" s="151" t="s">
        <v>1491</v>
      </c>
      <c r="O154" s="152">
        <v>8.6999999999999994E-2</v>
      </c>
      <c r="P154" s="152">
        <f>O154*H154</f>
        <v>0.64988999999999997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1756</v>
      </c>
      <c r="AT154" s="154" t="s">
        <v>1752</v>
      </c>
      <c r="AU154" s="154" t="s">
        <v>1535</v>
      </c>
      <c r="AY154" s="17" t="s">
        <v>1750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1533</v>
      </c>
      <c r="BK154" s="155">
        <f>ROUND(I154*H154,2)</f>
        <v>0</v>
      </c>
      <c r="BL154" s="17" t="s">
        <v>1756</v>
      </c>
      <c r="BM154" s="154" t="s">
        <v>1824</v>
      </c>
    </row>
    <row r="155" spans="1:65" s="12" customFormat="1">
      <c r="B155" s="156"/>
      <c r="D155" s="157" t="s">
        <v>1758</v>
      </c>
      <c r="E155" s="158" t="s">
        <v>1456</v>
      </c>
      <c r="F155" s="159" t="s">
        <v>1825</v>
      </c>
      <c r="H155" s="158" t="s">
        <v>1456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8" t="s">
        <v>1758</v>
      </c>
      <c r="AU155" s="158" t="s">
        <v>1535</v>
      </c>
      <c r="AV155" s="12" t="s">
        <v>1533</v>
      </c>
      <c r="AW155" s="12" t="s">
        <v>1482</v>
      </c>
      <c r="AX155" s="12" t="s">
        <v>1526</v>
      </c>
      <c r="AY155" s="158" t="s">
        <v>1750</v>
      </c>
    </row>
    <row r="156" spans="1:65" s="13" customFormat="1">
      <c r="B156" s="163"/>
      <c r="D156" s="157" t="s">
        <v>1758</v>
      </c>
      <c r="E156" s="164" t="s">
        <v>1456</v>
      </c>
      <c r="F156" s="165" t="s">
        <v>2096</v>
      </c>
      <c r="H156" s="166">
        <v>7.47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1758</v>
      </c>
      <c r="AU156" s="164" t="s">
        <v>1535</v>
      </c>
      <c r="AV156" s="13" t="s">
        <v>1535</v>
      </c>
      <c r="AW156" s="13" t="s">
        <v>1482</v>
      </c>
      <c r="AX156" s="13" t="s">
        <v>1533</v>
      </c>
      <c r="AY156" s="164" t="s">
        <v>1750</v>
      </c>
    </row>
    <row r="157" spans="1:65" s="1" customFormat="1" ht="66.75" customHeight="1">
      <c r="A157" s="29"/>
      <c r="B157" s="142"/>
      <c r="C157" s="143" t="s">
        <v>1817</v>
      </c>
      <c r="D157" s="143" t="s">
        <v>1752</v>
      </c>
      <c r="E157" s="144" t="s">
        <v>1828</v>
      </c>
      <c r="F157" s="145" t="s">
        <v>1829</v>
      </c>
      <c r="G157" s="146" t="s">
        <v>1802</v>
      </c>
      <c r="H157" s="147">
        <v>74.7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5.0000000000000001E-3</v>
      </c>
      <c r="P157" s="152">
        <f>O157*H157</f>
        <v>0.3735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1830</v>
      </c>
    </row>
    <row r="158" spans="1:65" s="13" customFormat="1">
      <c r="B158" s="163"/>
      <c r="D158" s="157" t="s">
        <v>1758</v>
      </c>
      <c r="F158" s="165" t="s">
        <v>2097</v>
      </c>
      <c r="H158" s="166">
        <v>74.7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1458</v>
      </c>
      <c r="AX158" s="13" t="s">
        <v>1533</v>
      </c>
      <c r="AY158" s="164" t="s">
        <v>1750</v>
      </c>
    </row>
    <row r="159" spans="1:65" s="1" customFormat="1" ht="37.9" customHeight="1">
      <c r="A159" s="29"/>
      <c r="B159" s="142"/>
      <c r="C159" s="143" t="s">
        <v>1821</v>
      </c>
      <c r="D159" s="143" t="s">
        <v>1752</v>
      </c>
      <c r="E159" s="144" t="s">
        <v>1833</v>
      </c>
      <c r="F159" s="145" t="s">
        <v>1834</v>
      </c>
      <c r="G159" s="146" t="s">
        <v>1802</v>
      </c>
      <c r="H159" s="147">
        <v>7.47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8.9999999999999993E-3</v>
      </c>
      <c r="P159" s="152">
        <f>O159*H159</f>
        <v>6.7229999999999998E-2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1835</v>
      </c>
    </row>
    <row r="160" spans="1:65" s="1" customFormat="1" ht="55.5" customHeight="1">
      <c r="A160" s="29"/>
      <c r="B160" s="142"/>
      <c r="C160" s="143" t="s">
        <v>1827</v>
      </c>
      <c r="D160" s="143" t="s">
        <v>1752</v>
      </c>
      <c r="E160" s="144" t="s">
        <v>1837</v>
      </c>
      <c r="F160" s="145" t="s">
        <v>1838</v>
      </c>
      <c r="G160" s="146" t="s">
        <v>1839</v>
      </c>
      <c r="H160" s="147">
        <v>15.314</v>
      </c>
      <c r="I160" s="148"/>
      <c r="J160" s="148">
        <f>ROUND(I160*H160,2)</f>
        <v>0</v>
      </c>
      <c r="K160" s="149"/>
      <c r="L160" s="30"/>
      <c r="M160" s="150" t="s">
        <v>1456</v>
      </c>
      <c r="N160" s="151" t="s">
        <v>1491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1756</v>
      </c>
      <c r="AT160" s="154" t="s">
        <v>1752</v>
      </c>
      <c r="AU160" s="154" t="s">
        <v>1535</v>
      </c>
      <c r="AY160" s="17" t="s">
        <v>1750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1533</v>
      </c>
      <c r="BK160" s="155">
        <f>ROUND(I160*H160,2)</f>
        <v>0</v>
      </c>
      <c r="BL160" s="17" t="s">
        <v>1756</v>
      </c>
      <c r="BM160" s="154" t="s">
        <v>1840</v>
      </c>
    </row>
    <row r="161" spans="1:65" s="13" customFormat="1">
      <c r="B161" s="163"/>
      <c r="D161" s="157" t="s">
        <v>1758</v>
      </c>
      <c r="F161" s="165" t="s">
        <v>2098</v>
      </c>
      <c r="H161" s="166">
        <v>15.314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1458</v>
      </c>
      <c r="AX161" s="13" t="s">
        <v>1533</v>
      </c>
      <c r="AY161" s="164" t="s">
        <v>1750</v>
      </c>
    </row>
    <row r="162" spans="1:65" s="1" customFormat="1" ht="44.25" customHeight="1">
      <c r="A162" s="29"/>
      <c r="B162" s="142"/>
      <c r="C162" s="143" t="s">
        <v>1832</v>
      </c>
      <c r="D162" s="143" t="s">
        <v>1752</v>
      </c>
      <c r="E162" s="144" t="s">
        <v>1843</v>
      </c>
      <c r="F162" s="145" t="s">
        <v>1844</v>
      </c>
      <c r="G162" s="146" t="s">
        <v>1802</v>
      </c>
      <c r="H162" s="147">
        <v>10.08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0.32800000000000001</v>
      </c>
      <c r="P162" s="152">
        <f>O162*H162</f>
        <v>3.3062400000000003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1845</v>
      </c>
    </row>
    <row r="163" spans="1:65" s="12" customFormat="1">
      <c r="B163" s="156"/>
      <c r="D163" s="157" t="s">
        <v>1758</v>
      </c>
      <c r="E163" s="158" t="s">
        <v>1456</v>
      </c>
      <c r="F163" s="159" t="s">
        <v>1846</v>
      </c>
      <c r="H163" s="158" t="s">
        <v>1456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1758</v>
      </c>
      <c r="AU163" s="158" t="s">
        <v>1535</v>
      </c>
      <c r="AV163" s="12" t="s">
        <v>1533</v>
      </c>
      <c r="AW163" s="12" t="s">
        <v>1482</v>
      </c>
      <c r="AX163" s="12" t="s">
        <v>1526</v>
      </c>
      <c r="AY163" s="158" t="s">
        <v>1750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2099</v>
      </c>
      <c r="H164" s="166">
        <v>10.08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1533</v>
      </c>
      <c r="AY164" s="164" t="s">
        <v>1750</v>
      </c>
    </row>
    <row r="165" spans="1:65" s="1" customFormat="1" ht="16.5" customHeight="1">
      <c r="A165" s="29"/>
      <c r="B165" s="142"/>
      <c r="C165" s="177" t="s">
        <v>1836</v>
      </c>
      <c r="D165" s="177" t="s">
        <v>1849</v>
      </c>
      <c r="E165" s="178" t="s">
        <v>1850</v>
      </c>
      <c r="F165" s="179" t="s">
        <v>1851</v>
      </c>
      <c r="G165" s="180" t="s">
        <v>1839</v>
      </c>
      <c r="H165" s="181">
        <v>10.521000000000001</v>
      </c>
      <c r="I165" s="182"/>
      <c r="J165" s="182">
        <f>ROUND(I165*H165,2)</f>
        <v>0</v>
      </c>
      <c r="K165" s="183"/>
      <c r="L165" s="184"/>
      <c r="M165" s="185" t="s">
        <v>1456</v>
      </c>
      <c r="N165" s="186" t="s">
        <v>1491</v>
      </c>
      <c r="O165" s="152">
        <v>0</v>
      </c>
      <c r="P165" s="152">
        <f>O165*H165</f>
        <v>0</v>
      </c>
      <c r="Q165" s="152">
        <v>1</v>
      </c>
      <c r="R165" s="152">
        <f>Q165*H165</f>
        <v>10.521000000000001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1789</v>
      </c>
      <c r="AT165" s="154" t="s">
        <v>1849</v>
      </c>
      <c r="AU165" s="154" t="s">
        <v>1535</v>
      </c>
      <c r="AY165" s="17" t="s">
        <v>1750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1533</v>
      </c>
      <c r="BK165" s="155">
        <f>ROUND(I165*H165,2)</f>
        <v>0</v>
      </c>
      <c r="BL165" s="17" t="s">
        <v>1756</v>
      </c>
      <c r="BM165" s="154" t="s">
        <v>1852</v>
      </c>
    </row>
    <row r="166" spans="1:65" s="12" customFormat="1">
      <c r="B166" s="156"/>
      <c r="D166" s="157" t="s">
        <v>1758</v>
      </c>
      <c r="E166" s="158" t="s">
        <v>1456</v>
      </c>
      <c r="F166" s="159" t="s">
        <v>1853</v>
      </c>
      <c r="H166" s="158" t="s">
        <v>1456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1758</v>
      </c>
      <c r="AU166" s="158" t="s">
        <v>1535</v>
      </c>
      <c r="AV166" s="12" t="s">
        <v>1533</v>
      </c>
      <c r="AW166" s="12" t="s">
        <v>1482</v>
      </c>
      <c r="AX166" s="12" t="s">
        <v>1526</v>
      </c>
      <c r="AY166" s="158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2100</v>
      </c>
      <c r="H167" s="166">
        <v>6.3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3" customFormat="1">
      <c r="B168" s="163"/>
      <c r="D168" s="157" t="s">
        <v>1758</v>
      </c>
      <c r="F168" s="165" t="s">
        <v>2101</v>
      </c>
      <c r="H168" s="166">
        <v>10.521000000000001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1458</v>
      </c>
      <c r="AX168" s="13" t="s">
        <v>1533</v>
      </c>
      <c r="AY168" s="164" t="s">
        <v>1750</v>
      </c>
    </row>
    <row r="169" spans="1:65" s="1" customFormat="1" ht="66.75" customHeight="1">
      <c r="A169" s="29"/>
      <c r="B169" s="142"/>
      <c r="C169" s="143" t="s">
        <v>1842</v>
      </c>
      <c r="D169" s="143" t="s">
        <v>1752</v>
      </c>
      <c r="E169" s="144" t="s">
        <v>1857</v>
      </c>
      <c r="F169" s="145" t="s">
        <v>1858</v>
      </c>
      <c r="G169" s="146" t="s">
        <v>1802</v>
      </c>
      <c r="H169" s="147">
        <v>3.24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0.435</v>
      </c>
      <c r="P169" s="152">
        <f>O169*H169</f>
        <v>1.4094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1859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2102</v>
      </c>
      <c r="H170" s="166">
        <v>3.24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16.5" customHeight="1">
      <c r="A171" s="29"/>
      <c r="B171" s="142"/>
      <c r="C171" s="177" t="s">
        <v>1848</v>
      </c>
      <c r="D171" s="177" t="s">
        <v>1849</v>
      </c>
      <c r="E171" s="178" t="s">
        <v>1861</v>
      </c>
      <c r="F171" s="179" t="s">
        <v>1862</v>
      </c>
      <c r="G171" s="180" t="s">
        <v>1839</v>
      </c>
      <c r="H171" s="181">
        <v>6.48</v>
      </c>
      <c r="I171" s="182"/>
      <c r="J171" s="182">
        <f>ROUND(I171*H171,2)</f>
        <v>0</v>
      </c>
      <c r="K171" s="183"/>
      <c r="L171" s="184"/>
      <c r="M171" s="185" t="s">
        <v>1456</v>
      </c>
      <c r="N171" s="186" t="s">
        <v>1491</v>
      </c>
      <c r="O171" s="152">
        <v>0</v>
      </c>
      <c r="P171" s="152">
        <f>O171*H171</f>
        <v>0</v>
      </c>
      <c r="Q171" s="152">
        <v>1</v>
      </c>
      <c r="R171" s="152">
        <f>Q171*H171</f>
        <v>6.48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1789</v>
      </c>
      <c r="AT171" s="154" t="s">
        <v>1849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1863</v>
      </c>
    </row>
    <row r="172" spans="1:65" s="13" customFormat="1">
      <c r="B172" s="163"/>
      <c r="D172" s="157" t="s">
        <v>1758</v>
      </c>
      <c r="F172" s="165" t="s">
        <v>2103</v>
      </c>
      <c r="H172" s="166">
        <v>6.48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1458</v>
      </c>
      <c r="AX172" s="13" t="s">
        <v>1533</v>
      </c>
      <c r="AY172" s="164" t="s">
        <v>1750</v>
      </c>
    </row>
    <row r="173" spans="1:65" s="1" customFormat="1" ht="37.9" customHeight="1">
      <c r="A173" s="29"/>
      <c r="B173" s="142"/>
      <c r="C173" s="143" t="s">
        <v>1856</v>
      </c>
      <c r="D173" s="143" t="s">
        <v>1752</v>
      </c>
      <c r="E173" s="144" t="s">
        <v>1866</v>
      </c>
      <c r="F173" s="145" t="s">
        <v>1867</v>
      </c>
      <c r="G173" s="146" t="s">
        <v>1755</v>
      </c>
      <c r="H173" s="147">
        <v>2.7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1.2E-2</v>
      </c>
      <c r="P173" s="152">
        <f>O173*H173</f>
        <v>3.2400000000000005E-2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1868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2088</v>
      </c>
      <c r="H174" s="166">
        <v>2.7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" customFormat="1" ht="16.5" customHeight="1">
      <c r="A175" s="29"/>
      <c r="B175" s="142"/>
      <c r="C175" s="143" t="s">
        <v>1462</v>
      </c>
      <c r="D175" s="143" t="s">
        <v>1752</v>
      </c>
      <c r="E175" s="144" t="s">
        <v>1870</v>
      </c>
      <c r="F175" s="145" t="s">
        <v>1871</v>
      </c>
      <c r="G175" s="146" t="s">
        <v>1755</v>
      </c>
      <c r="H175" s="147">
        <v>2.7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1.2E-2</v>
      </c>
      <c r="P175" s="152">
        <f>O175*H175</f>
        <v>3.2400000000000005E-2</v>
      </c>
      <c r="Q175" s="152">
        <v>1.2700000000000001E-3</v>
      </c>
      <c r="R175" s="152">
        <f>Q175*H175</f>
        <v>3.4290000000000006E-3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1872</v>
      </c>
    </row>
    <row r="176" spans="1:65" s="1" customFormat="1" ht="16.5" customHeight="1">
      <c r="A176" s="29"/>
      <c r="B176" s="142"/>
      <c r="C176" s="177" t="s">
        <v>1865</v>
      </c>
      <c r="D176" s="177" t="s">
        <v>1849</v>
      </c>
      <c r="E176" s="178" t="s">
        <v>1874</v>
      </c>
      <c r="F176" s="179" t="s">
        <v>1875</v>
      </c>
      <c r="G176" s="180" t="s">
        <v>1876</v>
      </c>
      <c r="H176" s="181">
        <v>6.8000000000000005E-2</v>
      </c>
      <c r="I176" s="182"/>
      <c r="J176" s="182">
        <f>ROUND(I176*H176,2)</f>
        <v>0</v>
      </c>
      <c r="K176" s="183"/>
      <c r="L176" s="184"/>
      <c r="M176" s="185" t="s">
        <v>1456</v>
      </c>
      <c r="N176" s="186" t="s">
        <v>1491</v>
      </c>
      <c r="O176" s="152">
        <v>0</v>
      </c>
      <c r="P176" s="152">
        <f>O176*H176</f>
        <v>0</v>
      </c>
      <c r="Q176" s="152">
        <v>1E-3</v>
      </c>
      <c r="R176" s="152">
        <f>Q176*H176</f>
        <v>6.8000000000000013E-5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1789</v>
      </c>
      <c r="AT176" s="154" t="s">
        <v>1849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1877</v>
      </c>
    </row>
    <row r="177" spans="1:65" s="13" customFormat="1">
      <c r="B177" s="163"/>
      <c r="D177" s="157" t="s">
        <v>1758</v>
      </c>
      <c r="F177" s="165" t="s">
        <v>2104</v>
      </c>
      <c r="H177" s="166">
        <v>6.8000000000000005E-2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1758</v>
      </c>
      <c r="AU177" s="164" t="s">
        <v>1535</v>
      </c>
      <c r="AV177" s="13" t="s">
        <v>1535</v>
      </c>
      <c r="AW177" s="13" t="s">
        <v>1458</v>
      </c>
      <c r="AX177" s="13" t="s">
        <v>1533</v>
      </c>
      <c r="AY177" s="164" t="s">
        <v>1750</v>
      </c>
    </row>
    <row r="178" spans="1:65" s="11" customFormat="1" ht="22.9" customHeight="1">
      <c r="B178" s="130"/>
      <c r="D178" s="131" t="s">
        <v>1525</v>
      </c>
      <c r="E178" s="140" t="s">
        <v>1535</v>
      </c>
      <c r="F178" s="140" t="s">
        <v>1879</v>
      </c>
      <c r="J178" s="141">
        <f>BK178</f>
        <v>0</v>
      </c>
      <c r="L178" s="130"/>
      <c r="M178" s="134"/>
      <c r="N178" s="135"/>
      <c r="O178" s="135"/>
      <c r="P178" s="136">
        <f>P179</f>
        <v>3.28</v>
      </c>
      <c r="Q178" s="135"/>
      <c r="R178" s="136">
        <f>R179</f>
        <v>1.6375200000000001</v>
      </c>
      <c r="S178" s="135"/>
      <c r="T178" s="137">
        <f>T179</f>
        <v>0</v>
      </c>
      <c r="AR178" s="131" t="s">
        <v>1533</v>
      </c>
      <c r="AT178" s="138" t="s">
        <v>1525</v>
      </c>
      <c r="AU178" s="138" t="s">
        <v>1533</v>
      </c>
      <c r="AY178" s="131" t="s">
        <v>1750</v>
      </c>
      <c r="BK178" s="139">
        <f>BK179</f>
        <v>0</v>
      </c>
    </row>
    <row r="179" spans="1:65" s="1" customFormat="1" ht="55.5" customHeight="1">
      <c r="A179" s="29"/>
      <c r="B179" s="142"/>
      <c r="C179" s="143" t="s">
        <v>1869</v>
      </c>
      <c r="D179" s="143" t="s">
        <v>1752</v>
      </c>
      <c r="E179" s="144" t="s">
        <v>1881</v>
      </c>
      <c r="F179" s="145" t="s">
        <v>1882</v>
      </c>
      <c r="G179" s="146" t="s">
        <v>1786</v>
      </c>
      <c r="H179" s="147">
        <v>8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0.41</v>
      </c>
      <c r="P179" s="152">
        <f>O179*H179</f>
        <v>3.28</v>
      </c>
      <c r="Q179" s="152">
        <v>0.20469000000000001</v>
      </c>
      <c r="R179" s="152">
        <f>Q179*H179</f>
        <v>1.6375200000000001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1883</v>
      </c>
    </row>
    <row r="180" spans="1:65" s="11" customFormat="1" ht="22.9" customHeight="1">
      <c r="B180" s="130"/>
      <c r="D180" s="131" t="s">
        <v>1525</v>
      </c>
      <c r="E180" s="140" t="s">
        <v>1764</v>
      </c>
      <c r="F180" s="140" t="s">
        <v>1884</v>
      </c>
      <c r="J180" s="141">
        <f>BK180</f>
        <v>0</v>
      </c>
      <c r="L180" s="130"/>
      <c r="M180" s="134"/>
      <c r="N180" s="135"/>
      <c r="O180" s="135"/>
      <c r="P180" s="136">
        <f>P181</f>
        <v>0.55200000000000005</v>
      </c>
      <c r="Q180" s="135"/>
      <c r="R180" s="136">
        <f>R181</f>
        <v>0</v>
      </c>
      <c r="S180" s="135"/>
      <c r="T180" s="137">
        <f>T181</f>
        <v>0</v>
      </c>
      <c r="AR180" s="131" t="s">
        <v>1533</v>
      </c>
      <c r="AT180" s="138" t="s">
        <v>1525</v>
      </c>
      <c r="AU180" s="138" t="s">
        <v>1533</v>
      </c>
      <c r="AY180" s="131" t="s">
        <v>1750</v>
      </c>
      <c r="BK180" s="139">
        <f>BK181</f>
        <v>0</v>
      </c>
    </row>
    <row r="181" spans="1:65" s="1" customFormat="1" ht="16.5" customHeight="1">
      <c r="A181" s="29"/>
      <c r="B181" s="142"/>
      <c r="C181" s="143" t="s">
        <v>1873</v>
      </c>
      <c r="D181" s="143" t="s">
        <v>1752</v>
      </c>
      <c r="E181" s="144" t="s">
        <v>1886</v>
      </c>
      <c r="F181" s="145" t="s">
        <v>1887</v>
      </c>
      <c r="G181" s="146" t="s">
        <v>1786</v>
      </c>
      <c r="H181" s="147">
        <v>8</v>
      </c>
      <c r="I181" s="148"/>
      <c r="J181" s="148">
        <f>ROUND(I181*H181,2)</f>
        <v>0</v>
      </c>
      <c r="K181" s="149"/>
      <c r="L181" s="30"/>
      <c r="M181" s="150" t="s">
        <v>1456</v>
      </c>
      <c r="N181" s="151" t="s">
        <v>1491</v>
      </c>
      <c r="O181" s="152">
        <v>6.9000000000000006E-2</v>
      </c>
      <c r="P181" s="152">
        <f>O181*H181</f>
        <v>0.55200000000000005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1756</v>
      </c>
      <c r="AT181" s="154" t="s">
        <v>1752</v>
      </c>
      <c r="AU181" s="154" t="s">
        <v>1535</v>
      </c>
      <c r="AY181" s="17" t="s">
        <v>1750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1533</v>
      </c>
      <c r="BK181" s="155">
        <f>ROUND(I181*H181,2)</f>
        <v>0</v>
      </c>
      <c r="BL181" s="17" t="s">
        <v>1756</v>
      </c>
      <c r="BM181" s="154" t="s">
        <v>2105</v>
      </c>
    </row>
    <row r="182" spans="1:65" s="11" customFormat="1" ht="22.9" customHeight="1">
      <c r="B182" s="130"/>
      <c r="D182" s="131" t="s">
        <v>1525</v>
      </c>
      <c r="E182" s="140" t="s">
        <v>1756</v>
      </c>
      <c r="F182" s="140" t="s">
        <v>1893</v>
      </c>
      <c r="J182" s="141">
        <f>BK182</f>
        <v>0</v>
      </c>
      <c r="L182" s="130"/>
      <c r="M182" s="134"/>
      <c r="N182" s="135"/>
      <c r="O182" s="135"/>
      <c r="P182" s="136">
        <f>SUM(P183:P190)</f>
        <v>3.9256539999999998</v>
      </c>
      <c r="Q182" s="135"/>
      <c r="R182" s="136">
        <f>SUM(R183:R190)</f>
        <v>2.1947080000000001E-2</v>
      </c>
      <c r="S182" s="135"/>
      <c r="T182" s="137">
        <f>SUM(T183:T190)</f>
        <v>0</v>
      </c>
      <c r="AR182" s="131" t="s">
        <v>1533</v>
      </c>
      <c r="AT182" s="138" t="s">
        <v>1525</v>
      </c>
      <c r="AU182" s="138" t="s">
        <v>1533</v>
      </c>
      <c r="AY182" s="131" t="s">
        <v>1750</v>
      </c>
      <c r="BK182" s="139">
        <f>SUM(BK183:BK190)</f>
        <v>0</v>
      </c>
    </row>
    <row r="183" spans="1:65" s="1" customFormat="1" ht="33" customHeight="1">
      <c r="A183" s="29"/>
      <c r="B183" s="142"/>
      <c r="C183" s="143" t="s">
        <v>1880</v>
      </c>
      <c r="D183" s="143" t="s">
        <v>1752</v>
      </c>
      <c r="E183" s="144" t="s">
        <v>1895</v>
      </c>
      <c r="F183" s="145" t="s">
        <v>1896</v>
      </c>
      <c r="G183" s="146" t="s">
        <v>1802</v>
      </c>
      <c r="H183" s="147">
        <v>1.08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1.3169999999999999</v>
      </c>
      <c r="P183" s="152">
        <f>O183*H183</f>
        <v>1.4223600000000001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1897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2106</v>
      </c>
      <c r="H184" s="166">
        <v>1.08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1533</v>
      </c>
      <c r="AY184" s="164" t="s">
        <v>1750</v>
      </c>
    </row>
    <row r="185" spans="1:65" s="1" customFormat="1" ht="49.15" customHeight="1">
      <c r="A185" s="29"/>
      <c r="B185" s="142"/>
      <c r="C185" s="143" t="s">
        <v>1885</v>
      </c>
      <c r="D185" s="143" t="s">
        <v>1752</v>
      </c>
      <c r="E185" s="144" t="s">
        <v>2107</v>
      </c>
      <c r="F185" s="145" t="s">
        <v>2108</v>
      </c>
      <c r="G185" s="146" t="s">
        <v>1802</v>
      </c>
      <c r="H185" s="147">
        <v>9.8000000000000004E-2</v>
      </c>
      <c r="I185" s="148"/>
      <c r="J185" s="148">
        <f>ROUND(I185*H185,2)</f>
        <v>0</v>
      </c>
      <c r="K185" s="149"/>
      <c r="L185" s="30"/>
      <c r="M185" s="150" t="s">
        <v>1456</v>
      </c>
      <c r="N185" s="151" t="s">
        <v>1491</v>
      </c>
      <c r="O185" s="152">
        <v>1.4650000000000001</v>
      </c>
      <c r="P185" s="152">
        <f>O185*H185</f>
        <v>0.14357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1756</v>
      </c>
      <c r="AT185" s="154" t="s">
        <v>1752</v>
      </c>
      <c r="AU185" s="154" t="s">
        <v>1535</v>
      </c>
      <c r="AY185" s="17" t="s">
        <v>1750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1533</v>
      </c>
      <c r="BK185" s="155">
        <f>ROUND(I185*H185,2)</f>
        <v>0</v>
      </c>
      <c r="BL185" s="17" t="s">
        <v>1756</v>
      </c>
      <c r="BM185" s="154" t="s">
        <v>2109</v>
      </c>
    </row>
    <row r="186" spans="1:65" s="13" customFormat="1">
      <c r="B186" s="163"/>
      <c r="D186" s="157" t="s">
        <v>1758</v>
      </c>
      <c r="E186" s="164" t="s">
        <v>1456</v>
      </c>
      <c r="F186" s="165" t="s">
        <v>2110</v>
      </c>
      <c r="H186" s="166">
        <v>9.8000000000000004E-2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1482</v>
      </c>
      <c r="AX186" s="13" t="s">
        <v>1533</v>
      </c>
      <c r="AY186" s="164" t="s">
        <v>1750</v>
      </c>
    </row>
    <row r="187" spans="1:65" s="1" customFormat="1" ht="37.9" customHeight="1">
      <c r="A187" s="29"/>
      <c r="B187" s="142"/>
      <c r="C187" s="143" t="s">
        <v>1889</v>
      </c>
      <c r="D187" s="143" t="s">
        <v>1752</v>
      </c>
      <c r="E187" s="144" t="s">
        <v>2111</v>
      </c>
      <c r="F187" s="145" t="s">
        <v>2112</v>
      </c>
      <c r="G187" s="146" t="s">
        <v>1755</v>
      </c>
      <c r="H187" s="147">
        <v>2.8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0.82099999999999995</v>
      </c>
      <c r="P187" s="152">
        <f>O187*H187</f>
        <v>2.2987999999999995</v>
      </c>
      <c r="Q187" s="152">
        <v>6.3200000000000001E-3</v>
      </c>
      <c r="R187" s="152">
        <f>Q187*H187</f>
        <v>1.7696E-2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2113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2114</v>
      </c>
      <c r="H188" s="166">
        <v>2.8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1533</v>
      </c>
      <c r="AY188" s="164" t="s">
        <v>1750</v>
      </c>
    </row>
    <row r="189" spans="1:65" s="1" customFormat="1" ht="24.2" customHeight="1">
      <c r="A189" s="29"/>
      <c r="B189" s="142"/>
      <c r="C189" s="143" t="s">
        <v>1894</v>
      </c>
      <c r="D189" s="143" t="s">
        <v>1752</v>
      </c>
      <c r="E189" s="144" t="s">
        <v>2115</v>
      </c>
      <c r="F189" s="145" t="s">
        <v>2116</v>
      </c>
      <c r="G189" s="146" t="s">
        <v>1839</v>
      </c>
      <c r="H189" s="147">
        <v>4.0000000000000001E-3</v>
      </c>
      <c r="I189" s="148"/>
      <c r="J189" s="148">
        <f>ROUND(I189*H189,2)</f>
        <v>0</v>
      </c>
      <c r="K189" s="149"/>
      <c r="L189" s="30"/>
      <c r="M189" s="150" t="s">
        <v>1456</v>
      </c>
      <c r="N189" s="151" t="s">
        <v>1491</v>
      </c>
      <c r="O189" s="152">
        <v>15.231</v>
      </c>
      <c r="P189" s="152">
        <f>O189*H189</f>
        <v>6.0923999999999999E-2</v>
      </c>
      <c r="Q189" s="152">
        <v>1.06277</v>
      </c>
      <c r="R189" s="152">
        <f>Q189*H189</f>
        <v>4.25108E-3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1756</v>
      </c>
      <c r="AT189" s="154" t="s">
        <v>1752</v>
      </c>
      <c r="AU189" s="154" t="s">
        <v>1535</v>
      </c>
      <c r="AY189" s="17" t="s">
        <v>1750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1533</v>
      </c>
      <c r="BK189" s="155">
        <f>ROUND(I189*H189,2)</f>
        <v>0</v>
      </c>
      <c r="BL189" s="17" t="s">
        <v>1756</v>
      </c>
      <c r="BM189" s="154" t="s">
        <v>2117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2118</v>
      </c>
      <c r="H190" s="166">
        <v>4.0000000000000001E-3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1533</v>
      </c>
      <c r="AY190" s="164" t="s">
        <v>1750</v>
      </c>
    </row>
    <row r="191" spans="1:65" s="11" customFormat="1" ht="22.9" customHeight="1">
      <c r="B191" s="130"/>
      <c r="D191" s="131" t="s">
        <v>1525</v>
      </c>
      <c r="E191" s="140" t="s">
        <v>1771</v>
      </c>
      <c r="F191" s="140" t="s">
        <v>1920</v>
      </c>
      <c r="J191" s="141">
        <f>BK191</f>
        <v>0</v>
      </c>
      <c r="L191" s="130"/>
      <c r="M191" s="134"/>
      <c r="N191" s="135"/>
      <c r="O191" s="135"/>
      <c r="P191" s="136">
        <f>SUM(P192:P200)</f>
        <v>0.84250000000000003</v>
      </c>
      <c r="Q191" s="135"/>
      <c r="R191" s="136">
        <f>SUM(R192:R200)</f>
        <v>3.5999999999999997E-2</v>
      </c>
      <c r="S191" s="135"/>
      <c r="T191" s="137">
        <f>SUM(T192:T200)</f>
        <v>0</v>
      </c>
      <c r="AR191" s="131" t="s">
        <v>1533</v>
      </c>
      <c r="AT191" s="138" t="s">
        <v>1525</v>
      </c>
      <c r="AU191" s="138" t="s">
        <v>1533</v>
      </c>
      <c r="AY191" s="131" t="s">
        <v>1750</v>
      </c>
      <c r="BK191" s="139">
        <f>SUM(BK192:BK200)</f>
        <v>0</v>
      </c>
    </row>
    <row r="192" spans="1:65" s="1" customFormat="1" ht="37.9" customHeight="1">
      <c r="A192" s="29"/>
      <c r="B192" s="142"/>
      <c r="C192" s="143" t="s">
        <v>1899</v>
      </c>
      <c r="D192" s="143" t="s">
        <v>1752</v>
      </c>
      <c r="E192" s="144" t="s">
        <v>1922</v>
      </c>
      <c r="F192" s="145" t="s">
        <v>1923</v>
      </c>
      <c r="G192" s="146" t="s">
        <v>1755</v>
      </c>
      <c r="H192" s="147">
        <v>4.5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0.02</v>
      </c>
      <c r="P192" s="152">
        <f>O192*H192</f>
        <v>0.09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1924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2119</v>
      </c>
      <c r="H193" s="166">
        <v>4.5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1533</v>
      </c>
      <c r="AY193" s="164" t="s">
        <v>1750</v>
      </c>
    </row>
    <row r="194" spans="1:65" s="1" customFormat="1" ht="37.9" customHeight="1">
      <c r="A194" s="29"/>
      <c r="B194" s="142"/>
      <c r="C194" s="143" t="s">
        <v>1904</v>
      </c>
      <c r="D194" s="143" t="s">
        <v>1752</v>
      </c>
      <c r="E194" s="144" t="s">
        <v>1927</v>
      </c>
      <c r="F194" s="145" t="s">
        <v>1928</v>
      </c>
      <c r="G194" s="146" t="s">
        <v>1755</v>
      </c>
      <c r="H194" s="147">
        <v>4.5</v>
      </c>
      <c r="I194" s="148"/>
      <c r="J194" s="148">
        <f>ROUND(I194*H194,2)</f>
        <v>0</v>
      </c>
      <c r="K194" s="149"/>
      <c r="L194" s="30"/>
      <c r="M194" s="150" t="s">
        <v>1456</v>
      </c>
      <c r="N194" s="151" t="s">
        <v>1491</v>
      </c>
      <c r="O194" s="152">
        <v>2.7E-2</v>
      </c>
      <c r="P194" s="152">
        <f>O194*H194</f>
        <v>0.1215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1756</v>
      </c>
      <c r="AT194" s="154" t="s">
        <v>1752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1929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2119</v>
      </c>
      <c r="H195" s="166">
        <v>4.5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1533</v>
      </c>
      <c r="AY195" s="164" t="s">
        <v>1750</v>
      </c>
    </row>
    <row r="196" spans="1:65" s="1" customFormat="1" ht="24.2" customHeight="1">
      <c r="A196" s="29"/>
      <c r="B196" s="142"/>
      <c r="C196" s="143" t="s">
        <v>1908</v>
      </c>
      <c r="D196" s="143" t="s">
        <v>1752</v>
      </c>
      <c r="E196" s="144" t="s">
        <v>1931</v>
      </c>
      <c r="F196" s="145" t="s">
        <v>1932</v>
      </c>
      <c r="G196" s="146" t="s">
        <v>1755</v>
      </c>
      <c r="H196" s="147">
        <v>4.5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4.0000000000000001E-3</v>
      </c>
      <c r="P196" s="152">
        <f>O196*H196</f>
        <v>1.8000000000000002E-2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1933</v>
      </c>
    </row>
    <row r="197" spans="1:65" s="1" customFormat="1" ht="24.2" customHeight="1">
      <c r="A197" s="29"/>
      <c r="B197" s="142"/>
      <c r="C197" s="143" t="s">
        <v>1912</v>
      </c>
      <c r="D197" s="143" t="s">
        <v>1752</v>
      </c>
      <c r="E197" s="144" t="s">
        <v>1935</v>
      </c>
      <c r="F197" s="145" t="s">
        <v>1936</v>
      </c>
      <c r="G197" s="146" t="s">
        <v>1755</v>
      </c>
      <c r="H197" s="147">
        <v>4.5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2E-3</v>
      </c>
      <c r="P197" s="152">
        <f>O197*H197</f>
        <v>9.0000000000000011E-3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1937</v>
      </c>
    </row>
    <row r="198" spans="1:65" s="1" customFormat="1" ht="44.25" customHeight="1">
      <c r="A198" s="29"/>
      <c r="B198" s="142"/>
      <c r="C198" s="143" t="s">
        <v>1916</v>
      </c>
      <c r="D198" s="143" t="s">
        <v>1752</v>
      </c>
      <c r="E198" s="144" t="s">
        <v>1940</v>
      </c>
      <c r="F198" s="145" t="s">
        <v>1941</v>
      </c>
      <c r="G198" s="146" t="s">
        <v>1755</v>
      </c>
      <c r="H198" s="147">
        <v>9</v>
      </c>
      <c r="I198" s="148"/>
      <c r="J198" s="148">
        <f>ROUND(I198*H198,2)</f>
        <v>0</v>
      </c>
      <c r="K198" s="149"/>
      <c r="L198" s="30"/>
      <c r="M198" s="150" t="s">
        <v>1456</v>
      </c>
      <c r="N198" s="151" t="s">
        <v>1491</v>
      </c>
      <c r="O198" s="152">
        <v>1.6E-2</v>
      </c>
      <c r="P198" s="152">
        <f>O198*H198</f>
        <v>0.14400000000000002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1756</v>
      </c>
      <c r="AT198" s="154" t="s">
        <v>1752</v>
      </c>
      <c r="AU198" s="154" t="s">
        <v>1535</v>
      </c>
      <c r="AY198" s="17" t="s">
        <v>1750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1533</v>
      </c>
      <c r="BK198" s="155">
        <f>ROUND(I198*H198,2)</f>
        <v>0</v>
      </c>
      <c r="BL198" s="17" t="s">
        <v>1756</v>
      </c>
      <c r="BM198" s="154" t="s">
        <v>1942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2120</v>
      </c>
      <c r="H199" s="166">
        <v>9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1533</v>
      </c>
      <c r="AY199" s="164" t="s">
        <v>1750</v>
      </c>
    </row>
    <row r="200" spans="1:65" s="1" customFormat="1" ht="24.2" customHeight="1">
      <c r="A200" s="29"/>
      <c r="B200" s="142"/>
      <c r="C200" s="143" t="s">
        <v>1921</v>
      </c>
      <c r="D200" s="143" t="s">
        <v>1752</v>
      </c>
      <c r="E200" s="144" t="s">
        <v>1945</v>
      </c>
      <c r="F200" s="145" t="s">
        <v>1946</v>
      </c>
      <c r="G200" s="146" t="s">
        <v>1786</v>
      </c>
      <c r="H200" s="147">
        <v>10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4.5999999999999999E-2</v>
      </c>
      <c r="P200" s="152">
        <f>O200*H200</f>
        <v>0.45999999999999996</v>
      </c>
      <c r="Q200" s="152">
        <v>3.5999999999999999E-3</v>
      </c>
      <c r="R200" s="152">
        <f>Q200*H200</f>
        <v>3.5999999999999997E-2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2121</v>
      </c>
    </row>
    <row r="201" spans="1:65" s="11" customFormat="1" ht="22.9" customHeight="1">
      <c r="B201" s="130"/>
      <c r="D201" s="131" t="s">
        <v>1525</v>
      </c>
      <c r="E201" s="140" t="s">
        <v>1789</v>
      </c>
      <c r="F201" s="140" t="s">
        <v>1948</v>
      </c>
      <c r="J201" s="141">
        <f>BK201</f>
        <v>0</v>
      </c>
      <c r="L201" s="130"/>
      <c r="M201" s="134"/>
      <c r="N201" s="135"/>
      <c r="O201" s="135"/>
      <c r="P201" s="136">
        <f>SUM(P202:P211)</f>
        <v>3.5830000000000002</v>
      </c>
      <c r="Q201" s="135"/>
      <c r="R201" s="136">
        <f>SUM(R202:R211)</f>
        <v>6.2920000000000004E-2</v>
      </c>
      <c r="S201" s="135"/>
      <c r="T201" s="137">
        <f>SUM(T202:T211)</f>
        <v>0</v>
      </c>
      <c r="AR201" s="131" t="s">
        <v>1533</v>
      </c>
      <c r="AT201" s="138" t="s">
        <v>1525</v>
      </c>
      <c r="AU201" s="138" t="s">
        <v>1533</v>
      </c>
      <c r="AY201" s="131" t="s">
        <v>1750</v>
      </c>
      <c r="BK201" s="139">
        <f>SUM(BK202:BK211)</f>
        <v>0</v>
      </c>
    </row>
    <row r="202" spans="1:65" s="1" customFormat="1" ht="44.25" customHeight="1">
      <c r="A202" s="29"/>
      <c r="B202" s="142"/>
      <c r="C202" s="143" t="s">
        <v>1926</v>
      </c>
      <c r="D202" s="143" t="s">
        <v>1752</v>
      </c>
      <c r="E202" s="144" t="s">
        <v>2122</v>
      </c>
      <c r="F202" s="145" t="s">
        <v>2123</v>
      </c>
      <c r="G202" s="146" t="s">
        <v>1786</v>
      </c>
      <c r="H202" s="147">
        <v>8</v>
      </c>
      <c r="I202" s="148"/>
      <c r="J202" s="148">
        <f t="shared" ref="J202:J211" si="0">ROUND(I202*H202,2)</f>
        <v>0</v>
      </c>
      <c r="K202" s="149"/>
      <c r="L202" s="30"/>
      <c r="M202" s="150" t="s">
        <v>1456</v>
      </c>
      <c r="N202" s="151" t="s">
        <v>1491</v>
      </c>
      <c r="O202" s="152">
        <v>0.25800000000000001</v>
      </c>
      <c r="P202" s="152">
        <f t="shared" ref="P202:P211" si="1">O202*H202</f>
        <v>2.0640000000000001</v>
      </c>
      <c r="Q202" s="152">
        <v>2.7599999999999999E-3</v>
      </c>
      <c r="R202" s="152">
        <f t="shared" ref="R202:R211" si="2">Q202*H202</f>
        <v>2.2079999999999999E-2</v>
      </c>
      <c r="S202" s="152">
        <v>0</v>
      </c>
      <c r="T202" s="153">
        <f t="shared" ref="T202:T211" si="3"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1756</v>
      </c>
      <c r="AT202" s="154" t="s">
        <v>1752</v>
      </c>
      <c r="AU202" s="154" t="s">
        <v>1535</v>
      </c>
      <c r="AY202" s="17" t="s">
        <v>1750</v>
      </c>
      <c r="BE202" s="155">
        <f t="shared" ref="BE202:BE211" si="4">IF(N202="základní",J202,0)</f>
        <v>0</v>
      </c>
      <c r="BF202" s="155">
        <f t="shared" ref="BF202:BF211" si="5">IF(N202="snížená",J202,0)</f>
        <v>0</v>
      </c>
      <c r="BG202" s="155">
        <f t="shared" ref="BG202:BG211" si="6">IF(N202="zákl. přenesená",J202,0)</f>
        <v>0</v>
      </c>
      <c r="BH202" s="155">
        <f t="shared" ref="BH202:BH211" si="7">IF(N202="sníž. přenesená",J202,0)</f>
        <v>0</v>
      </c>
      <c r="BI202" s="155">
        <f t="shared" ref="BI202:BI211" si="8">IF(N202="nulová",J202,0)</f>
        <v>0</v>
      </c>
      <c r="BJ202" s="17" t="s">
        <v>1533</v>
      </c>
      <c r="BK202" s="155">
        <f t="shared" ref="BK202:BK211" si="9">ROUND(I202*H202,2)</f>
        <v>0</v>
      </c>
      <c r="BL202" s="17" t="s">
        <v>1756</v>
      </c>
      <c r="BM202" s="154" t="s">
        <v>2124</v>
      </c>
    </row>
    <row r="203" spans="1:65" s="1" customFormat="1" ht="37.9" customHeight="1">
      <c r="A203" s="29"/>
      <c r="B203" s="142"/>
      <c r="C203" s="143" t="s">
        <v>1930</v>
      </c>
      <c r="D203" s="143" t="s">
        <v>1752</v>
      </c>
      <c r="E203" s="144" t="s">
        <v>2012</v>
      </c>
      <c r="F203" s="145" t="s">
        <v>2013</v>
      </c>
      <c r="G203" s="146" t="s">
        <v>1902</v>
      </c>
      <c r="H203" s="147">
        <v>1</v>
      </c>
      <c r="I203" s="148"/>
      <c r="J203" s="148">
        <f t="shared" si="0"/>
        <v>0</v>
      </c>
      <c r="K203" s="149"/>
      <c r="L203" s="30"/>
      <c r="M203" s="150" t="s">
        <v>1456</v>
      </c>
      <c r="N203" s="151" t="s">
        <v>1491</v>
      </c>
      <c r="O203" s="152">
        <v>0.68300000000000005</v>
      </c>
      <c r="P203" s="152">
        <f t="shared" si="1"/>
        <v>0.68300000000000005</v>
      </c>
      <c r="Q203" s="152">
        <v>0</v>
      </c>
      <c r="R203" s="152">
        <f t="shared" si="2"/>
        <v>0</v>
      </c>
      <c r="S203" s="152">
        <v>0</v>
      </c>
      <c r="T203" s="153">
        <f t="shared" si="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 t="shared" si="4"/>
        <v>0</v>
      </c>
      <c r="BF203" s="155">
        <f t="shared" si="5"/>
        <v>0</v>
      </c>
      <c r="BG203" s="155">
        <f t="shared" si="6"/>
        <v>0</v>
      </c>
      <c r="BH203" s="155">
        <f t="shared" si="7"/>
        <v>0</v>
      </c>
      <c r="BI203" s="155">
        <f t="shared" si="8"/>
        <v>0</v>
      </c>
      <c r="BJ203" s="17" t="s">
        <v>1533</v>
      </c>
      <c r="BK203" s="155">
        <f t="shared" si="9"/>
        <v>0</v>
      </c>
      <c r="BL203" s="17" t="s">
        <v>1756</v>
      </c>
      <c r="BM203" s="154" t="s">
        <v>2125</v>
      </c>
    </row>
    <row r="204" spans="1:65" s="1" customFormat="1" ht="16.5" customHeight="1">
      <c r="A204" s="29"/>
      <c r="B204" s="142"/>
      <c r="C204" s="177" t="s">
        <v>1934</v>
      </c>
      <c r="D204" s="177" t="s">
        <v>1849</v>
      </c>
      <c r="E204" s="178" t="s">
        <v>2016</v>
      </c>
      <c r="F204" s="179" t="s">
        <v>2017</v>
      </c>
      <c r="G204" s="180" t="s">
        <v>1902</v>
      </c>
      <c r="H204" s="181">
        <v>1</v>
      </c>
      <c r="I204" s="182"/>
      <c r="J204" s="182">
        <f t="shared" si="0"/>
        <v>0</v>
      </c>
      <c r="K204" s="183"/>
      <c r="L204" s="184"/>
      <c r="M204" s="185" t="s">
        <v>1456</v>
      </c>
      <c r="N204" s="186" t="s">
        <v>1491</v>
      </c>
      <c r="O204" s="152">
        <v>0</v>
      </c>
      <c r="P204" s="152">
        <f t="shared" si="1"/>
        <v>0</v>
      </c>
      <c r="Q204" s="152">
        <v>6.4999999999999997E-4</v>
      </c>
      <c r="R204" s="152">
        <f t="shared" si="2"/>
        <v>6.4999999999999997E-4</v>
      </c>
      <c r="S204" s="152">
        <v>0</v>
      </c>
      <c r="T204" s="153">
        <f t="shared" si="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1789</v>
      </c>
      <c r="AT204" s="154" t="s">
        <v>1849</v>
      </c>
      <c r="AU204" s="154" t="s">
        <v>1535</v>
      </c>
      <c r="AY204" s="17" t="s">
        <v>1750</v>
      </c>
      <c r="BE204" s="155">
        <f t="shared" si="4"/>
        <v>0</v>
      </c>
      <c r="BF204" s="155">
        <f t="shared" si="5"/>
        <v>0</v>
      </c>
      <c r="BG204" s="155">
        <f t="shared" si="6"/>
        <v>0</v>
      </c>
      <c r="BH204" s="155">
        <f t="shared" si="7"/>
        <v>0</v>
      </c>
      <c r="BI204" s="155">
        <f t="shared" si="8"/>
        <v>0</v>
      </c>
      <c r="BJ204" s="17" t="s">
        <v>1533</v>
      </c>
      <c r="BK204" s="155">
        <f t="shared" si="9"/>
        <v>0</v>
      </c>
      <c r="BL204" s="17" t="s">
        <v>1756</v>
      </c>
      <c r="BM204" s="154" t="s">
        <v>2126</v>
      </c>
    </row>
    <row r="205" spans="1:65" s="1" customFormat="1" ht="21.75" customHeight="1">
      <c r="A205" s="29"/>
      <c r="B205" s="142"/>
      <c r="C205" s="143" t="s">
        <v>1939</v>
      </c>
      <c r="D205" s="143" t="s">
        <v>1752</v>
      </c>
      <c r="E205" s="144" t="s">
        <v>2127</v>
      </c>
      <c r="F205" s="145" t="s">
        <v>2128</v>
      </c>
      <c r="G205" s="146" t="s">
        <v>1786</v>
      </c>
      <c r="H205" s="147">
        <v>8</v>
      </c>
      <c r="I205" s="148"/>
      <c r="J205" s="148">
        <f t="shared" si="0"/>
        <v>0</v>
      </c>
      <c r="K205" s="149"/>
      <c r="L205" s="30"/>
      <c r="M205" s="150" t="s">
        <v>1456</v>
      </c>
      <c r="N205" s="151" t="s">
        <v>1491</v>
      </c>
      <c r="O205" s="152">
        <v>5.5E-2</v>
      </c>
      <c r="P205" s="152">
        <f t="shared" si="1"/>
        <v>0.44</v>
      </c>
      <c r="Q205" s="152">
        <v>0</v>
      </c>
      <c r="R205" s="152">
        <f t="shared" si="2"/>
        <v>0</v>
      </c>
      <c r="S205" s="152">
        <v>0</v>
      </c>
      <c r="T205" s="153">
        <f t="shared" si="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1756</v>
      </c>
      <c r="AT205" s="154" t="s">
        <v>1752</v>
      </c>
      <c r="AU205" s="154" t="s">
        <v>1535</v>
      </c>
      <c r="AY205" s="17" t="s">
        <v>1750</v>
      </c>
      <c r="BE205" s="155">
        <f t="shared" si="4"/>
        <v>0</v>
      </c>
      <c r="BF205" s="155">
        <f t="shared" si="5"/>
        <v>0</v>
      </c>
      <c r="BG205" s="155">
        <f t="shared" si="6"/>
        <v>0</v>
      </c>
      <c r="BH205" s="155">
        <f t="shared" si="7"/>
        <v>0</v>
      </c>
      <c r="BI205" s="155">
        <f t="shared" si="8"/>
        <v>0</v>
      </c>
      <c r="BJ205" s="17" t="s">
        <v>1533</v>
      </c>
      <c r="BK205" s="155">
        <f t="shared" si="9"/>
        <v>0</v>
      </c>
      <c r="BL205" s="17" t="s">
        <v>1756</v>
      </c>
      <c r="BM205" s="154" t="s">
        <v>2129</v>
      </c>
    </row>
    <row r="206" spans="1:65" s="1" customFormat="1" ht="24.2" customHeight="1">
      <c r="A206" s="29"/>
      <c r="B206" s="142"/>
      <c r="C206" s="177" t="s">
        <v>1944</v>
      </c>
      <c r="D206" s="177" t="s">
        <v>1849</v>
      </c>
      <c r="E206" s="178" t="s">
        <v>2130</v>
      </c>
      <c r="F206" s="179" t="s">
        <v>2131</v>
      </c>
      <c r="G206" s="180" t="s">
        <v>1902</v>
      </c>
      <c r="H206" s="181">
        <v>1</v>
      </c>
      <c r="I206" s="182"/>
      <c r="J206" s="182">
        <f t="shared" si="0"/>
        <v>0</v>
      </c>
      <c r="K206" s="183"/>
      <c r="L206" s="184"/>
      <c r="M206" s="185" t="s">
        <v>1456</v>
      </c>
      <c r="N206" s="186" t="s">
        <v>1491</v>
      </c>
      <c r="O206" s="152">
        <v>0</v>
      </c>
      <c r="P206" s="152">
        <f t="shared" si="1"/>
        <v>0</v>
      </c>
      <c r="Q206" s="152">
        <v>4.7099999999999998E-3</v>
      </c>
      <c r="R206" s="152">
        <f t="shared" si="2"/>
        <v>4.7099999999999998E-3</v>
      </c>
      <c r="S206" s="152">
        <v>0</v>
      </c>
      <c r="T206" s="153">
        <f t="shared" si="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1789</v>
      </c>
      <c r="AT206" s="154" t="s">
        <v>1849</v>
      </c>
      <c r="AU206" s="154" t="s">
        <v>1535</v>
      </c>
      <c r="AY206" s="17" t="s">
        <v>1750</v>
      </c>
      <c r="BE206" s="155">
        <f t="shared" si="4"/>
        <v>0</v>
      </c>
      <c r="BF206" s="155">
        <f t="shared" si="5"/>
        <v>0</v>
      </c>
      <c r="BG206" s="155">
        <f t="shared" si="6"/>
        <v>0</v>
      </c>
      <c r="BH206" s="155">
        <f t="shared" si="7"/>
        <v>0</v>
      </c>
      <c r="BI206" s="155">
        <f t="shared" si="8"/>
        <v>0</v>
      </c>
      <c r="BJ206" s="17" t="s">
        <v>1533</v>
      </c>
      <c r="BK206" s="155">
        <f t="shared" si="9"/>
        <v>0</v>
      </c>
      <c r="BL206" s="17" t="s">
        <v>1756</v>
      </c>
      <c r="BM206" s="154" t="s">
        <v>2132</v>
      </c>
    </row>
    <row r="207" spans="1:65" s="1" customFormat="1" ht="44.25" customHeight="1">
      <c r="A207" s="29"/>
      <c r="B207" s="142"/>
      <c r="C207" s="143" t="s">
        <v>1949</v>
      </c>
      <c r="D207" s="143" t="s">
        <v>1752</v>
      </c>
      <c r="E207" s="144" t="s">
        <v>2133</v>
      </c>
      <c r="F207" s="145" t="s">
        <v>2134</v>
      </c>
      <c r="G207" s="146" t="s">
        <v>1902</v>
      </c>
      <c r="H207" s="147">
        <v>1</v>
      </c>
      <c r="I207" s="148"/>
      <c r="J207" s="148">
        <f t="shared" si="0"/>
        <v>0</v>
      </c>
      <c r="K207" s="149"/>
      <c r="L207" s="30"/>
      <c r="M207" s="150" t="s">
        <v>1456</v>
      </c>
      <c r="N207" s="151" t="s">
        <v>1491</v>
      </c>
      <c r="O207" s="152">
        <v>0.22</v>
      </c>
      <c r="P207" s="152">
        <f t="shared" si="1"/>
        <v>0.22</v>
      </c>
      <c r="Q207" s="152">
        <v>0</v>
      </c>
      <c r="R207" s="152">
        <f t="shared" si="2"/>
        <v>0</v>
      </c>
      <c r="S207" s="152">
        <v>0</v>
      </c>
      <c r="T207" s="153">
        <f t="shared" si="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1756</v>
      </c>
      <c r="AT207" s="154" t="s">
        <v>1752</v>
      </c>
      <c r="AU207" s="154" t="s">
        <v>1535</v>
      </c>
      <c r="AY207" s="17" t="s">
        <v>1750</v>
      </c>
      <c r="BE207" s="155">
        <f t="shared" si="4"/>
        <v>0</v>
      </c>
      <c r="BF207" s="155">
        <f t="shared" si="5"/>
        <v>0</v>
      </c>
      <c r="BG207" s="155">
        <f t="shared" si="6"/>
        <v>0</v>
      </c>
      <c r="BH207" s="155">
        <f t="shared" si="7"/>
        <v>0</v>
      </c>
      <c r="BI207" s="155">
        <f t="shared" si="8"/>
        <v>0</v>
      </c>
      <c r="BJ207" s="17" t="s">
        <v>1533</v>
      </c>
      <c r="BK207" s="155">
        <f t="shared" si="9"/>
        <v>0</v>
      </c>
      <c r="BL207" s="17" t="s">
        <v>1756</v>
      </c>
      <c r="BM207" s="154" t="s">
        <v>2135</v>
      </c>
    </row>
    <row r="208" spans="1:65" s="1" customFormat="1" ht="21.75" customHeight="1">
      <c r="A208" s="29"/>
      <c r="B208" s="142"/>
      <c r="C208" s="143" t="s">
        <v>1953</v>
      </c>
      <c r="D208" s="143" t="s">
        <v>1752</v>
      </c>
      <c r="E208" s="144" t="s">
        <v>2136</v>
      </c>
      <c r="F208" s="145" t="s">
        <v>2137</v>
      </c>
      <c r="G208" s="146" t="s">
        <v>1786</v>
      </c>
      <c r="H208" s="147">
        <v>8</v>
      </c>
      <c r="I208" s="148"/>
      <c r="J208" s="148">
        <f t="shared" si="0"/>
        <v>0</v>
      </c>
      <c r="K208" s="149"/>
      <c r="L208" s="30"/>
      <c r="M208" s="150" t="s">
        <v>1456</v>
      </c>
      <c r="N208" s="151" t="s">
        <v>1491</v>
      </c>
      <c r="O208" s="152">
        <v>2.1999999999999999E-2</v>
      </c>
      <c r="P208" s="152">
        <f t="shared" si="1"/>
        <v>0.17599999999999999</v>
      </c>
      <c r="Q208" s="152">
        <v>6.0000000000000002E-5</v>
      </c>
      <c r="R208" s="152">
        <f t="shared" si="2"/>
        <v>4.8000000000000001E-4</v>
      </c>
      <c r="S208" s="152">
        <v>0</v>
      </c>
      <c r="T208" s="153">
        <f t="shared" si="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 t="shared" si="4"/>
        <v>0</v>
      </c>
      <c r="BF208" s="155">
        <f t="shared" si="5"/>
        <v>0</v>
      </c>
      <c r="BG208" s="155">
        <f t="shared" si="6"/>
        <v>0</v>
      </c>
      <c r="BH208" s="155">
        <f t="shared" si="7"/>
        <v>0</v>
      </c>
      <c r="BI208" s="155">
        <f t="shared" si="8"/>
        <v>0</v>
      </c>
      <c r="BJ208" s="17" t="s">
        <v>1533</v>
      </c>
      <c r="BK208" s="155">
        <f t="shared" si="9"/>
        <v>0</v>
      </c>
      <c r="BL208" s="17" t="s">
        <v>1756</v>
      </c>
      <c r="BM208" s="154" t="s">
        <v>2138</v>
      </c>
    </row>
    <row r="209" spans="1:65" s="1" customFormat="1" ht="21.75" customHeight="1">
      <c r="A209" s="29"/>
      <c r="B209" s="142"/>
      <c r="C209" s="143" t="s">
        <v>1958</v>
      </c>
      <c r="D209" s="143" t="s">
        <v>1752</v>
      </c>
      <c r="E209" s="144" t="s">
        <v>2139</v>
      </c>
      <c r="F209" s="145" t="s">
        <v>2140</v>
      </c>
      <c r="G209" s="146" t="s">
        <v>2141</v>
      </c>
      <c r="H209" s="147">
        <v>1</v>
      </c>
      <c r="I209" s="148"/>
      <c r="J209" s="148">
        <f t="shared" si="0"/>
        <v>0</v>
      </c>
      <c r="K209" s="149"/>
      <c r="L209" s="30"/>
      <c r="M209" s="150" t="s">
        <v>1456</v>
      </c>
      <c r="N209" s="151" t="s">
        <v>1491</v>
      </c>
      <c r="O209" s="152">
        <v>0</v>
      </c>
      <c r="P209" s="152">
        <f t="shared" si="1"/>
        <v>0</v>
      </c>
      <c r="Q209" s="152">
        <v>0</v>
      </c>
      <c r="R209" s="152">
        <f t="shared" si="2"/>
        <v>0</v>
      </c>
      <c r="S209" s="152">
        <v>0</v>
      </c>
      <c r="T209" s="153">
        <f t="shared" si="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1756</v>
      </c>
      <c r="AT209" s="154" t="s">
        <v>1752</v>
      </c>
      <c r="AU209" s="154" t="s">
        <v>1535</v>
      </c>
      <c r="AY209" s="17" t="s">
        <v>1750</v>
      </c>
      <c r="BE209" s="155">
        <f t="shared" si="4"/>
        <v>0</v>
      </c>
      <c r="BF209" s="155">
        <f t="shared" si="5"/>
        <v>0</v>
      </c>
      <c r="BG209" s="155">
        <f t="shared" si="6"/>
        <v>0</v>
      </c>
      <c r="BH209" s="155">
        <f t="shared" si="7"/>
        <v>0</v>
      </c>
      <c r="BI209" s="155">
        <f t="shared" si="8"/>
        <v>0</v>
      </c>
      <c r="BJ209" s="17" t="s">
        <v>1533</v>
      </c>
      <c r="BK209" s="155">
        <f t="shared" si="9"/>
        <v>0</v>
      </c>
      <c r="BL209" s="17" t="s">
        <v>1756</v>
      </c>
      <c r="BM209" s="154" t="s">
        <v>2142</v>
      </c>
    </row>
    <row r="210" spans="1:65" s="1" customFormat="1" ht="24.2" customHeight="1">
      <c r="A210" s="29"/>
      <c r="B210" s="142"/>
      <c r="C210" s="177" t="s">
        <v>2002</v>
      </c>
      <c r="D210" s="177" t="s">
        <v>1849</v>
      </c>
      <c r="E210" s="178" t="s">
        <v>2143</v>
      </c>
      <c r="F210" s="179" t="s">
        <v>2144</v>
      </c>
      <c r="G210" s="180" t="s">
        <v>1902</v>
      </c>
      <c r="H210" s="181">
        <v>1</v>
      </c>
      <c r="I210" s="182"/>
      <c r="J210" s="182">
        <f t="shared" si="0"/>
        <v>0</v>
      </c>
      <c r="K210" s="183"/>
      <c r="L210" s="184"/>
      <c r="M210" s="185" t="s">
        <v>1456</v>
      </c>
      <c r="N210" s="186" t="s">
        <v>1491</v>
      </c>
      <c r="O210" s="152">
        <v>0</v>
      </c>
      <c r="P210" s="152">
        <f t="shared" si="1"/>
        <v>0</v>
      </c>
      <c r="Q210" s="152">
        <v>3.5000000000000003E-2</v>
      </c>
      <c r="R210" s="152">
        <f t="shared" si="2"/>
        <v>3.5000000000000003E-2</v>
      </c>
      <c r="S210" s="152">
        <v>0</v>
      </c>
      <c r="T210" s="153">
        <f t="shared" si="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1789</v>
      </c>
      <c r="AT210" s="154" t="s">
        <v>1849</v>
      </c>
      <c r="AU210" s="154" t="s">
        <v>1535</v>
      </c>
      <c r="AY210" s="17" t="s">
        <v>1750</v>
      </c>
      <c r="BE210" s="155">
        <f t="shared" si="4"/>
        <v>0</v>
      </c>
      <c r="BF210" s="155">
        <f t="shared" si="5"/>
        <v>0</v>
      </c>
      <c r="BG210" s="155">
        <f t="shared" si="6"/>
        <v>0</v>
      </c>
      <c r="BH210" s="155">
        <f t="shared" si="7"/>
        <v>0</v>
      </c>
      <c r="BI210" s="155">
        <f t="shared" si="8"/>
        <v>0</v>
      </c>
      <c r="BJ210" s="17" t="s">
        <v>1533</v>
      </c>
      <c r="BK210" s="155">
        <f t="shared" si="9"/>
        <v>0</v>
      </c>
      <c r="BL210" s="17" t="s">
        <v>1756</v>
      </c>
      <c r="BM210" s="154" t="s">
        <v>2145</v>
      </c>
    </row>
    <row r="211" spans="1:65" s="1" customFormat="1" ht="21.75" customHeight="1">
      <c r="A211" s="29"/>
      <c r="B211" s="142"/>
      <c r="C211" s="143" t="s">
        <v>2007</v>
      </c>
      <c r="D211" s="143" t="s">
        <v>1752</v>
      </c>
      <c r="E211" s="144" t="s">
        <v>2146</v>
      </c>
      <c r="F211" s="145" t="s">
        <v>647</v>
      </c>
      <c r="G211" s="146" t="s">
        <v>2141</v>
      </c>
      <c r="H211" s="147">
        <v>1</v>
      </c>
      <c r="I211" s="148"/>
      <c r="J211" s="148">
        <f t="shared" si="0"/>
        <v>0</v>
      </c>
      <c r="K211" s="149"/>
      <c r="L211" s="30"/>
      <c r="M211" s="150" t="s">
        <v>1456</v>
      </c>
      <c r="N211" s="151" t="s">
        <v>1491</v>
      </c>
      <c r="O211" s="152">
        <v>0</v>
      </c>
      <c r="P211" s="152">
        <f t="shared" si="1"/>
        <v>0</v>
      </c>
      <c r="Q211" s="152">
        <v>0</v>
      </c>
      <c r="R211" s="152">
        <f t="shared" si="2"/>
        <v>0</v>
      </c>
      <c r="S211" s="152">
        <v>0</v>
      </c>
      <c r="T211" s="153">
        <f t="shared" si="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1756</v>
      </c>
      <c r="AT211" s="154" t="s">
        <v>1752</v>
      </c>
      <c r="AU211" s="154" t="s">
        <v>1535</v>
      </c>
      <c r="AY211" s="17" t="s">
        <v>1750</v>
      </c>
      <c r="BE211" s="155">
        <f t="shared" si="4"/>
        <v>0</v>
      </c>
      <c r="BF211" s="155">
        <f t="shared" si="5"/>
        <v>0</v>
      </c>
      <c r="BG211" s="155">
        <f t="shared" si="6"/>
        <v>0</v>
      </c>
      <c r="BH211" s="155">
        <f t="shared" si="7"/>
        <v>0</v>
      </c>
      <c r="BI211" s="155">
        <f t="shared" si="8"/>
        <v>0</v>
      </c>
      <c r="BJ211" s="17" t="s">
        <v>1533</v>
      </c>
      <c r="BK211" s="155">
        <f t="shared" si="9"/>
        <v>0</v>
      </c>
      <c r="BL211" s="17" t="s">
        <v>1756</v>
      </c>
      <c r="BM211" s="154" t="s">
        <v>2147</v>
      </c>
    </row>
    <row r="212" spans="1:65" s="11" customFormat="1" ht="22.9" customHeight="1">
      <c r="B212" s="130"/>
      <c r="D212" s="131" t="s">
        <v>1525</v>
      </c>
      <c r="E212" s="140" t="s">
        <v>1794</v>
      </c>
      <c r="F212" s="140" t="s">
        <v>2035</v>
      </c>
      <c r="J212" s="141">
        <f>BK212</f>
        <v>0</v>
      </c>
      <c r="L212" s="130"/>
      <c r="M212" s="134"/>
      <c r="N212" s="135"/>
      <c r="O212" s="135"/>
      <c r="P212" s="136">
        <f>SUM(P213:P216)</f>
        <v>7.8599999999999994</v>
      </c>
      <c r="Q212" s="135"/>
      <c r="R212" s="136">
        <f>SUM(R213:R216)</f>
        <v>3.0000000000000003E-4</v>
      </c>
      <c r="S212" s="135"/>
      <c r="T212" s="137">
        <f>SUM(T213:T216)</f>
        <v>0</v>
      </c>
      <c r="AR212" s="131" t="s">
        <v>1533</v>
      </c>
      <c r="AT212" s="138" t="s">
        <v>1525</v>
      </c>
      <c r="AU212" s="138" t="s">
        <v>1533</v>
      </c>
      <c r="AY212" s="131" t="s">
        <v>1750</v>
      </c>
      <c r="BK212" s="139">
        <f>SUM(BK213:BK216)</f>
        <v>0</v>
      </c>
    </row>
    <row r="213" spans="1:65" s="1" customFormat="1" ht="37.9" customHeight="1">
      <c r="A213" s="29"/>
      <c r="B213" s="142"/>
      <c r="C213" s="143" t="s">
        <v>1962</v>
      </c>
      <c r="D213" s="143" t="s">
        <v>1752</v>
      </c>
      <c r="E213" s="144" t="s">
        <v>2037</v>
      </c>
      <c r="F213" s="145" t="s">
        <v>2038</v>
      </c>
      <c r="G213" s="146" t="s">
        <v>1786</v>
      </c>
      <c r="H213" s="147">
        <v>10</v>
      </c>
      <c r="I213" s="148"/>
      <c r="J213" s="148">
        <f>ROUND(I213*H213,2)</f>
        <v>0</v>
      </c>
      <c r="K213" s="149"/>
      <c r="L213" s="30"/>
      <c r="M213" s="150" t="s">
        <v>1456</v>
      </c>
      <c r="N213" s="151" t="s">
        <v>1491</v>
      </c>
      <c r="O213" s="152">
        <v>0.13900000000000001</v>
      </c>
      <c r="P213" s="152">
        <f>O213*H213</f>
        <v>1.3900000000000001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1756</v>
      </c>
      <c r="AT213" s="154" t="s">
        <v>1752</v>
      </c>
      <c r="AU213" s="154" t="s">
        <v>1535</v>
      </c>
      <c r="AY213" s="17" t="s">
        <v>1750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1533</v>
      </c>
      <c r="BK213" s="155">
        <f>ROUND(I213*H213,2)</f>
        <v>0</v>
      </c>
      <c r="BL213" s="17" t="s">
        <v>1756</v>
      </c>
      <c r="BM213" s="154" t="s">
        <v>2039</v>
      </c>
    </row>
    <row r="214" spans="1:65" s="13" customFormat="1">
      <c r="B214" s="163"/>
      <c r="D214" s="157" t="s">
        <v>1758</v>
      </c>
      <c r="E214" s="164" t="s">
        <v>1456</v>
      </c>
      <c r="F214" s="165" t="s">
        <v>2085</v>
      </c>
      <c r="H214" s="166">
        <v>10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1533</v>
      </c>
      <c r="AY214" s="164" t="s">
        <v>1750</v>
      </c>
    </row>
    <row r="215" spans="1:65" s="1" customFormat="1" ht="24.2" customHeight="1">
      <c r="A215" s="29"/>
      <c r="B215" s="142"/>
      <c r="C215" s="143" t="s">
        <v>1966</v>
      </c>
      <c r="D215" s="143" t="s">
        <v>1752</v>
      </c>
      <c r="E215" s="144" t="s">
        <v>2041</v>
      </c>
      <c r="F215" s="145" t="s">
        <v>2042</v>
      </c>
      <c r="G215" s="146" t="s">
        <v>1786</v>
      </c>
      <c r="H215" s="147">
        <v>10</v>
      </c>
      <c r="I215" s="148"/>
      <c r="J215" s="148">
        <f>ROUND(I215*H215,2)</f>
        <v>0</v>
      </c>
      <c r="K215" s="149"/>
      <c r="L215" s="30"/>
      <c r="M215" s="150" t="s">
        <v>1456</v>
      </c>
      <c r="N215" s="151" t="s">
        <v>1491</v>
      </c>
      <c r="O215" s="152">
        <v>0.19600000000000001</v>
      </c>
      <c r="P215" s="152">
        <f>O215*H215</f>
        <v>1.96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1756</v>
      </c>
      <c r="AT215" s="154" t="s">
        <v>1752</v>
      </c>
      <c r="AU215" s="154" t="s">
        <v>1535</v>
      </c>
      <c r="AY215" s="17" t="s">
        <v>1750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1533</v>
      </c>
      <c r="BK215" s="155">
        <f>ROUND(I215*H215,2)</f>
        <v>0</v>
      </c>
      <c r="BL215" s="17" t="s">
        <v>1756</v>
      </c>
      <c r="BM215" s="154" t="s">
        <v>2043</v>
      </c>
    </row>
    <row r="216" spans="1:65" s="1" customFormat="1" ht="24.2" customHeight="1">
      <c r="A216" s="29"/>
      <c r="B216" s="142"/>
      <c r="C216" s="143" t="s">
        <v>1970</v>
      </c>
      <c r="D216" s="143" t="s">
        <v>1752</v>
      </c>
      <c r="E216" s="144" t="s">
        <v>2046</v>
      </c>
      <c r="F216" s="145" t="s">
        <v>2047</v>
      </c>
      <c r="G216" s="146" t="s">
        <v>1786</v>
      </c>
      <c r="H216" s="147">
        <v>10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0.45100000000000001</v>
      </c>
      <c r="P216" s="152">
        <f>O216*H216</f>
        <v>4.51</v>
      </c>
      <c r="Q216" s="152">
        <v>3.0000000000000001E-5</v>
      </c>
      <c r="R216" s="152">
        <f>Q216*H216</f>
        <v>3.0000000000000003E-4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2048</v>
      </c>
    </row>
    <row r="217" spans="1:65" s="11" customFormat="1" ht="22.9" customHeight="1">
      <c r="B217" s="130"/>
      <c r="D217" s="131" t="s">
        <v>1525</v>
      </c>
      <c r="E217" s="140" t="s">
        <v>2049</v>
      </c>
      <c r="F217" s="140" t="s">
        <v>2050</v>
      </c>
      <c r="J217" s="141">
        <f>BK217</f>
        <v>0</v>
      </c>
      <c r="L217" s="130"/>
      <c r="M217" s="134"/>
      <c r="N217" s="135"/>
      <c r="O217" s="135"/>
      <c r="P217" s="136">
        <f>P218</f>
        <v>27.797360000000001</v>
      </c>
      <c r="Q217" s="135"/>
      <c r="R217" s="136">
        <f>R218</f>
        <v>0</v>
      </c>
      <c r="S217" s="135"/>
      <c r="T217" s="137">
        <f>T218</f>
        <v>0</v>
      </c>
      <c r="AR217" s="131" t="s">
        <v>1533</v>
      </c>
      <c r="AT217" s="138" t="s">
        <v>1525</v>
      </c>
      <c r="AU217" s="138" t="s">
        <v>1533</v>
      </c>
      <c r="AY217" s="131" t="s">
        <v>1750</v>
      </c>
      <c r="BK217" s="139">
        <f>BK218</f>
        <v>0</v>
      </c>
    </row>
    <row r="218" spans="1:65" s="1" customFormat="1" ht="49.15" customHeight="1">
      <c r="A218" s="29"/>
      <c r="B218" s="142"/>
      <c r="C218" s="143" t="s">
        <v>1974</v>
      </c>
      <c r="D218" s="143" t="s">
        <v>1752</v>
      </c>
      <c r="E218" s="144" t="s">
        <v>2052</v>
      </c>
      <c r="F218" s="145" t="s">
        <v>2053</v>
      </c>
      <c r="G218" s="146" t="s">
        <v>1839</v>
      </c>
      <c r="H218" s="147">
        <v>18.782</v>
      </c>
      <c r="I218" s="148"/>
      <c r="J218" s="148">
        <f>ROUND(I218*H218,2)</f>
        <v>0</v>
      </c>
      <c r="K218" s="149"/>
      <c r="L218" s="30"/>
      <c r="M218" s="150" t="s">
        <v>1456</v>
      </c>
      <c r="N218" s="151" t="s">
        <v>1491</v>
      </c>
      <c r="O218" s="152">
        <v>1.48</v>
      </c>
      <c r="P218" s="152">
        <f>O218*H218</f>
        <v>27.797360000000001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2054</v>
      </c>
    </row>
    <row r="219" spans="1:65" s="11" customFormat="1" ht="22.9" customHeight="1">
      <c r="B219" s="130"/>
      <c r="D219" s="131" t="s">
        <v>1525</v>
      </c>
      <c r="E219" s="140" t="s">
        <v>2055</v>
      </c>
      <c r="F219" s="140" t="s">
        <v>2056</v>
      </c>
      <c r="J219" s="141">
        <f>BK219</f>
        <v>0</v>
      </c>
      <c r="L219" s="130"/>
      <c r="M219" s="134"/>
      <c r="N219" s="135"/>
      <c r="O219" s="135"/>
      <c r="P219" s="136">
        <f>SUM(P220:P229)</f>
        <v>0.96689700000000012</v>
      </c>
      <c r="Q219" s="135"/>
      <c r="R219" s="136">
        <f>SUM(R220:R229)</f>
        <v>0</v>
      </c>
      <c r="S219" s="135"/>
      <c r="T219" s="137">
        <f>SUM(T220:T229)</f>
        <v>0</v>
      </c>
      <c r="AR219" s="131" t="s">
        <v>1533</v>
      </c>
      <c r="AT219" s="138" t="s">
        <v>1525</v>
      </c>
      <c r="AU219" s="138" t="s">
        <v>1533</v>
      </c>
      <c r="AY219" s="131" t="s">
        <v>1750</v>
      </c>
      <c r="BK219" s="139">
        <f>SUM(BK220:BK229)</f>
        <v>0</v>
      </c>
    </row>
    <row r="220" spans="1:65" s="1" customFormat="1" ht="37.9" customHeight="1">
      <c r="A220" s="29"/>
      <c r="B220" s="142"/>
      <c r="C220" s="143" t="s">
        <v>1978</v>
      </c>
      <c r="D220" s="143" t="s">
        <v>1752</v>
      </c>
      <c r="E220" s="144" t="s">
        <v>2058</v>
      </c>
      <c r="F220" s="145" t="s">
        <v>2059</v>
      </c>
      <c r="G220" s="146" t="s">
        <v>1839</v>
      </c>
      <c r="H220" s="147">
        <v>4.6710000000000003</v>
      </c>
      <c r="I220" s="148"/>
      <c r="J220" s="148">
        <f>ROUND(I220*H220,2)</f>
        <v>0</v>
      </c>
      <c r="K220" s="149"/>
      <c r="L220" s="30"/>
      <c r="M220" s="150" t="s">
        <v>1456</v>
      </c>
      <c r="N220" s="151" t="s">
        <v>1491</v>
      </c>
      <c r="O220" s="152">
        <v>0.03</v>
      </c>
      <c r="P220" s="152">
        <f>O220*H220</f>
        <v>0.14013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1533</v>
      </c>
      <c r="BK220" s="155">
        <f>ROUND(I220*H220,2)</f>
        <v>0</v>
      </c>
      <c r="BL220" s="17" t="s">
        <v>1756</v>
      </c>
      <c r="BM220" s="154" t="s">
        <v>2060</v>
      </c>
    </row>
    <row r="221" spans="1:65" s="1" customFormat="1" ht="37.9" customHeight="1">
      <c r="A221" s="29"/>
      <c r="B221" s="142"/>
      <c r="C221" s="143" t="s">
        <v>1982</v>
      </c>
      <c r="D221" s="143" t="s">
        <v>1752</v>
      </c>
      <c r="E221" s="144" t="s">
        <v>2062</v>
      </c>
      <c r="F221" s="145" t="s">
        <v>2063</v>
      </c>
      <c r="G221" s="146" t="s">
        <v>1839</v>
      </c>
      <c r="H221" s="147">
        <v>42.039000000000001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2E-3</v>
      </c>
      <c r="P221" s="152">
        <f>O221*H221</f>
        <v>8.4078E-2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2064</v>
      </c>
    </row>
    <row r="222" spans="1:65" s="13" customFormat="1">
      <c r="B222" s="163"/>
      <c r="D222" s="157" t="s">
        <v>1758</v>
      </c>
      <c r="F222" s="165" t="s">
        <v>2148</v>
      </c>
      <c r="H222" s="166">
        <v>42.039000000000001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1458</v>
      </c>
      <c r="AX222" s="13" t="s">
        <v>1533</v>
      </c>
      <c r="AY222" s="164" t="s">
        <v>1750</v>
      </c>
    </row>
    <row r="223" spans="1:65" s="1" customFormat="1" ht="24.2" customHeight="1">
      <c r="A223" s="29"/>
      <c r="B223" s="142"/>
      <c r="C223" s="143" t="s">
        <v>1986</v>
      </c>
      <c r="D223" s="143" t="s">
        <v>1752</v>
      </c>
      <c r="E223" s="144" t="s">
        <v>2067</v>
      </c>
      <c r="F223" s="145" t="s">
        <v>2068</v>
      </c>
      <c r="G223" s="146" t="s">
        <v>1839</v>
      </c>
      <c r="H223" s="147">
        <v>4.6710000000000003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0.159</v>
      </c>
      <c r="P223" s="152">
        <f>O223*H223</f>
        <v>0.74268900000000004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2069</v>
      </c>
    </row>
    <row r="224" spans="1:65" s="1" customFormat="1" ht="55.5" customHeight="1">
      <c r="A224" s="29"/>
      <c r="B224" s="142"/>
      <c r="C224" s="143" t="s">
        <v>1990</v>
      </c>
      <c r="D224" s="143" t="s">
        <v>1752</v>
      </c>
      <c r="E224" s="144" t="s">
        <v>2071</v>
      </c>
      <c r="F224" s="145" t="s">
        <v>2072</v>
      </c>
      <c r="G224" s="146" t="s">
        <v>1839</v>
      </c>
      <c r="H224" s="147">
        <v>1.4630000000000001</v>
      </c>
      <c r="I224" s="148"/>
      <c r="J224" s="148">
        <f>ROUND(I224*H224,2)</f>
        <v>0</v>
      </c>
      <c r="K224" s="149"/>
      <c r="L224" s="30"/>
      <c r="M224" s="150" t="s">
        <v>1456</v>
      </c>
      <c r="N224" s="151" t="s">
        <v>1491</v>
      </c>
      <c r="O224" s="152">
        <v>0</v>
      </c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1756</v>
      </c>
      <c r="AT224" s="154" t="s">
        <v>1752</v>
      </c>
      <c r="AU224" s="154" t="s">
        <v>1535</v>
      </c>
      <c r="AY224" s="17" t="s">
        <v>1750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1533</v>
      </c>
      <c r="BK224" s="155">
        <f>ROUND(I224*H224,2)</f>
        <v>0</v>
      </c>
      <c r="BL224" s="17" t="s">
        <v>1756</v>
      </c>
      <c r="BM224" s="154" t="s">
        <v>2073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2149</v>
      </c>
      <c r="H225" s="166">
        <v>1.4630000000000001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1533</v>
      </c>
      <c r="AY225" s="164" t="s">
        <v>1750</v>
      </c>
    </row>
    <row r="226" spans="1:65" s="1" customFormat="1" ht="62.65" customHeight="1">
      <c r="A226" s="29"/>
      <c r="B226" s="142"/>
      <c r="C226" s="143" t="s">
        <v>1994</v>
      </c>
      <c r="D226" s="143" t="s">
        <v>1752</v>
      </c>
      <c r="E226" s="144" t="s">
        <v>2075</v>
      </c>
      <c r="F226" s="145" t="s">
        <v>2076</v>
      </c>
      <c r="G226" s="146" t="s">
        <v>1839</v>
      </c>
      <c r="H226" s="147">
        <v>0.95899999999999996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2077</v>
      </c>
    </row>
    <row r="227" spans="1:65" s="13" customFormat="1">
      <c r="B227" s="163"/>
      <c r="D227" s="157" t="s">
        <v>1758</v>
      </c>
      <c r="E227" s="164" t="s">
        <v>1456</v>
      </c>
      <c r="F227" s="165" t="s">
        <v>2150</v>
      </c>
      <c r="H227" s="166">
        <v>0.95899999999999996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1758</v>
      </c>
      <c r="AU227" s="164" t="s">
        <v>1535</v>
      </c>
      <c r="AV227" s="13" t="s">
        <v>1535</v>
      </c>
      <c r="AW227" s="13" t="s">
        <v>1482</v>
      </c>
      <c r="AX227" s="13" t="s">
        <v>1533</v>
      </c>
      <c r="AY227" s="164" t="s">
        <v>1750</v>
      </c>
    </row>
    <row r="228" spans="1:65" s="1" customFormat="1" ht="55.5" customHeight="1">
      <c r="A228" s="29"/>
      <c r="B228" s="142"/>
      <c r="C228" s="143" t="s">
        <v>1998</v>
      </c>
      <c r="D228" s="143" t="s">
        <v>1752</v>
      </c>
      <c r="E228" s="144" t="s">
        <v>2080</v>
      </c>
      <c r="F228" s="145" t="s">
        <v>1838</v>
      </c>
      <c r="G228" s="146" t="s">
        <v>1839</v>
      </c>
      <c r="H228" s="147">
        <v>2.25</v>
      </c>
      <c r="I228" s="148"/>
      <c r="J228" s="148">
        <f>ROUND(I228*H228,2)</f>
        <v>0</v>
      </c>
      <c r="K228" s="149"/>
      <c r="L228" s="30"/>
      <c r="M228" s="150" t="s">
        <v>1456</v>
      </c>
      <c r="N228" s="151" t="s">
        <v>1491</v>
      </c>
      <c r="O228" s="152">
        <v>0</v>
      </c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1756</v>
      </c>
      <c r="AT228" s="154" t="s">
        <v>1752</v>
      </c>
      <c r="AU228" s="154" t="s">
        <v>1535</v>
      </c>
      <c r="AY228" s="17" t="s">
        <v>1750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1533</v>
      </c>
      <c r="BK228" s="155">
        <f>ROUND(I228*H228,2)</f>
        <v>0</v>
      </c>
      <c r="BL228" s="17" t="s">
        <v>1756</v>
      </c>
      <c r="BM228" s="154" t="s">
        <v>2081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2151</v>
      </c>
      <c r="H229" s="166">
        <v>2.25</v>
      </c>
      <c r="L229" s="163"/>
      <c r="M229" s="187"/>
      <c r="N229" s="188"/>
      <c r="O229" s="188"/>
      <c r="P229" s="188"/>
      <c r="Q229" s="188"/>
      <c r="R229" s="188"/>
      <c r="S229" s="188"/>
      <c r="T229" s="18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1533</v>
      </c>
      <c r="AY229" s="164" t="s">
        <v>1750</v>
      </c>
    </row>
    <row r="230" spans="1:65" s="1" customFormat="1" ht="6.95" customHeight="1">
      <c r="A230" s="29"/>
      <c r="B230" s="44"/>
      <c r="C230" s="45"/>
      <c r="D230" s="45"/>
      <c r="E230" s="45"/>
      <c r="F230" s="45"/>
      <c r="G230" s="45"/>
      <c r="H230" s="45"/>
      <c r="I230" s="45"/>
      <c r="J230" s="45"/>
      <c r="K230" s="45"/>
      <c r="L230" s="30"/>
      <c r="M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</row>
  </sheetData>
  <autoFilter ref="C129:K229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2"/>
  <sheetViews>
    <sheetView showGridLines="0" topLeftCell="A354" workbookViewId="0">
      <selection activeCell="I134" sqref="I134:I39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1546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87" t="s">
        <v>2152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ROUND((SUM(BE131:BE391)),  2)</f>
        <v>0</v>
      </c>
      <c r="G35" s="29"/>
      <c r="H35" s="29"/>
      <c r="I35" s="102">
        <v>0.21</v>
      </c>
      <c r="J35" s="101">
        <f>ROUND(((SUM(BE131:BE391))*I35),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ROUND((SUM(BF131:BF391)),  2)</f>
        <v>0</v>
      </c>
      <c r="G36" s="29"/>
      <c r="H36" s="29"/>
      <c r="I36" s="102">
        <v>0.12</v>
      </c>
      <c r="J36" s="101">
        <f>ROUND(((SUM(BF131:BF391))*I36),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ROUND((SUM(BG131:BG391)),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ROUND((SUM(BH131:BH391)),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ROUND((SUM(BI131:BI391)),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87" t="str">
        <f>E11</f>
        <v>SO_01.2.1 - Stoka A3 - 2. část, km 0,2433-0,9698, stoka A1, A2, výtlak V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J131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J132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J133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J215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J225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J243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J283</f>
        <v>0</v>
      </c>
      <c r="L105" s="115"/>
    </row>
    <row r="106" spans="1:47" s="9" customFormat="1" ht="19.899999999999999" customHeight="1">
      <c r="B106" s="115"/>
      <c r="D106" s="116" t="s">
        <v>2153</v>
      </c>
      <c r="E106" s="117"/>
      <c r="F106" s="117"/>
      <c r="G106" s="117"/>
      <c r="H106" s="117"/>
      <c r="I106" s="117"/>
      <c r="J106" s="118">
        <f>J335</f>
        <v>0</v>
      </c>
      <c r="L106" s="115"/>
    </row>
    <row r="107" spans="1:47" s="9" customFormat="1" ht="19.899999999999999" customHeight="1">
      <c r="B107" s="115"/>
      <c r="D107" s="116" t="s">
        <v>1732</v>
      </c>
      <c r="E107" s="117"/>
      <c r="F107" s="117"/>
      <c r="G107" s="117"/>
      <c r="H107" s="117"/>
      <c r="I107" s="117"/>
      <c r="J107" s="118">
        <f>J366</f>
        <v>0</v>
      </c>
      <c r="L107" s="115"/>
    </row>
    <row r="108" spans="1:47" s="9" customFormat="1" ht="19.899999999999999" customHeight="1">
      <c r="B108" s="115"/>
      <c r="D108" s="116" t="s">
        <v>1733</v>
      </c>
      <c r="E108" s="117"/>
      <c r="F108" s="117"/>
      <c r="G108" s="117"/>
      <c r="H108" s="117"/>
      <c r="I108" s="117"/>
      <c r="J108" s="118">
        <f>J379</f>
        <v>0</v>
      </c>
      <c r="L108" s="115"/>
    </row>
    <row r="109" spans="1:47" s="9" customFormat="1" ht="19.899999999999999" customHeight="1">
      <c r="B109" s="115"/>
      <c r="D109" s="116" t="s">
        <v>1734</v>
      </c>
      <c r="E109" s="117"/>
      <c r="F109" s="117"/>
      <c r="G109" s="117"/>
      <c r="H109" s="117"/>
      <c r="I109" s="117"/>
      <c r="J109" s="118">
        <f>J381</f>
        <v>0</v>
      </c>
      <c r="L109" s="115"/>
    </row>
    <row r="110" spans="1:47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1735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1468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16" t="str">
        <f>E7</f>
        <v>Kanalizace Dvůr Králové nad Labem - Verdek</v>
      </c>
      <c r="F119" s="717"/>
      <c r="G119" s="717"/>
      <c r="H119" s="717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ht="12" customHeight="1">
      <c r="B120" s="20"/>
      <c r="C120" s="26" t="s">
        <v>1716</v>
      </c>
      <c r="L120" s="20"/>
    </row>
    <row r="121" spans="1:31" s="1" customFormat="1" ht="16.5" customHeight="1">
      <c r="A121" s="29"/>
      <c r="B121" s="30"/>
      <c r="C121" s="29"/>
      <c r="D121" s="29"/>
      <c r="E121" s="716" t="s">
        <v>1717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A122" s="29"/>
      <c r="B122" s="30"/>
      <c r="C122" s="26" t="s">
        <v>1718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30" customHeight="1">
      <c r="A123" s="29"/>
      <c r="B123" s="30"/>
      <c r="C123" s="29"/>
      <c r="D123" s="29"/>
      <c r="E123" s="687" t="str">
        <f>E11</f>
        <v>SO_01.2.1 - Stoka A3 - 2. část, km 0,2433-0,9698, stoka A1, A2, výtlak V</v>
      </c>
      <c r="F123" s="715"/>
      <c r="G123" s="715"/>
      <c r="H123" s="715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A125" s="29"/>
      <c r="B125" s="30"/>
      <c r="C125" s="26" t="s">
        <v>1472</v>
      </c>
      <c r="D125" s="29"/>
      <c r="E125" s="29"/>
      <c r="F125" s="24" t="str">
        <f>F14</f>
        <v xml:space="preserve"> </v>
      </c>
      <c r="G125" s="29"/>
      <c r="H125" s="29"/>
      <c r="I125" s="26" t="s">
        <v>1474</v>
      </c>
      <c r="J125" s="52">
        <f>IF(J14="","",J14)</f>
        <v>45743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5.2" customHeight="1">
      <c r="A127" s="29"/>
      <c r="B127" s="30"/>
      <c r="C127" s="26" t="s">
        <v>1475</v>
      </c>
      <c r="D127" s="29"/>
      <c r="E127" s="29"/>
      <c r="F127" s="24" t="str">
        <f>E17</f>
        <v xml:space="preserve"> </v>
      </c>
      <c r="G127" s="29"/>
      <c r="H127" s="29"/>
      <c r="I127" s="26" t="s">
        <v>1480</v>
      </c>
      <c r="J127" s="27" t="str">
        <f>E23</f>
        <v>Ing. Martin Herman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25.7" customHeight="1">
      <c r="A128" s="29"/>
      <c r="B128" s="30"/>
      <c r="C128" s="26" t="s">
        <v>1479</v>
      </c>
      <c r="D128" s="29"/>
      <c r="E128" s="29"/>
      <c r="F128" s="24" t="str">
        <f>IF(E20="","",E20)</f>
        <v xml:space="preserve"> </v>
      </c>
      <c r="G128" s="29"/>
      <c r="H128" s="29"/>
      <c r="I128" s="26" t="s">
        <v>1483</v>
      </c>
      <c r="J128" s="27" t="str">
        <f>E26</f>
        <v>VIS s.r.o. Hradec Králové, Dita Paštová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0" customFormat="1" ht="29.25" customHeight="1">
      <c r="A130" s="119"/>
      <c r="B130" s="120"/>
      <c r="C130" s="121" t="s">
        <v>1736</v>
      </c>
      <c r="D130" s="122" t="s">
        <v>1511</v>
      </c>
      <c r="E130" s="122" t="s">
        <v>1507</v>
      </c>
      <c r="F130" s="122" t="s">
        <v>1508</v>
      </c>
      <c r="G130" s="122" t="s">
        <v>1737</v>
      </c>
      <c r="H130" s="122" t="s">
        <v>1738</v>
      </c>
      <c r="I130" s="122" t="s">
        <v>1739</v>
      </c>
      <c r="J130" s="123" t="s">
        <v>1722</v>
      </c>
      <c r="K130" s="124" t="s">
        <v>1740</v>
      </c>
      <c r="L130" s="125"/>
      <c r="M130" s="58" t="s">
        <v>1456</v>
      </c>
      <c r="N130" s="59" t="s">
        <v>1490</v>
      </c>
      <c r="O130" s="59" t="s">
        <v>1741</v>
      </c>
      <c r="P130" s="59" t="s">
        <v>1742</v>
      </c>
      <c r="Q130" s="59" t="s">
        <v>1743</v>
      </c>
      <c r="R130" s="59" t="s">
        <v>1744</v>
      </c>
      <c r="S130" s="59" t="s">
        <v>1745</v>
      </c>
      <c r="T130" s="60" t="s">
        <v>1746</v>
      </c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spans="1:65" s="1" customFormat="1" ht="22.9" customHeight="1">
      <c r="A131" s="29"/>
      <c r="B131" s="30"/>
      <c r="C131" s="65" t="s">
        <v>1747</v>
      </c>
      <c r="D131" s="29"/>
      <c r="E131" s="29"/>
      <c r="F131" s="29"/>
      <c r="G131" s="29"/>
      <c r="H131" s="29"/>
      <c r="I131" s="29"/>
      <c r="J131" s="126">
        <f>BK131</f>
        <v>0</v>
      </c>
      <c r="K131" s="29"/>
      <c r="L131" s="30"/>
      <c r="M131" s="61"/>
      <c r="N131" s="53"/>
      <c r="O131" s="62"/>
      <c r="P131" s="127">
        <f>P132</f>
        <v>32258.266404999998</v>
      </c>
      <c r="Q131" s="62"/>
      <c r="R131" s="127">
        <f>R132</f>
        <v>9886.0115688099995</v>
      </c>
      <c r="S131" s="62"/>
      <c r="T131" s="128">
        <f>T132</f>
        <v>5960.4665000000005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1525</v>
      </c>
      <c r="AU131" s="17" t="s">
        <v>1724</v>
      </c>
      <c r="BK131" s="129">
        <f>BK132</f>
        <v>0</v>
      </c>
    </row>
    <row r="132" spans="1:65" s="11" customFormat="1" ht="25.9" customHeight="1">
      <c r="B132" s="130"/>
      <c r="D132" s="131" t="s">
        <v>1525</v>
      </c>
      <c r="E132" s="132" t="s">
        <v>1748</v>
      </c>
      <c r="F132" s="132" t="s">
        <v>1749</v>
      </c>
      <c r="J132" s="133">
        <f>BK132</f>
        <v>0</v>
      </c>
      <c r="L132" s="130"/>
      <c r="M132" s="134"/>
      <c r="N132" s="135"/>
      <c r="O132" s="135"/>
      <c r="P132" s="136">
        <f>P133+P215+P218+P225+P243+P283+P335+P366+P379+P381</f>
        <v>32258.266404999998</v>
      </c>
      <c r="Q132" s="135"/>
      <c r="R132" s="136">
        <f>R133+R215+R218+R225+R243+R283+R335+R366+R379+R381</f>
        <v>9886.0115688099995</v>
      </c>
      <c r="S132" s="135"/>
      <c r="T132" s="137">
        <f>T133+T215+T218+T225+T243+T283+T335+T366+T379+T381</f>
        <v>5960.4665000000005</v>
      </c>
      <c r="AR132" s="131" t="s">
        <v>1533</v>
      </c>
      <c r="AT132" s="138" t="s">
        <v>1525</v>
      </c>
      <c r="AU132" s="138" t="s">
        <v>1526</v>
      </c>
      <c r="AY132" s="131" t="s">
        <v>1750</v>
      </c>
      <c r="BK132" s="139">
        <f>BK133+BK215+BK218+BK225+BK243+BK283+BK335+BK366+BK379+BK381</f>
        <v>0</v>
      </c>
    </row>
    <row r="133" spans="1:65" s="11" customFormat="1" ht="22.9" customHeight="1">
      <c r="B133" s="130"/>
      <c r="D133" s="131" t="s">
        <v>1525</v>
      </c>
      <c r="E133" s="140" t="s">
        <v>1533</v>
      </c>
      <c r="F133" s="140" t="s">
        <v>1751</v>
      </c>
      <c r="J133" s="141">
        <f>BK133</f>
        <v>0</v>
      </c>
      <c r="L133" s="130"/>
      <c r="M133" s="134"/>
      <c r="N133" s="135"/>
      <c r="O133" s="135"/>
      <c r="P133" s="136">
        <f>SUM(P134:P214)</f>
        <v>9464.0560380000006</v>
      </c>
      <c r="Q133" s="135"/>
      <c r="R133" s="136">
        <f>SUM(R134:R214)</f>
        <v>9278.6940460000005</v>
      </c>
      <c r="S133" s="135"/>
      <c r="T133" s="137">
        <f>SUM(T134:T214)</f>
        <v>5960.4665000000005</v>
      </c>
      <c r="AR133" s="131" t="s">
        <v>1533</v>
      </c>
      <c r="AT133" s="138" t="s">
        <v>1525</v>
      </c>
      <c r="AU133" s="138" t="s">
        <v>1533</v>
      </c>
      <c r="AY133" s="131" t="s">
        <v>1750</v>
      </c>
      <c r="BK133" s="139">
        <f>SUM(BK134:BK214)</f>
        <v>0</v>
      </c>
    </row>
    <row r="134" spans="1:65" s="1" customFormat="1" ht="62.65" customHeight="1">
      <c r="A134" s="29"/>
      <c r="B134" s="142"/>
      <c r="C134" s="143" t="s">
        <v>1533</v>
      </c>
      <c r="D134" s="143" t="s">
        <v>1752</v>
      </c>
      <c r="E134" s="144" t="s">
        <v>1753</v>
      </c>
      <c r="F134" s="145" t="s">
        <v>1754</v>
      </c>
      <c r="G134" s="146" t="s">
        <v>1755</v>
      </c>
      <c r="H134" s="147">
        <v>1994.02</v>
      </c>
      <c r="I134" s="148"/>
      <c r="J134" s="148">
        <f>ROUND(I134*H134,2)</f>
        <v>0</v>
      </c>
      <c r="K134" s="149"/>
      <c r="L134" s="30"/>
      <c r="M134" s="150" t="s">
        <v>1456</v>
      </c>
      <c r="N134" s="151" t="s">
        <v>1491</v>
      </c>
      <c r="O134" s="152">
        <v>7.8E-2</v>
      </c>
      <c r="P134" s="152">
        <f>O134*H134</f>
        <v>155.53355999999999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997.01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1756</v>
      </c>
      <c r="AT134" s="154" t="s">
        <v>1752</v>
      </c>
      <c r="AU134" s="154" t="s">
        <v>1535</v>
      </c>
      <c r="AY134" s="17" t="s">
        <v>1750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1533</v>
      </c>
      <c r="BK134" s="155">
        <f>ROUND(I134*H134,2)</f>
        <v>0</v>
      </c>
      <c r="BL134" s="17" t="s">
        <v>1756</v>
      </c>
      <c r="BM134" s="154" t="s">
        <v>1757</v>
      </c>
    </row>
    <row r="135" spans="1:65" s="12" customFormat="1">
      <c r="B135" s="156"/>
      <c r="D135" s="157" t="s">
        <v>1758</v>
      </c>
      <c r="E135" s="158" t="s">
        <v>1456</v>
      </c>
      <c r="F135" s="159" t="s">
        <v>2154</v>
      </c>
      <c r="H135" s="158" t="s">
        <v>1456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1758</v>
      </c>
      <c r="AU135" s="158" t="s">
        <v>1535</v>
      </c>
      <c r="AV135" s="12" t="s">
        <v>1533</v>
      </c>
      <c r="AW135" s="12" t="s">
        <v>1482</v>
      </c>
      <c r="AX135" s="12" t="s">
        <v>1526</v>
      </c>
      <c r="AY135" s="158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2155</v>
      </c>
      <c r="H136" s="166">
        <v>799.15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3" customFormat="1">
      <c r="B137" s="163"/>
      <c r="D137" s="157" t="s">
        <v>1758</v>
      </c>
      <c r="E137" s="164" t="s">
        <v>1456</v>
      </c>
      <c r="F137" s="165" t="s">
        <v>2156</v>
      </c>
      <c r="H137" s="166">
        <v>481.47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1758</v>
      </c>
      <c r="AU137" s="164" t="s">
        <v>1535</v>
      </c>
      <c r="AV137" s="13" t="s">
        <v>1535</v>
      </c>
      <c r="AW137" s="13" t="s">
        <v>1482</v>
      </c>
      <c r="AX137" s="13" t="s">
        <v>1526</v>
      </c>
      <c r="AY137" s="164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2157</v>
      </c>
      <c r="H138" s="166">
        <v>713.4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1526</v>
      </c>
      <c r="AY138" s="164" t="s">
        <v>1750</v>
      </c>
    </row>
    <row r="139" spans="1:65" s="14" customFormat="1">
      <c r="B139" s="170"/>
      <c r="D139" s="157" t="s">
        <v>1758</v>
      </c>
      <c r="E139" s="171" t="s">
        <v>1456</v>
      </c>
      <c r="F139" s="172" t="s">
        <v>1816</v>
      </c>
      <c r="H139" s="173">
        <v>1994.02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1758</v>
      </c>
      <c r="AU139" s="171" t="s">
        <v>1535</v>
      </c>
      <c r="AV139" s="14" t="s">
        <v>1756</v>
      </c>
      <c r="AW139" s="14" t="s">
        <v>1482</v>
      </c>
      <c r="AX139" s="14" t="s">
        <v>1533</v>
      </c>
      <c r="AY139" s="171" t="s">
        <v>1750</v>
      </c>
    </row>
    <row r="140" spans="1:65" s="1" customFormat="1" ht="66.75" customHeight="1">
      <c r="A140" s="29"/>
      <c r="B140" s="142"/>
      <c r="C140" s="143" t="s">
        <v>1535</v>
      </c>
      <c r="D140" s="143" t="s">
        <v>1752</v>
      </c>
      <c r="E140" s="144" t="s">
        <v>2158</v>
      </c>
      <c r="F140" s="145" t="s">
        <v>2159</v>
      </c>
      <c r="G140" s="146" t="s">
        <v>1755</v>
      </c>
      <c r="H140" s="147">
        <v>4178.28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0.11899999999999999</v>
      </c>
      <c r="P140" s="152">
        <f>O140*H140</f>
        <v>497.21531999999996</v>
      </c>
      <c r="Q140" s="152">
        <v>0</v>
      </c>
      <c r="R140" s="152">
        <f>Q140*H140</f>
        <v>0</v>
      </c>
      <c r="S140" s="152">
        <v>0.44</v>
      </c>
      <c r="T140" s="153">
        <f>S140*H140</f>
        <v>1838.4431999999999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2160</v>
      </c>
    </row>
    <row r="141" spans="1:65" s="12" customFormat="1">
      <c r="B141" s="156"/>
      <c r="D141" s="157" t="s">
        <v>1758</v>
      </c>
      <c r="E141" s="158" t="s">
        <v>1456</v>
      </c>
      <c r="F141" s="159" t="s">
        <v>2161</v>
      </c>
      <c r="H141" s="158" t="s">
        <v>1456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1758</v>
      </c>
      <c r="AU141" s="158" t="s">
        <v>1535</v>
      </c>
      <c r="AV141" s="12" t="s">
        <v>1533</v>
      </c>
      <c r="AW141" s="12" t="s">
        <v>1482</v>
      </c>
      <c r="AX141" s="12" t="s">
        <v>1526</v>
      </c>
      <c r="AY141" s="158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2162</v>
      </c>
      <c r="H142" s="166">
        <v>1598.3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2163</v>
      </c>
      <c r="H143" s="166">
        <v>962.94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2164</v>
      </c>
      <c r="H144" s="166">
        <v>1617.04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1526</v>
      </c>
      <c r="AY144" s="164" t="s">
        <v>1750</v>
      </c>
    </row>
    <row r="145" spans="1:65" s="14" customFormat="1">
      <c r="B145" s="170"/>
      <c r="D145" s="157" t="s">
        <v>1758</v>
      </c>
      <c r="E145" s="171" t="s">
        <v>1456</v>
      </c>
      <c r="F145" s="172" t="s">
        <v>1816</v>
      </c>
      <c r="H145" s="173">
        <v>4178.28</v>
      </c>
      <c r="L145" s="170"/>
      <c r="M145" s="174"/>
      <c r="N145" s="175"/>
      <c r="O145" s="175"/>
      <c r="P145" s="175"/>
      <c r="Q145" s="175"/>
      <c r="R145" s="175"/>
      <c r="S145" s="175"/>
      <c r="T145" s="176"/>
      <c r="AT145" s="171" t="s">
        <v>1758</v>
      </c>
      <c r="AU145" s="171" t="s">
        <v>1535</v>
      </c>
      <c r="AV145" s="14" t="s">
        <v>1756</v>
      </c>
      <c r="AW145" s="14" t="s">
        <v>1482</v>
      </c>
      <c r="AX145" s="14" t="s">
        <v>1533</v>
      </c>
      <c r="AY145" s="171" t="s">
        <v>1750</v>
      </c>
    </row>
    <row r="146" spans="1:65" s="1" customFormat="1" ht="62.65" customHeight="1">
      <c r="A146" s="29"/>
      <c r="B146" s="142"/>
      <c r="C146" s="143" t="s">
        <v>1764</v>
      </c>
      <c r="D146" s="143" t="s">
        <v>1752</v>
      </c>
      <c r="E146" s="144" t="s">
        <v>1761</v>
      </c>
      <c r="F146" s="145" t="s">
        <v>1762</v>
      </c>
      <c r="G146" s="146" t="s">
        <v>1755</v>
      </c>
      <c r="H146" s="147">
        <v>2649.94</v>
      </c>
      <c r="I146" s="148"/>
      <c r="J146" s="148">
        <f>ROUND(I146*H146,2)</f>
        <v>0</v>
      </c>
      <c r="K146" s="149"/>
      <c r="L146" s="30"/>
      <c r="M146" s="150" t="s">
        <v>1456</v>
      </c>
      <c r="N146" s="151" t="s">
        <v>1491</v>
      </c>
      <c r="O146" s="152">
        <v>0.19400000000000001</v>
      </c>
      <c r="P146" s="152">
        <f>O146*H146</f>
        <v>514.08836000000008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861.23050000000001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1756</v>
      </c>
      <c r="AT146" s="154" t="s">
        <v>1752</v>
      </c>
      <c r="AU146" s="154" t="s">
        <v>1535</v>
      </c>
      <c r="AY146" s="17" t="s">
        <v>1750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1533</v>
      </c>
      <c r="BK146" s="155">
        <f>ROUND(I146*H146,2)</f>
        <v>0</v>
      </c>
      <c r="BL146" s="17" t="s">
        <v>1756</v>
      </c>
      <c r="BM146" s="154" t="s">
        <v>1763</v>
      </c>
    </row>
    <row r="147" spans="1:65" s="12" customFormat="1">
      <c r="B147" s="156"/>
      <c r="D147" s="157" t="s">
        <v>1758</v>
      </c>
      <c r="E147" s="158" t="s">
        <v>1456</v>
      </c>
      <c r="F147" s="159" t="s">
        <v>2165</v>
      </c>
      <c r="H147" s="158" t="s">
        <v>1456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1758</v>
      </c>
      <c r="AU147" s="158" t="s">
        <v>1535</v>
      </c>
      <c r="AV147" s="12" t="s">
        <v>1533</v>
      </c>
      <c r="AW147" s="12" t="s">
        <v>1482</v>
      </c>
      <c r="AX147" s="12" t="s">
        <v>1526</v>
      </c>
      <c r="AY147" s="158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2166</v>
      </c>
      <c r="H148" s="166">
        <v>1089.75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1526</v>
      </c>
      <c r="AY148" s="164" t="s">
        <v>1750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2167</v>
      </c>
      <c r="H149" s="166">
        <v>656.55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1526</v>
      </c>
      <c r="AY149" s="164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2168</v>
      </c>
      <c r="H150" s="166">
        <v>903.64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4" customFormat="1">
      <c r="B151" s="170"/>
      <c r="D151" s="157" t="s">
        <v>1758</v>
      </c>
      <c r="E151" s="171" t="s">
        <v>1456</v>
      </c>
      <c r="F151" s="172" t="s">
        <v>1816</v>
      </c>
      <c r="H151" s="173">
        <v>2649.94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1758</v>
      </c>
      <c r="AU151" s="171" t="s">
        <v>1535</v>
      </c>
      <c r="AV151" s="14" t="s">
        <v>1756</v>
      </c>
      <c r="AW151" s="14" t="s">
        <v>1482</v>
      </c>
      <c r="AX151" s="14" t="s">
        <v>1533</v>
      </c>
      <c r="AY151" s="171" t="s">
        <v>1750</v>
      </c>
    </row>
    <row r="152" spans="1:65" s="1" customFormat="1" ht="55.5" customHeight="1">
      <c r="A152" s="29"/>
      <c r="B152" s="142"/>
      <c r="C152" s="143" t="s">
        <v>1756</v>
      </c>
      <c r="D152" s="143" t="s">
        <v>1752</v>
      </c>
      <c r="E152" s="144" t="s">
        <v>2169</v>
      </c>
      <c r="F152" s="145" t="s">
        <v>2170</v>
      </c>
      <c r="G152" s="146" t="s">
        <v>1755</v>
      </c>
      <c r="H152" s="147">
        <v>7267.64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7.8E-2</v>
      </c>
      <c r="P152" s="152">
        <f>O152*H152</f>
        <v>566.87592000000006</v>
      </c>
      <c r="Q152" s="152">
        <v>0</v>
      </c>
      <c r="R152" s="152">
        <f>Q152*H152</f>
        <v>0</v>
      </c>
      <c r="S152" s="152">
        <v>0.22</v>
      </c>
      <c r="T152" s="153">
        <f>S152*H152</f>
        <v>1598.8808000000001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2171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2172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2173</v>
      </c>
      <c r="H154" s="166">
        <v>1670.95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1526</v>
      </c>
      <c r="AY154" s="164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2174</v>
      </c>
      <c r="H155" s="166">
        <v>1006.71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1526</v>
      </c>
      <c r="AY155" s="164" t="s">
        <v>1750</v>
      </c>
    </row>
    <row r="156" spans="1:65" s="13" customFormat="1">
      <c r="B156" s="163"/>
      <c r="D156" s="157" t="s">
        <v>1758</v>
      </c>
      <c r="E156" s="164" t="s">
        <v>1456</v>
      </c>
      <c r="F156" s="165" t="s">
        <v>2175</v>
      </c>
      <c r="H156" s="166">
        <v>1284.1199999999999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1758</v>
      </c>
      <c r="AU156" s="164" t="s">
        <v>1535</v>
      </c>
      <c r="AV156" s="13" t="s">
        <v>1535</v>
      </c>
      <c r="AW156" s="13" t="s">
        <v>1482</v>
      </c>
      <c r="AX156" s="13" t="s">
        <v>1526</v>
      </c>
      <c r="AY156" s="164" t="s">
        <v>1750</v>
      </c>
    </row>
    <row r="157" spans="1:65" s="15" customFormat="1">
      <c r="B157" s="190"/>
      <c r="D157" s="157" t="s">
        <v>1758</v>
      </c>
      <c r="E157" s="191" t="s">
        <v>1456</v>
      </c>
      <c r="F157" s="192" t="s">
        <v>2176</v>
      </c>
      <c r="H157" s="193">
        <v>3961.7799999999997</v>
      </c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1758</v>
      </c>
      <c r="AU157" s="191" t="s">
        <v>1535</v>
      </c>
      <c r="AV157" s="15" t="s">
        <v>1764</v>
      </c>
      <c r="AW157" s="15" t="s">
        <v>1482</v>
      </c>
      <c r="AX157" s="15" t="s">
        <v>1526</v>
      </c>
      <c r="AY157" s="191" t="s">
        <v>1750</v>
      </c>
    </row>
    <row r="158" spans="1:65" s="12" customFormat="1">
      <c r="B158" s="156"/>
      <c r="D158" s="157" t="s">
        <v>1758</v>
      </c>
      <c r="E158" s="158" t="s">
        <v>1456</v>
      </c>
      <c r="F158" s="159" t="s">
        <v>2177</v>
      </c>
      <c r="H158" s="158" t="s">
        <v>1456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1758</v>
      </c>
      <c r="AU158" s="158" t="s">
        <v>1535</v>
      </c>
      <c r="AV158" s="12" t="s">
        <v>1533</v>
      </c>
      <c r="AW158" s="12" t="s">
        <v>1482</v>
      </c>
      <c r="AX158" s="12" t="s">
        <v>1526</v>
      </c>
      <c r="AY158" s="158" t="s">
        <v>1750</v>
      </c>
    </row>
    <row r="159" spans="1:65" s="13" customFormat="1">
      <c r="B159" s="163"/>
      <c r="D159" s="157" t="s">
        <v>1758</v>
      </c>
      <c r="E159" s="164" t="s">
        <v>1456</v>
      </c>
      <c r="F159" s="165" t="s">
        <v>2178</v>
      </c>
      <c r="H159" s="166">
        <v>1380.35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1758</v>
      </c>
      <c r="AU159" s="164" t="s">
        <v>1535</v>
      </c>
      <c r="AV159" s="13" t="s">
        <v>1535</v>
      </c>
      <c r="AW159" s="13" t="s">
        <v>1482</v>
      </c>
      <c r="AX159" s="13" t="s">
        <v>1526</v>
      </c>
      <c r="AY159" s="164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2179</v>
      </c>
      <c r="H160" s="166">
        <v>831.63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1526</v>
      </c>
      <c r="AY160" s="164" t="s">
        <v>1750</v>
      </c>
    </row>
    <row r="161" spans="1:65" s="13" customFormat="1">
      <c r="B161" s="163"/>
      <c r="D161" s="157" t="s">
        <v>1758</v>
      </c>
      <c r="E161" s="164" t="s">
        <v>1456</v>
      </c>
      <c r="F161" s="165" t="s">
        <v>2180</v>
      </c>
      <c r="H161" s="166">
        <v>1093.8800000000001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1482</v>
      </c>
      <c r="AX161" s="13" t="s">
        <v>1526</v>
      </c>
      <c r="AY161" s="164" t="s">
        <v>1750</v>
      </c>
    </row>
    <row r="162" spans="1:65" s="15" customFormat="1">
      <c r="B162" s="190"/>
      <c r="D162" s="157" t="s">
        <v>1758</v>
      </c>
      <c r="E162" s="191" t="s">
        <v>1456</v>
      </c>
      <c r="F162" s="192" t="s">
        <v>2176</v>
      </c>
      <c r="H162" s="193">
        <v>3305.86</v>
      </c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1758</v>
      </c>
      <c r="AU162" s="191" t="s">
        <v>1535</v>
      </c>
      <c r="AV162" s="15" t="s">
        <v>1764</v>
      </c>
      <c r="AW162" s="15" t="s">
        <v>1482</v>
      </c>
      <c r="AX162" s="15" t="s">
        <v>1526</v>
      </c>
      <c r="AY162" s="191" t="s">
        <v>1750</v>
      </c>
    </row>
    <row r="163" spans="1:65" s="14" customFormat="1">
      <c r="B163" s="170"/>
      <c r="D163" s="157" t="s">
        <v>1758</v>
      </c>
      <c r="E163" s="171" t="s">
        <v>1456</v>
      </c>
      <c r="F163" s="172" t="s">
        <v>1816</v>
      </c>
      <c r="H163" s="173">
        <v>7267.6399999999994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1758</v>
      </c>
      <c r="AU163" s="171" t="s">
        <v>1535</v>
      </c>
      <c r="AV163" s="14" t="s">
        <v>1756</v>
      </c>
      <c r="AW163" s="14" t="s">
        <v>1482</v>
      </c>
      <c r="AX163" s="14" t="s">
        <v>1533</v>
      </c>
      <c r="AY163" s="171" t="s">
        <v>1750</v>
      </c>
    </row>
    <row r="164" spans="1:65" s="1" customFormat="1" ht="55.5" customHeight="1">
      <c r="A164" s="29"/>
      <c r="B164" s="142"/>
      <c r="C164" s="143" t="s">
        <v>1771</v>
      </c>
      <c r="D164" s="143" t="s">
        <v>1752</v>
      </c>
      <c r="E164" s="144" t="s">
        <v>1768</v>
      </c>
      <c r="F164" s="145" t="s">
        <v>1769</v>
      </c>
      <c r="G164" s="146" t="s">
        <v>1755</v>
      </c>
      <c r="H164" s="147">
        <v>5756.8</v>
      </c>
      <c r="I164" s="148"/>
      <c r="J164" s="148">
        <f>ROUND(I164*H164,2)</f>
        <v>0</v>
      </c>
      <c r="K164" s="149"/>
      <c r="L164" s="30"/>
      <c r="M164" s="150" t="s">
        <v>1456</v>
      </c>
      <c r="N164" s="151" t="s">
        <v>1491</v>
      </c>
      <c r="O164" s="152">
        <v>8.9999999999999993E-3</v>
      </c>
      <c r="P164" s="152">
        <f>O164*H164</f>
        <v>51.811199999999999</v>
      </c>
      <c r="Q164" s="152">
        <v>9.0000000000000006E-5</v>
      </c>
      <c r="R164" s="152">
        <f>Q164*H164</f>
        <v>0.51811200000000002</v>
      </c>
      <c r="S164" s="152">
        <v>0.115</v>
      </c>
      <c r="T164" s="153">
        <f>S164*H164</f>
        <v>662.03200000000004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1756</v>
      </c>
      <c r="AT164" s="154" t="s">
        <v>1752</v>
      </c>
      <c r="AU164" s="154" t="s">
        <v>1535</v>
      </c>
      <c r="AY164" s="17" t="s">
        <v>1750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1533</v>
      </c>
      <c r="BK164" s="155">
        <f>ROUND(I164*H164,2)</f>
        <v>0</v>
      </c>
      <c r="BL164" s="17" t="s">
        <v>1756</v>
      </c>
      <c r="BM164" s="154" t="s">
        <v>1770</v>
      </c>
    </row>
    <row r="165" spans="1:65" s="12" customFormat="1">
      <c r="B165" s="156"/>
      <c r="D165" s="157" t="s">
        <v>1758</v>
      </c>
      <c r="E165" s="158" t="s">
        <v>1456</v>
      </c>
      <c r="F165" s="159" t="s">
        <v>2181</v>
      </c>
      <c r="H165" s="158" t="s">
        <v>1456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1758</v>
      </c>
      <c r="AU165" s="158" t="s">
        <v>1535</v>
      </c>
      <c r="AV165" s="12" t="s">
        <v>1533</v>
      </c>
      <c r="AW165" s="12" t="s">
        <v>1482</v>
      </c>
      <c r="AX165" s="12" t="s">
        <v>1526</v>
      </c>
      <c r="AY165" s="158" t="s">
        <v>1750</v>
      </c>
    </row>
    <row r="166" spans="1:65" s="13" customFormat="1">
      <c r="B166" s="163"/>
      <c r="D166" s="157" t="s">
        <v>1758</v>
      </c>
      <c r="E166" s="164" t="s">
        <v>1456</v>
      </c>
      <c r="F166" s="165" t="s">
        <v>2182</v>
      </c>
      <c r="H166" s="166">
        <v>2560.25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1758</v>
      </c>
      <c r="AU166" s="164" t="s">
        <v>1535</v>
      </c>
      <c r="AV166" s="13" t="s">
        <v>1535</v>
      </c>
      <c r="AW166" s="13" t="s">
        <v>1482</v>
      </c>
      <c r="AX166" s="13" t="s">
        <v>1526</v>
      </c>
      <c r="AY166" s="164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2183</v>
      </c>
      <c r="H167" s="166">
        <v>1531.95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1526</v>
      </c>
      <c r="AY167" s="164" t="s">
        <v>1750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2184</v>
      </c>
      <c r="H168" s="166">
        <v>1664.6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1526</v>
      </c>
      <c r="AY168" s="164" t="s">
        <v>1750</v>
      </c>
    </row>
    <row r="169" spans="1:65" s="14" customFormat="1">
      <c r="B169" s="170"/>
      <c r="D169" s="157" t="s">
        <v>1758</v>
      </c>
      <c r="E169" s="171" t="s">
        <v>1456</v>
      </c>
      <c r="F169" s="172" t="s">
        <v>1816</v>
      </c>
      <c r="H169" s="173">
        <v>5756.7999999999993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1758</v>
      </c>
      <c r="AU169" s="171" t="s">
        <v>1535</v>
      </c>
      <c r="AV169" s="14" t="s">
        <v>1756</v>
      </c>
      <c r="AW169" s="14" t="s">
        <v>1482</v>
      </c>
      <c r="AX169" s="14" t="s">
        <v>1533</v>
      </c>
      <c r="AY169" s="171" t="s">
        <v>1750</v>
      </c>
    </row>
    <row r="170" spans="1:65" s="1" customFormat="1" ht="49.15" customHeight="1">
      <c r="A170" s="29"/>
      <c r="B170" s="142"/>
      <c r="C170" s="143" t="s">
        <v>1777</v>
      </c>
      <c r="D170" s="143" t="s">
        <v>1752</v>
      </c>
      <c r="E170" s="144" t="s">
        <v>2185</v>
      </c>
      <c r="F170" s="145" t="s">
        <v>2186</v>
      </c>
      <c r="G170" s="146" t="s">
        <v>1786</v>
      </c>
      <c r="H170" s="147">
        <v>14</v>
      </c>
      <c r="I170" s="148"/>
      <c r="J170" s="148">
        <f>ROUND(I170*H170,2)</f>
        <v>0</v>
      </c>
      <c r="K170" s="149"/>
      <c r="L170" s="30"/>
      <c r="M170" s="150" t="s">
        <v>1456</v>
      </c>
      <c r="N170" s="151" t="s">
        <v>1491</v>
      </c>
      <c r="O170" s="152">
        <v>0.13300000000000001</v>
      </c>
      <c r="P170" s="152">
        <f>O170*H170</f>
        <v>1.8620000000000001</v>
      </c>
      <c r="Q170" s="152">
        <v>0</v>
      </c>
      <c r="R170" s="152">
        <f>Q170*H170</f>
        <v>0</v>
      </c>
      <c r="S170" s="152">
        <v>0.20499999999999999</v>
      </c>
      <c r="T170" s="153">
        <f>S170*H170</f>
        <v>2.8699999999999997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1756</v>
      </c>
      <c r="AT170" s="154" t="s">
        <v>1752</v>
      </c>
      <c r="AU170" s="154" t="s">
        <v>1535</v>
      </c>
      <c r="AY170" s="17" t="s">
        <v>1750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1533</v>
      </c>
      <c r="BK170" s="155">
        <f>ROUND(I170*H170,2)</f>
        <v>0</v>
      </c>
      <c r="BL170" s="17" t="s">
        <v>1756</v>
      </c>
      <c r="BM170" s="154" t="s">
        <v>2187</v>
      </c>
    </row>
    <row r="171" spans="1:65" s="1" customFormat="1" ht="24.2" customHeight="1">
      <c r="A171" s="29"/>
      <c r="B171" s="142"/>
      <c r="C171" s="143" t="s">
        <v>1783</v>
      </c>
      <c r="D171" s="143" t="s">
        <v>1752</v>
      </c>
      <c r="E171" s="144" t="s">
        <v>1772</v>
      </c>
      <c r="F171" s="145" t="s">
        <v>1773</v>
      </c>
      <c r="G171" s="146" t="s">
        <v>1774</v>
      </c>
      <c r="H171" s="147">
        <v>820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0.184</v>
      </c>
      <c r="P171" s="152">
        <f>O171*H171</f>
        <v>150.88</v>
      </c>
      <c r="Q171" s="152">
        <v>3.0000000000000001E-5</v>
      </c>
      <c r="R171" s="152">
        <f>Q171*H171</f>
        <v>2.46E-2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1775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2188</v>
      </c>
      <c r="H172" s="166">
        <v>820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37.9" customHeight="1">
      <c r="A173" s="29"/>
      <c r="B173" s="142"/>
      <c r="C173" s="143" t="s">
        <v>1789</v>
      </c>
      <c r="D173" s="143" t="s">
        <v>1752</v>
      </c>
      <c r="E173" s="144" t="s">
        <v>1778</v>
      </c>
      <c r="F173" s="145" t="s">
        <v>1779</v>
      </c>
      <c r="G173" s="146" t="s">
        <v>1780</v>
      </c>
      <c r="H173" s="147">
        <v>163.98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0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1781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2189</v>
      </c>
      <c r="H174" s="166">
        <v>163.98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" customFormat="1" ht="90" customHeight="1">
      <c r="A175" s="29"/>
      <c r="B175" s="142"/>
      <c r="C175" s="143" t="s">
        <v>1794</v>
      </c>
      <c r="D175" s="143" t="s">
        <v>1752</v>
      </c>
      <c r="E175" s="144" t="s">
        <v>1784</v>
      </c>
      <c r="F175" s="145" t="s">
        <v>1785</v>
      </c>
      <c r="G175" s="146" t="s">
        <v>1786</v>
      </c>
      <c r="H175" s="147">
        <v>14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0.58099999999999996</v>
      </c>
      <c r="P175" s="152">
        <f>O175*H175</f>
        <v>8.1340000000000003</v>
      </c>
      <c r="Q175" s="152">
        <v>3.6900000000000002E-2</v>
      </c>
      <c r="R175" s="152">
        <f>Q175*H175</f>
        <v>0.51660000000000006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1787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2190</v>
      </c>
      <c r="H176" s="166">
        <v>14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90" customHeight="1">
      <c r="A177" s="29"/>
      <c r="B177" s="142"/>
      <c r="C177" s="143" t="s">
        <v>1799</v>
      </c>
      <c r="D177" s="143" t="s">
        <v>1752</v>
      </c>
      <c r="E177" s="144" t="s">
        <v>1790</v>
      </c>
      <c r="F177" s="145" t="s">
        <v>1791</v>
      </c>
      <c r="G177" s="146" t="s">
        <v>1786</v>
      </c>
      <c r="H177" s="147">
        <v>14.4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0.54700000000000004</v>
      </c>
      <c r="P177" s="152">
        <f>O177*H177</f>
        <v>7.8768000000000011</v>
      </c>
      <c r="Q177" s="152">
        <v>3.6900000000000002E-2</v>
      </c>
      <c r="R177" s="152">
        <f>Q177*H177</f>
        <v>0.53136000000000005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1792</v>
      </c>
    </row>
    <row r="178" spans="1:65" s="13" customFormat="1">
      <c r="B178" s="163"/>
      <c r="D178" s="157" t="s">
        <v>1758</v>
      </c>
      <c r="E178" s="164" t="s">
        <v>1456</v>
      </c>
      <c r="F178" s="165" t="s">
        <v>2191</v>
      </c>
      <c r="H178" s="166">
        <v>14.4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1482</v>
      </c>
      <c r="AX178" s="13" t="s">
        <v>1533</v>
      </c>
      <c r="AY178" s="164" t="s">
        <v>1750</v>
      </c>
    </row>
    <row r="179" spans="1:65" s="1" customFormat="1" ht="55.5" customHeight="1">
      <c r="A179" s="29"/>
      <c r="B179" s="142"/>
      <c r="C179" s="143" t="s">
        <v>1806</v>
      </c>
      <c r="D179" s="143" t="s">
        <v>1752</v>
      </c>
      <c r="E179" s="144" t="s">
        <v>1800</v>
      </c>
      <c r="F179" s="145" t="s">
        <v>1801</v>
      </c>
      <c r="G179" s="146" t="s">
        <v>1802</v>
      </c>
      <c r="H179" s="147">
        <v>5627.8810000000003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0.36199999999999999</v>
      </c>
      <c r="P179" s="152">
        <f>O179*H179</f>
        <v>2037.2929220000001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1803</v>
      </c>
    </row>
    <row r="180" spans="1:65" s="12" customFormat="1">
      <c r="B180" s="156"/>
      <c r="D180" s="157" t="s">
        <v>1758</v>
      </c>
      <c r="E180" s="158" t="s">
        <v>1456</v>
      </c>
      <c r="F180" s="159" t="s">
        <v>1804</v>
      </c>
      <c r="H180" s="158" t="s">
        <v>1456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1758</v>
      </c>
      <c r="AU180" s="158" t="s">
        <v>1535</v>
      </c>
      <c r="AV180" s="12" t="s">
        <v>1533</v>
      </c>
      <c r="AW180" s="12" t="s">
        <v>1482</v>
      </c>
      <c r="AX180" s="12" t="s">
        <v>1526</v>
      </c>
      <c r="AY180" s="158" t="s">
        <v>1750</v>
      </c>
    </row>
    <row r="181" spans="1:65" s="13" customFormat="1">
      <c r="B181" s="163"/>
      <c r="D181" s="157" t="s">
        <v>1758</v>
      </c>
      <c r="E181" s="164" t="s">
        <v>1456</v>
      </c>
      <c r="F181" s="165" t="s">
        <v>2192</v>
      </c>
      <c r="H181" s="166">
        <v>2237.62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1758</v>
      </c>
      <c r="AU181" s="164" t="s">
        <v>1535</v>
      </c>
      <c r="AV181" s="13" t="s">
        <v>1535</v>
      </c>
      <c r="AW181" s="13" t="s">
        <v>1482</v>
      </c>
      <c r="AX181" s="13" t="s">
        <v>1526</v>
      </c>
      <c r="AY181" s="164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2193</v>
      </c>
      <c r="H182" s="166">
        <v>1107.3810000000001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1526</v>
      </c>
      <c r="AY182" s="164" t="s">
        <v>1750</v>
      </c>
    </row>
    <row r="183" spans="1:65" s="13" customFormat="1">
      <c r="B183" s="163"/>
      <c r="D183" s="157" t="s">
        <v>1758</v>
      </c>
      <c r="E183" s="164" t="s">
        <v>1456</v>
      </c>
      <c r="F183" s="165" t="s">
        <v>2194</v>
      </c>
      <c r="H183" s="166">
        <v>2282.88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1482</v>
      </c>
      <c r="AX183" s="13" t="s">
        <v>1526</v>
      </c>
      <c r="AY183" s="164" t="s">
        <v>1750</v>
      </c>
    </row>
    <row r="184" spans="1:65" s="14" customFormat="1">
      <c r="B184" s="170"/>
      <c r="D184" s="157" t="s">
        <v>1758</v>
      </c>
      <c r="E184" s="171" t="s">
        <v>1456</v>
      </c>
      <c r="F184" s="172" t="s">
        <v>1816</v>
      </c>
      <c r="H184" s="173">
        <v>5627.8810000000003</v>
      </c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1758</v>
      </c>
      <c r="AU184" s="171" t="s">
        <v>1535</v>
      </c>
      <c r="AV184" s="14" t="s">
        <v>1756</v>
      </c>
      <c r="AW184" s="14" t="s">
        <v>1482</v>
      </c>
      <c r="AX184" s="14" t="s">
        <v>1533</v>
      </c>
      <c r="AY184" s="171" t="s">
        <v>1750</v>
      </c>
    </row>
    <row r="185" spans="1:65" s="1" customFormat="1" ht="37.9" customHeight="1">
      <c r="A185" s="29"/>
      <c r="B185" s="142"/>
      <c r="C185" s="143" t="s">
        <v>1463</v>
      </c>
      <c r="D185" s="143" t="s">
        <v>1752</v>
      </c>
      <c r="E185" s="144" t="s">
        <v>1807</v>
      </c>
      <c r="F185" s="145" t="s">
        <v>1808</v>
      </c>
      <c r="G185" s="146" t="s">
        <v>1802</v>
      </c>
      <c r="H185" s="147">
        <v>178.5</v>
      </c>
      <c r="I185" s="148"/>
      <c r="J185" s="148">
        <f>ROUND(I185*H185,2)</f>
        <v>0</v>
      </c>
      <c r="K185" s="149"/>
      <c r="L185" s="30"/>
      <c r="M185" s="150" t="s">
        <v>1456</v>
      </c>
      <c r="N185" s="151" t="s">
        <v>1491</v>
      </c>
      <c r="O185" s="152">
        <v>1.7629999999999999</v>
      </c>
      <c r="P185" s="152">
        <f>O185*H185</f>
        <v>314.69549999999998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1756</v>
      </c>
      <c r="AT185" s="154" t="s">
        <v>1752</v>
      </c>
      <c r="AU185" s="154" t="s">
        <v>1535</v>
      </c>
      <c r="AY185" s="17" t="s">
        <v>1750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1533</v>
      </c>
      <c r="BK185" s="155">
        <f>ROUND(I185*H185,2)</f>
        <v>0</v>
      </c>
      <c r="BL185" s="17" t="s">
        <v>1756</v>
      </c>
      <c r="BM185" s="154" t="s">
        <v>1809</v>
      </c>
    </row>
    <row r="186" spans="1:65" s="13" customFormat="1">
      <c r="B186" s="163"/>
      <c r="D186" s="157" t="s">
        <v>1758</v>
      </c>
      <c r="E186" s="164" t="s">
        <v>1456</v>
      </c>
      <c r="F186" s="165" t="s">
        <v>2195</v>
      </c>
      <c r="H186" s="166">
        <v>178.5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1482</v>
      </c>
      <c r="AX186" s="13" t="s">
        <v>1533</v>
      </c>
      <c r="AY186" s="164" t="s">
        <v>1750</v>
      </c>
    </row>
    <row r="187" spans="1:65" s="1" customFormat="1" ht="37.9" customHeight="1">
      <c r="A187" s="29"/>
      <c r="B187" s="142"/>
      <c r="C187" s="143" t="s">
        <v>1817</v>
      </c>
      <c r="D187" s="143" t="s">
        <v>1752</v>
      </c>
      <c r="E187" s="144" t="s">
        <v>1811</v>
      </c>
      <c r="F187" s="145" t="s">
        <v>1812</v>
      </c>
      <c r="G187" s="146" t="s">
        <v>1755</v>
      </c>
      <c r="H187" s="147">
        <v>11478.6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0.109</v>
      </c>
      <c r="P187" s="152">
        <f>O187*H187</f>
        <v>1251.1674</v>
      </c>
      <c r="Q187" s="152">
        <v>5.9000000000000003E-4</v>
      </c>
      <c r="R187" s="152">
        <f>Q187*H187</f>
        <v>6.7723740000000001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1813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2196</v>
      </c>
      <c r="H188" s="166">
        <v>5085.5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1526</v>
      </c>
      <c r="AY188" s="164" t="s">
        <v>1750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2197</v>
      </c>
      <c r="H189" s="166">
        <v>3063.9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1526</v>
      </c>
      <c r="AY189" s="164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2198</v>
      </c>
      <c r="H190" s="166">
        <v>3329.2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1526</v>
      </c>
      <c r="AY190" s="164" t="s">
        <v>1750</v>
      </c>
    </row>
    <row r="191" spans="1:65" s="14" customFormat="1">
      <c r="B191" s="170"/>
      <c r="D191" s="157" t="s">
        <v>1758</v>
      </c>
      <c r="E191" s="171" t="s">
        <v>1456</v>
      </c>
      <c r="F191" s="172" t="s">
        <v>1816</v>
      </c>
      <c r="H191" s="173">
        <v>11478.6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1758</v>
      </c>
      <c r="AU191" s="171" t="s">
        <v>1535</v>
      </c>
      <c r="AV191" s="14" t="s">
        <v>1756</v>
      </c>
      <c r="AW191" s="14" t="s">
        <v>1482</v>
      </c>
      <c r="AX191" s="14" t="s">
        <v>1533</v>
      </c>
      <c r="AY191" s="171" t="s">
        <v>1750</v>
      </c>
    </row>
    <row r="192" spans="1:65" s="1" customFormat="1" ht="37.9" customHeight="1">
      <c r="A192" s="29"/>
      <c r="B192" s="142"/>
      <c r="C192" s="143" t="s">
        <v>1821</v>
      </c>
      <c r="D192" s="143" t="s">
        <v>1752</v>
      </c>
      <c r="E192" s="144" t="s">
        <v>1818</v>
      </c>
      <c r="F192" s="145" t="s">
        <v>1819</v>
      </c>
      <c r="G192" s="146" t="s">
        <v>1755</v>
      </c>
      <c r="H192" s="147">
        <v>11478.6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0.106</v>
      </c>
      <c r="P192" s="152">
        <f>O192*H192</f>
        <v>1216.7316000000001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1820</v>
      </c>
    </row>
    <row r="193" spans="1:65" s="1" customFormat="1" ht="62.65" customHeight="1">
      <c r="A193" s="29"/>
      <c r="B193" s="142"/>
      <c r="C193" s="143" t="s">
        <v>1827</v>
      </c>
      <c r="D193" s="143" t="s">
        <v>1752</v>
      </c>
      <c r="E193" s="144" t="s">
        <v>1822</v>
      </c>
      <c r="F193" s="145" t="s">
        <v>1823</v>
      </c>
      <c r="G193" s="146" t="s">
        <v>1802</v>
      </c>
      <c r="H193" s="147">
        <v>5627.8760000000002</v>
      </c>
      <c r="I193" s="148"/>
      <c r="J193" s="148">
        <f>ROUND(I193*H193,2)</f>
        <v>0</v>
      </c>
      <c r="K193" s="149"/>
      <c r="L193" s="30"/>
      <c r="M193" s="150" t="s">
        <v>1456</v>
      </c>
      <c r="N193" s="151" t="s">
        <v>1491</v>
      </c>
      <c r="O193" s="152">
        <v>8.6999999999999994E-2</v>
      </c>
      <c r="P193" s="152">
        <f>O193*H193</f>
        <v>489.62521199999998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1756</v>
      </c>
      <c r="AT193" s="154" t="s">
        <v>1752</v>
      </c>
      <c r="AU193" s="154" t="s">
        <v>1535</v>
      </c>
      <c r="AY193" s="17" t="s">
        <v>1750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1533</v>
      </c>
      <c r="BK193" s="155">
        <f>ROUND(I193*H193,2)</f>
        <v>0</v>
      </c>
      <c r="BL193" s="17" t="s">
        <v>1756</v>
      </c>
      <c r="BM193" s="154" t="s">
        <v>1824</v>
      </c>
    </row>
    <row r="194" spans="1:65" s="12" customFormat="1">
      <c r="B194" s="156"/>
      <c r="D194" s="157" t="s">
        <v>1758</v>
      </c>
      <c r="E194" s="158" t="s">
        <v>1456</v>
      </c>
      <c r="F194" s="159" t="s">
        <v>1825</v>
      </c>
      <c r="H194" s="158" t="s">
        <v>1456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1758</v>
      </c>
      <c r="AU194" s="158" t="s">
        <v>1535</v>
      </c>
      <c r="AV194" s="12" t="s">
        <v>1533</v>
      </c>
      <c r="AW194" s="12" t="s">
        <v>1482</v>
      </c>
      <c r="AX194" s="12" t="s">
        <v>1526</v>
      </c>
      <c r="AY194" s="158" t="s">
        <v>1750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2199</v>
      </c>
      <c r="H195" s="166">
        <v>5627.8760000000002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1533</v>
      </c>
      <c r="AY195" s="164" t="s">
        <v>1750</v>
      </c>
    </row>
    <row r="196" spans="1:65" s="1" customFormat="1" ht="66.75" customHeight="1">
      <c r="A196" s="29"/>
      <c r="B196" s="142"/>
      <c r="C196" s="143" t="s">
        <v>1832</v>
      </c>
      <c r="D196" s="143" t="s">
        <v>1752</v>
      </c>
      <c r="E196" s="144" t="s">
        <v>1828</v>
      </c>
      <c r="F196" s="145" t="s">
        <v>1829</v>
      </c>
      <c r="G196" s="146" t="s">
        <v>1802</v>
      </c>
      <c r="H196" s="147">
        <v>56278.76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5.0000000000000001E-3</v>
      </c>
      <c r="P196" s="152">
        <f>O196*H196</f>
        <v>281.3938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1830</v>
      </c>
    </row>
    <row r="197" spans="1:65" s="13" customFormat="1">
      <c r="B197" s="163"/>
      <c r="D197" s="157" t="s">
        <v>1758</v>
      </c>
      <c r="F197" s="165" t="s">
        <v>2200</v>
      </c>
      <c r="H197" s="166">
        <v>56278.76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1458</v>
      </c>
      <c r="AX197" s="13" t="s">
        <v>1533</v>
      </c>
      <c r="AY197" s="164" t="s">
        <v>1750</v>
      </c>
    </row>
    <row r="198" spans="1:65" s="1" customFormat="1" ht="37.9" customHeight="1">
      <c r="A198" s="29"/>
      <c r="B198" s="142"/>
      <c r="C198" s="143" t="s">
        <v>1836</v>
      </c>
      <c r="D198" s="143" t="s">
        <v>1752</v>
      </c>
      <c r="E198" s="144" t="s">
        <v>1833</v>
      </c>
      <c r="F198" s="145" t="s">
        <v>1834</v>
      </c>
      <c r="G198" s="146" t="s">
        <v>1802</v>
      </c>
      <c r="H198" s="147">
        <v>5627.8760000000002</v>
      </c>
      <c r="I198" s="148"/>
      <c r="J198" s="148">
        <f>ROUND(I198*H198,2)</f>
        <v>0</v>
      </c>
      <c r="K198" s="149"/>
      <c r="L198" s="30"/>
      <c r="M198" s="150" t="s">
        <v>1456</v>
      </c>
      <c r="N198" s="151" t="s">
        <v>1491</v>
      </c>
      <c r="O198" s="152">
        <v>8.9999999999999993E-3</v>
      </c>
      <c r="P198" s="152">
        <f>O198*H198</f>
        <v>50.650883999999998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1756</v>
      </c>
      <c r="AT198" s="154" t="s">
        <v>1752</v>
      </c>
      <c r="AU198" s="154" t="s">
        <v>1535</v>
      </c>
      <c r="AY198" s="17" t="s">
        <v>1750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1533</v>
      </c>
      <c r="BK198" s="155">
        <f>ROUND(I198*H198,2)</f>
        <v>0</v>
      </c>
      <c r="BL198" s="17" t="s">
        <v>1756</v>
      </c>
      <c r="BM198" s="154" t="s">
        <v>1835</v>
      </c>
    </row>
    <row r="199" spans="1:65" s="1" customFormat="1" ht="44.25" customHeight="1">
      <c r="A199" s="29"/>
      <c r="B199" s="142"/>
      <c r="C199" s="143" t="s">
        <v>1842</v>
      </c>
      <c r="D199" s="143" t="s">
        <v>1752</v>
      </c>
      <c r="E199" s="144" t="s">
        <v>1837</v>
      </c>
      <c r="F199" s="145" t="s">
        <v>2201</v>
      </c>
      <c r="G199" s="146" t="s">
        <v>1839</v>
      </c>
      <c r="H199" s="147">
        <v>11537.146000000001</v>
      </c>
      <c r="I199" s="148"/>
      <c r="J199" s="148">
        <f>ROUND(I199*H199,2)</f>
        <v>0</v>
      </c>
      <c r="K199" s="149"/>
      <c r="L199" s="30"/>
      <c r="M199" s="150" t="s">
        <v>1456</v>
      </c>
      <c r="N199" s="151" t="s">
        <v>1491</v>
      </c>
      <c r="O199" s="152">
        <v>0</v>
      </c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1756</v>
      </c>
      <c r="AT199" s="154" t="s">
        <v>1752</v>
      </c>
      <c r="AU199" s="154" t="s">
        <v>1535</v>
      </c>
      <c r="AY199" s="17" t="s">
        <v>1750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1533</v>
      </c>
      <c r="BK199" s="155">
        <f>ROUND(I199*H199,2)</f>
        <v>0</v>
      </c>
      <c r="BL199" s="17" t="s">
        <v>1756</v>
      </c>
      <c r="BM199" s="154" t="s">
        <v>1840</v>
      </c>
    </row>
    <row r="200" spans="1:65" s="13" customFormat="1">
      <c r="B200" s="163"/>
      <c r="D200" s="157" t="s">
        <v>1758</v>
      </c>
      <c r="F200" s="165" t="s">
        <v>2202</v>
      </c>
      <c r="H200" s="166">
        <v>11537.146000000001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1458</v>
      </c>
      <c r="AX200" s="13" t="s">
        <v>1533</v>
      </c>
      <c r="AY200" s="164" t="s">
        <v>1750</v>
      </c>
    </row>
    <row r="201" spans="1:65" s="1" customFormat="1" ht="44.25" customHeight="1">
      <c r="A201" s="29"/>
      <c r="B201" s="142"/>
      <c r="C201" s="143" t="s">
        <v>1848</v>
      </c>
      <c r="D201" s="143" t="s">
        <v>1752</v>
      </c>
      <c r="E201" s="144" t="s">
        <v>1843</v>
      </c>
      <c r="F201" s="145" t="s">
        <v>1844</v>
      </c>
      <c r="G201" s="146" t="s">
        <v>1802</v>
      </c>
      <c r="H201" s="147">
        <v>4203.7049999999999</v>
      </c>
      <c r="I201" s="148"/>
      <c r="J201" s="148">
        <f>ROUND(I201*H201,2)</f>
        <v>0</v>
      </c>
      <c r="K201" s="149"/>
      <c r="L201" s="30"/>
      <c r="M201" s="150" t="s">
        <v>1456</v>
      </c>
      <c r="N201" s="151" t="s">
        <v>1491</v>
      </c>
      <c r="O201" s="152">
        <v>0.32800000000000001</v>
      </c>
      <c r="P201" s="152">
        <f>O201*H201</f>
        <v>1378.8152400000001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1756</v>
      </c>
      <c r="AT201" s="154" t="s">
        <v>1752</v>
      </c>
      <c r="AU201" s="154" t="s">
        <v>1535</v>
      </c>
      <c r="AY201" s="17" t="s">
        <v>1750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1533</v>
      </c>
      <c r="BK201" s="155">
        <f>ROUND(I201*H201,2)</f>
        <v>0</v>
      </c>
      <c r="BL201" s="17" t="s">
        <v>1756</v>
      </c>
      <c r="BM201" s="154" t="s">
        <v>1845</v>
      </c>
    </row>
    <row r="202" spans="1:65" s="12" customFormat="1">
      <c r="B202" s="156"/>
      <c r="D202" s="157" t="s">
        <v>1758</v>
      </c>
      <c r="E202" s="158" t="s">
        <v>1456</v>
      </c>
      <c r="F202" s="159" t="s">
        <v>1846</v>
      </c>
      <c r="H202" s="158" t="s">
        <v>1456</v>
      </c>
      <c r="L202" s="156"/>
      <c r="M202" s="160"/>
      <c r="N202" s="161"/>
      <c r="O202" s="161"/>
      <c r="P202" s="161"/>
      <c r="Q202" s="161"/>
      <c r="R202" s="161"/>
      <c r="S202" s="161"/>
      <c r="T202" s="162"/>
      <c r="AT202" s="158" t="s">
        <v>1758</v>
      </c>
      <c r="AU202" s="158" t="s">
        <v>1535</v>
      </c>
      <c r="AV202" s="12" t="s">
        <v>1533</v>
      </c>
      <c r="AW202" s="12" t="s">
        <v>1482</v>
      </c>
      <c r="AX202" s="12" t="s">
        <v>1526</v>
      </c>
      <c r="AY202" s="158" t="s">
        <v>1750</v>
      </c>
    </row>
    <row r="203" spans="1:65" s="13" customFormat="1">
      <c r="B203" s="163"/>
      <c r="D203" s="157" t="s">
        <v>1758</v>
      </c>
      <c r="E203" s="164" t="s">
        <v>1456</v>
      </c>
      <c r="F203" s="165" t="s">
        <v>2203</v>
      </c>
      <c r="H203" s="166">
        <v>4203.7049999999999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1758</v>
      </c>
      <c r="AU203" s="164" t="s">
        <v>1535</v>
      </c>
      <c r="AV203" s="13" t="s">
        <v>1535</v>
      </c>
      <c r="AW203" s="13" t="s">
        <v>1482</v>
      </c>
      <c r="AX203" s="13" t="s">
        <v>1533</v>
      </c>
      <c r="AY203" s="164" t="s">
        <v>1750</v>
      </c>
    </row>
    <row r="204" spans="1:65" s="1" customFormat="1" ht="16.5" customHeight="1">
      <c r="A204" s="29"/>
      <c r="B204" s="142"/>
      <c r="C204" s="177" t="s">
        <v>1856</v>
      </c>
      <c r="D204" s="177" t="s">
        <v>1849</v>
      </c>
      <c r="E204" s="178" t="s">
        <v>1850</v>
      </c>
      <c r="F204" s="179" t="s">
        <v>1851</v>
      </c>
      <c r="G204" s="180" t="s">
        <v>1839</v>
      </c>
      <c r="H204" s="181">
        <v>7020.1869999999999</v>
      </c>
      <c r="I204" s="182"/>
      <c r="J204" s="182">
        <f>ROUND(I204*H204,2)</f>
        <v>0</v>
      </c>
      <c r="K204" s="183"/>
      <c r="L204" s="184"/>
      <c r="M204" s="185" t="s">
        <v>1456</v>
      </c>
      <c r="N204" s="186" t="s">
        <v>1491</v>
      </c>
      <c r="O204" s="152">
        <v>0</v>
      </c>
      <c r="P204" s="152">
        <f>O204*H204</f>
        <v>0</v>
      </c>
      <c r="Q204" s="152">
        <v>1</v>
      </c>
      <c r="R204" s="152">
        <f>Q204*H204</f>
        <v>7020.1869999999999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1789</v>
      </c>
      <c r="AT204" s="154" t="s">
        <v>1849</v>
      </c>
      <c r="AU204" s="154" t="s">
        <v>1535</v>
      </c>
      <c r="AY204" s="17" t="s">
        <v>1750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1533</v>
      </c>
      <c r="BK204" s="155">
        <f>ROUND(I204*H204,2)</f>
        <v>0</v>
      </c>
      <c r="BL204" s="17" t="s">
        <v>1756</v>
      </c>
      <c r="BM204" s="154" t="s">
        <v>1852</v>
      </c>
    </row>
    <row r="205" spans="1:65" s="12" customFormat="1">
      <c r="B205" s="156"/>
      <c r="D205" s="157" t="s">
        <v>1758</v>
      </c>
      <c r="E205" s="158" t="s">
        <v>1456</v>
      </c>
      <c r="F205" s="159" t="s">
        <v>2204</v>
      </c>
      <c r="H205" s="158" t="s">
        <v>1456</v>
      </c>
      <c r="L205" s="156"/>
      <c r="M205" s="160"/>
      <c r="N205" s="161"/>
      <c r="O205" s="161"/>
      <c r="P205" s="161"/>
      <c r="Q205" s="161"/>
      <c r="R205" s="161"/>
      <c r="S205" s="161"/>
      <c r="T205" s="162"/>
      <c r="AT205" s="158" t="s">
        <v>1758</v>
      </c>
      <c r="AU205" s="158" t="s">
        <v>1535</v>
      </c>
      <c r="AV205" s="12" t="s">
        <v>1533</v>
      </c>
      <c r="AW205" s="12" t="s">
        <v>1482</v>
      </c>
      <c r="AX205" s="12" t="s">
        <v>1526</v>
      </c>
      <c r="AY205" s="158" t="s">
        <v>1750</v>
      </c>
    </row>
    <row r="206" spans="1:65" s="13" customFormat="1">
      <c r="B206" s="163"/>
      <c r="D206" s="157" t="s">
        <v>1758</v>
      </c>
      <c r="E206" s="164" t="s">
        <v>1456</v>
      </c>
      <c r="F206" s="165" t="s">
        <v>2205</v>
      </c>
      <c r="H206" s="166">
        <v>4203.7049999999999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1758</v>
      </c>
      <c r="AU206" s="164" t="s">
        <v>1535</v>
      </c>
      <c r="AV206" s="13" t="s">
        <v>1535</v>
      </c>
      <c r="AW206" s="13" t="s">
        <v>1482</v>
      </c>
      <c r="AX206" s="13" t="s">
        <v>1533</v>
      </c>
      <c r="AY206" s="164" t="s">
        <v>1750</v>
      </c>
    </row>
    <row r="207" spans="1:65" s="13" customFormat="1">
      <c r="B207" s="163"/>
      <c r="D207" s="157" t="s">
        <v>1758</v>
      </c>
      <c r="F207" s="165" t="s">
        <v>2206</v>
      </c>
      <c r="H207" s="166">
        <v>7020.1869999999999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1458</v>
      </c>
      <c r="AX207" s="13" t="s">
        <v>1533</v>
      </c>
      <c r="AY207" s="164" t="s">
        <v>1750</v>
      </c>
    </row>
    <row r="208" spans="1:65" s="1" customFormat="1" ht="66.75" customHeight="1">
      <c r="A208" s="29"/>
      <c r="B208" s="142"/>
      <c r="C208" s="143" t="s">
        <v>1462</v>
      </c>
      <c r="D208" s="143" t="s">
        <v>1752</v>
      </c>
      <c r="E208" s="144" t="s">
        <v>1857</v>
      </c>
      <c r="F208" s="145" t="s">
        <v>1858</v>
      </c>
      <c r="G208" s="146" t="s">
        <v>1802</v>
      </c>
      <c r="H208" s="147">
        <v>1125.0719999999999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0.435</v>
      </c>
      <c r="P208" s="152">
        <f>O208*H208</f>
        <v>489.40631999999994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1859</v>
      </c>
    </row>
    <row r="209" spans="1:65" s="13" customFormat="1">
      <c r="B209" s="163"/>
      <c r="D209" s="157" t="s">
        <v>1758</v>
      </c>
      <c r="E209" s="164" t="s">
        <v>1456</v>
      </c>
      <c r="F209" s="165" t="s">
        <v>2207</v>
      </c>
      <c r="H209" s="166">
        <v>479.49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1482</v>
      </c>
      <c r="AX209" s="13" t="s">
        <v>1526</v>
      </c>
      <c r="AY209" s="164" t="s">
        <v>1750</v>
      </c>
    </row>
    <row r="210" spans="1:65" s="13" customFormat="1">
      <c r="B210" s="163"/>
      <c r="D210" s="157" t="s">
        <v>1758</v>
      </c>
      <c r="E210" s="164" t="s">
        <v>1456</v>
      </c>
      <c r="F210" s="165" t="s">
        <v>2208</v>
      </c>
      <c r="H210" s="166">
        <v>288.88200000000001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1482</v>
      </c>
      <c r="AX210" s="13" t="s">
        <v>1526</v>
      </c>
      <c r="AY210" s="164" t="s">
        <v>1750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2209</v>
      </c>
      <c r="H211" s="166">
        <v>356.7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1526</v>
      </c>
      <c r="AY211" s="164" t="s">
        <v>1750</v>
      </c>
    </row>
    <row r="212" spans="1:65" s="14" customFormat="1">
      <c r="B212" s="170"/>
      <c r="D212" s="157" t="s">
        <v>1758</v>
      </c>
      <c r="E212" s="171" t="s">
        <v>1456</v>
      </c>
      <c r="F212" s="172" t="s">
        <v>1816</v>
      </c>
      <c r="H212" s="173">
        <v>1125.0719999999999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1758</v>
      </c>
      <c r="AU212" s="171" t="s">
        <v>1535</v>
      </c>
      <c r="AV212" s="14" t="s">
        <v>1756</v>
      </c>
      <c r="AW212" s="14" t="s">
        <v>1482</v>
      </c>
      <c r="AX212" s="14" t="s">
        <v>1533</v>
      </c>
      <c r="AY212" s="171" t="s">
        <v>1750</v>
      </c>
    </row>
    <row r="213" spans="1:65" s="1" customFormat="1" ht="16.5" customHeight="1">
      <c r="A213" s="29"/>
      <c r="B213" s="142"/>
      <c r="C213" s="177" t="s">
        <v>1865</v>
      </c>
      <c r="D213" s="177" t="s">
        <v>1849</v>
      </c>
      <c r="E213" s="178" t="s">
        <v>1861</v>
      </c>
      <c r="F213" s="179" t="s">
        <v>1862</v>
      </c>
      <c r="G213" s="180" t="s">
        <v>1839</v>
      </c>
      <c r="H213" s="181">
        <v>2250.1439999999998</v>
      </c>
      <c r="I213" s="182"/>
      <c r="J213" s="182">
        <f>ROUND(I213*H213,2)</f>
        <v>0</v>
      </c>
      <c r="K213" s="183"/>
      <c r="L213" s="184"/>
      <c r="M213" s="185" t="s">
        <v>1456</v>
      </c>
      <c r="N213" s="186" t="s">
        <v>1491</v>
      </c>
      <c r="O213" s="152">
        <v>0</v>
      </c>
      <c r="P213" s="152">
        <f>O213*H213</f>
        <v>0</v>
      </c>
      <c r="Q213" s="152">
        <v>1</v>
      </c>
      <c r="R213" s="152">
        <f>Q213*H213</f>
        <v>2250.1439999999998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1789</v>
      </c>
      <c r="AT213" s="154" t="s">
        <v>1849</v>
      </c>
      <c r="AU213" s="154" t="s">
        <v>1535</v>
      </c>
      <c r="AY213" s="17" t="s">
        <v>1750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1533</v>
      </c>
      <c r="BK213" s="155">
        <f>ROUND(I213*H213,2)</f>
        <v>0</v>
      </c>
      <c r="BL213" s="17" t="s">
        <v>1756</v>
      </c>
      <c r="BM213" s="154" t="s">
        <v>1863</v>
      </c>
    </row>
    <row r="214" spans="1:65" s="13" customFormat="1">
      <c r="B214" s="163"/>
      <c r="D214" s="157" t="s">
        <v>1758</v>
      </c>
      <c r="F214" s="165" t="s">
        <v>2210</v>
      </c>
      <c r="H214" s="166">
        <v>2250.1439999999998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1458</v>
      </c>
      <c r="AX214" s="13" t="s">
        <v>1533</v>
      </c>
      <c r="AY214" s="164" t="s">
        <v>1750</v>
      </c>
    </row>
    <row r="215" spans="1:65" s="11" customFormat="1" ht="22.9" customHeight="1">
      <c r="B215" s="130"/>
      <c r="D215" s="131" t="s">
        <v>1525</v>
      </c>
      <c r="E215" s="140" t="s">
        <v>1535</v>
      </c>
      <c r="F215" s="140" t="s">
        <v>1879</v>
      </c>
      <c r="J215" s="141">
        <f>BK215</f>
        <v>0</v>
      </c>
      <c r="L215" s="130"/>
      <c r="M215" s="134"/>
      <c r="N215" s="135"/>
      <c r="O215" s="135"/>
      <c r="P215" s="136">
        <f>SUM(P216:P217)</f>
        <v>672.31799999999998</v>
      </c>
      <c r="Q215" s="135"/>
      <c r="R215" s="136">
        <f>SUM(R216:R217)</f>
        <v>335.65066200000001</v>
      </c>
      <c r="S215" s="135"/>
      <c r="T215" s="137">
        <f>SUM(T216:T217)</f>
        <v>0</v>
      </c>
      <c r="AR215" s="131" t="s">
        <v>1533</v>
      </c>
      <c r="AT215" s="138" t="s">
        <v>1525</v>
      </c>
      <c r="AU215" s="138" t="s">
        <v>1533</v>
      </c>
      <c r="AY215" s="131" t="s">
        <v>1750</v>
      </c>
      <c r="BK215" s="139">
        <f>SUM(BK216:BK217)</f>
        <v>0</v>
      </c>
    </row>
    <row r="216" spans="1:65" s="1" customFormat="1" ht="55.5" customHeight="1">
      <c r="A216" s="29"/>
      <c r="B216" s="142"/>
      <c r="C216" s="143" t="s">
        <v>1869</v>
      </c>
      <c r="D216" s="143" t="s">
        <v>1752</v>
      </c>
      <c r="E216" s="144" t="s">
        <v>1881</v>
      </c>
      <c r="F216" s="145" t="s">
        <v>1882</v>
      </c>
      <c r="G216" s="146" t="s">
        <v>1786</v>
      </c>
      <c r="H216" s="147">
        <v>1639.8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0.41</v>
      </c>
      <c r="P216" s="152">
        <f>O216*H216</f>
        <v>672.31799999999998</v>
      </c>
      <c r="Q216" s="152">
        <v>0.20469000000000001</v>
      </c>
      <c r="R216" s="152">
        <f>Q216*H216</f>
        <v>335.65066200000001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1883</v>
      </c>
    </row>
    <row r="217" spans="1:65" s="13" customFormat="1">
      <c r="B217" s="163"/>
      <c r="D217" s="157" t="s">
        <v>1758</v>
      </c>
      <c r="E217" s="164" t="s">
        <v>1456</v>
      </c>
      <c r="F217" s="165" t="s">
        <v>2211</v>
      </c>
      <c r="H217" s="166">
        <v>1639.8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1758</v>
      </c>
      <c r="AU217" s="164" t="s">
        <v>1535</v>
      </c>
      <c r="AV217" s="13" t="s">
        <v>1535</v>
      </c>
      <c r="AW217" s="13" t="s">
        <v>1482</v>
      </c>
      <c r="AX217" s="13" t="s">
        <v>1533</v>
      </c>
      <c r="AY217" s="164" t="s">
        <v>1750</v>
      </c>
    </row>
    <row r="218" spans="1:65" s="11" customFormat="1" ht="22.9" customHeight="1">
      <c r="B218" s="130"/>
      <c r="D218" s="131" t="s">
        <v>1525</v>
      </c>
      <c r="E218" s="140" t="s">
        <v>1764</v>
      </c>
      <c r="F218" s="140" t="s">
        <v>1884</v>
      </c>
      <c r="J218" s="141">
        <f>BK218</f>
        <v>0</v>
      </c>
      <c r="L218" s="130"/>
      <c r="M218" s="134"/>
      <c r="N218" s="135"/>
      <c r="O218" s="135"/>
      <c r="P218" s="136">
        <f>SUM(P219:P224)</f>
        <v>252.5292</v>
      </c>
      <c r="Q218" s="135"/>
      <c r="R218" s="136">
        <f>SUM(R219:R224)</f>
        <v>0</v>
      </c>
      <c r="S218" s="135"/>
      <c r="T218" s="137">
        <f>SUM(T219:T224)</f>
        <v>0</v>
      </c>
      <c r="AR218" s="131" t="s">
        <v>1533</v>
      </c>
      <c r="AT218" s="138" t="s">
        <v>1525</v>
      </c>
      <c r="AU218" s="138" t="s">
        <v>1533</v>
      </c>
      <c r="AY218" s="131" t="s">
        <v>1750</v>
      </c>
      <c r="BK218" s="139">
        <f>SUM(BK219:BK224)</f>
        <v>0</v>
      </c>
    </row>
    <row r="219" spans="1:65" s="1" customFormat="1" ht="16.5" customHeight="1">
      <c r="A219" s="29"/>
      <c r="B219" s="142"/>
      <c r="C219" s="143" t="s">
        <v>1873</v>
      </c>
      <c r="D219" s="143" t="s">
        <v>1752</v>
      </c>
      <c r="E219" s="144" t="s">
        <v>1886</v>
      </c>
      <c r="F219" s="145" t="s">
        <v>1887</v>
      </c>
      <c r="G219" s="146" t="s">
        <v>1786</v>
      </c>
      <c r="H219" s="147">
        <v>1639.8</v>
      </c>
      <c r="I219" s="148"/>
      <c r="J219" s="148">
        <f>ROUND(I219*H219,2)</f>
        <v>0</v>
      </c>
      <c r="K219" s="149"/>
      <c r="L219" s="30"/>
      <c r="M219" s="150" t="s">
        <v>1456</v>
      </c>
      <c r="N219" s="151" t="s">
        <v>1491</v>
      </c>
      <c r="O219" s="152">
        <v>6.9000000000000006E-2</v>
      </c>
      <c r="P219" s="152">
        <f>O219*H219</f>
        <v>113.14620000000001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1756</v>
      </c>
      <c r="AT219" s="154" t="s">
        <v>1752</v>
      </c>
      <c r="AU219" s="154" t="s">
        <v>1535</v>
      </c>
      <c r="AY219" s="17" t="s">
        <v>1750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1533</v>
      </c>
      <c r="BK219" s="155">
        <f>ROUND(I219*H219,2)</f>
        <v>0</v>
      </c>
      <c r="BL219" s="17" t="s">
        <v>1756</v>
      </c>
      <c r="BM219" s="154" t="s">
        <v>1888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2212</v>
      </c>
      <c r="H220" s="166">
        <v>726.5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1526</v>
      </c>
      <c r="AY220" s="164" t="s">
        <v>1750</v>
      </c>
    </row>
    <row r="221" spans="1:65" s="13" customFormat="1">
      <c r="B221" s="163"/>
      <c r="D221" s="157" t="s">
        <v>1758</v>
      </c>
      <c r="E221" s="164" t="s">
        <v>1456</v>
      </c>
      <c r="F221" s="165" t="s">
        <v>2213</v>
      </c>
      <c r="H221" s="166">
        <v>437.7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1758</v>
      </c>
      <c r="AU221" s="164" t="s">
        <v>1535</v>
      </c>
      <c r="AV221" s="13" t="s">
        <v>1535</v>
      </c>
      <c r="AW221" s="13" t="s">
        <v>1482</v>
      </c>
      <c r="AX221" s="13" t="s">
        <v>1526</v>
      </c>
      <c r="AY221" s="164" t="s">
        <v>1750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2214</v>
      </c>
      <c r="H222" s="166">
        <v>475.6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1526</v>
      </c>
      <c r="AY222" s="164" t="s">
        <v>1750</v>
      </c>
    </row>
    <row r="223" spans="1:65" s="14" customFormat="1">
      <c r="B223" s="170"/>
      <c r="D223" s="157" t="s">
        <v>1758</v>
      </c>
      <c r="E223" s="171" t="s">
        <v>1456</v>
      </c>
      <c r="F223" s="172" t="s">
        <v>1816</v>
      </c>
      <c r="H223" s="173">
        <v>1639.8</v>
      </c>
      <c r="L223" s="170"/>
      <c r="M223" s="174"/>
      <c r="N223" s="175"/>
      <c r="O223" s="175"/>
      <c r="P223" s="175"/>
      <c r="Q223" s="175"/>
      <c r="R223" s="175"/>
      <c r="S223" s="175"/>
      <c r="T223" s="176"/>
      <c r="AT223" s="171" t="s">
        <v>1758</v>
      </c>
      <c r="AU223" s="171" t="s">
        <v>1535</v>
      </c>
      <c r="AV223" s="14" t="s">
        <v>1756</v>
      </c>
      <c r="AW223" s="14" t="s">
        <v>1482</v>
      </c>
      <c r="AX223" s="14" t="s">
        <v>1533</v>
      </c>
      <c r="AY223" s="171" t="s">
        <v>1750</v>
      </c>
    </row>
    <row r="224" spans="1:65" s="1" customFormat="1" ht="24.2" customHeight="1">
      <c r="A224" s="29"/>
      <c r="B224" s="142"/>
      <c r="C224" s="143" t="s">
        <v>1880</v>
      </c>
      <c r="D224" s="143" t="s">
        <v>1752</v>
      </c>
      <c r="E224" s="144" t="s">
        <v>1890</v>
      </c>
      <c r="F224" s="145" t="s">
        <v>1891</v>
      </c>
      <c r="G224" s="146" t="s">
        <v>1786</v>
      </c>
      <c r="H224" s="147">
        <v>1639.8</v>
      </c>
      <c r="I224" s="148"/>
      <c r="J224" s="148">
        <f>ROUND(I224*H224,2)</f>
        <v>0</v>
      </c>
      <c r="K224" s="149"/>
      <c r="L224" s="30"/>
      <c r="M224" s="150" t="s">
        <v>1456</v>
      </c>
      <c r="N224" s="151" t="s">
        <v>1491</v>
      </c>
      <c r="O224" s="152">
        <v>8.5000000000000006E-2</v>
      </c>
      <c r="P224" s="152">
        <f>O224*H224</f>
        <v>139.38300000000001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1756</v>
      </c>
      <c r="AT224" s="154" t="s">
        <v>1752</v>
      </c>
      <c r="AU224" s="154" t="s">
        <v>1535</v>
      </c>
      <c r="AY224" s="17" t="s">
        <v>1750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1533</v>
      </c>
      <c r="BK224" s="155">
        <f>ROUND(I224*H224,2)</f>
        <v>0</v>
      </c>
      <c r="BL224" s="17" t="s">
        <v>1756</v>
      </c>
      <c r="BM224" s="154" t="s">
        <v>2215</v>
      </c>
    </row>
    <row r="225" spans="1:65" s="11" customFormat="1" ht="22.9" customHeight="1">
      <c r="B225" s="130"/>
      <c r="D225" s="131" t="s">
        <v>1525</v>
      </c>
      <c r="E225" s="140" t="s">
        <v>1756</v>
      </c>
      <c r="F225" s="140" t="s">
        <v>1893</v>
      </c>
      <c r="J225" s="141">
        <f>BK225</f>
        <v>0</v>
      </c>
      <c r="L225" s="130"/>
      <c r="M225" s="134"/>
      <c r="N225" s="135"/>
      <c r="O225" s="135"/>
      <c r="P225" s="136">
        <f>SUM(P226:P242)</f>
        <v>479.20196799999997</v>
      </c>
      <c r="Q225" s="135"/>
      <c r="R225" s="136">
        <f>SUM(R226:R242)</f>
        <v>21.354320000000005</v>
      </c>
      <c r="S225" s="135"/>
      <c r="T225" s="137">
        <f>SUM(T226:T242)</f>
        <v>0</v>
      </c>
      <c r="AR225" s="131" t="s">
        <v>1533</v>
      </c>
      <c r="AT225" s="138" t="s">
        <v>1525</v>
      </c>
      <c r="AU225" s="138" t="s">
        <v>1533</v>
      </c>
      <c r="AY225" s="131" t="s">
        <v>1750</v>
      </c>
      <c r="BK225" s="139">
        <f>SUM(BK226:BK242)</f>
        <v>0</v>
      </c>
    </row>
    <row r="226" spans="1:65" s="1" customFormat="1" ht="33" customHeight="1">
      <c r="A226" s="29"/>
      <c r="B226" s="142"/>
      <c r="C226" s="143" t="s">
        <v>1885</v>
      </c>
      <c r="D226" s="143" t="s">
        <v>1752</v>
      </c>
      <c r="E226" s="144" t="s">
        <v>1895</v>
      </c>
      <c r="F226" s="145" t="s">
        <v>1896</v>
      </c>
      <c r="G226" s="146" t="s">
        <v>1802</v>
      </c>
      <c r="H226" s="147">
        <v>299.10399999999998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1.3169999999999999</v>
      </c>
      <c r="P226" s="152">
        <f>O226*H226</f>
        <v>393.91996799999998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1897</v>
      </c>
    </row>
    <row r="227" spans="1:65" s="13" customFormat="1">
      <c r="B227" s="163"/>
      <c r="D227" s="157" t="s">
        <v>1758</v>
      </c>
      <c r="E227" s="164" t="s">
        <v>1456</v>
      </c>
      <c r="F227" s="165" t="s">
        <v>2216</v>
      </c>
      <c r="H227" s="166">
        <v>119.873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1758</v>
      </c>
      <c r="AU227" s="164" t="s">
        <v>1535</v>
      </c>
      <c r="AV227" s="13" t="s">
        <v>1535</v>
      </c>
      <c r="AW227" s="13" t="s">
        <v>1482</v>
      </c>
      <c r="AX227" s="13" t="s">
        <v>1526</v>
      </c>
      <c r="AY227" s="164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2217</v>
      </c>
      <c r="H228" s="166">
        <v>72.221000000000004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1526</v>
      </c>
      <c r="AY228" s="164" t="s">
        <v>1750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2218</v>
      </c>
      <c r="H229" s="166">
        <v>107.01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1526</v>
      </c>
      <c r="AY229" s="164" t="s">
        <v>1750</v>
      </c>
    </row>
    <row r="230" spans="1:65" s="14" customFormat="1">
      <c r="B230" s="170"/>
      <c r="D230" s="157" t="s">
        <v>1758</v>
      </c>
      <c r="E230" s="171" t="s">
        <v>1456</v>
      </c>
      <c r="F230" s="172" t="s">
        <v>1816</v>
      </c>
      <c r="H230" s="173">
        <v>299.10399999999998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1758</v>
      </c>
      <c r="AU230" s="171" t="s">
        <v>1535</v>
      </c>
      <c r="AV230" s="14" t="s">
        <v>1756</v>
      </c>
      <c r="AW230" s="14" t="s">
        <v>1482</v>
      </c>
      <c r="AX230" s="14" t="s">
        <v>1533</v>
      </c>
      <c r="AY230" s="171" t="s">
        <v>1750</v>
      </c>
    </row>
    <row r="231" spans="1:65" s="1" customFormat="1" ht="24.2" customHeight="1">
      <c r="A231" s="29"/>
      <c r="B231" s="142"/>
      <c r="C231" s="143" t="s">
        <v>1889</v>
      </c>
      <c r="D231" s="143" t="s">
        <v>1752</v>
      </c>
      <c r="E231" s="144" t="s">
        <v>1900</v>
      </c>
      <c r="F231" s="145" t="s">
        <v>1901</v>
      </c>
      <c r="G231" s="146" t="s">
        <v>1902</v>
      </c>
      <c r="H231" s="147">
        <v>59</v>
      </c>
      <c r="I231" s="148"/>
      <c r="J231" s="148">
        <f>ROUND(I231*H231,2)</f>
        <v>0</v>
      </c>
      <c r="K231" s="149"/>
      <c r="L231" s="30"/>
      <c r="M231" s="150" t="s">
        <v>1456</v>
      </c>
      <c r="N231" s="151" t="s">
        <v>1491</v>
      </c>
      <c r="O231" s="152">
        <v>1.05</v>
      </c>
      <c r="P231" s="152">
        <f>O231*H231</f>
        <v>61.95</v>
      </c>
      <c r="Q231" s="152">
        <v>0.22394</v>
      </c>
      <c r="R231" s="152">
        <f>Q231*H231</f>
        <v>13.21246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1756</v>
      </c>
      <c r="AT231" s="154" t="s">
        <v>1752</v>
      </c>
      <c r="AU231" s="154" t="s">
        <v>1535</v>
      </c>
      <c r="AY231" s="17" t="s">
        <v>1750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1533</v>
      </c>
      <c r="BK231" s="155">
        <f>ROUND(I231*H231,2)</f>
        <v>0</v>
      </c>
      <c r="BL231" s="17" t="s">
        <v>1756</v>
      </c>
      <c r="BM231" s="154" t="s">
        <v>1903</v>
      </c>
    </row>
    <row r="232" spans="1:65" s="1" customFormat="1" ht="24.2" customHeight="1">
      <c r="A232" s="29"/>
      <c r="B232" s="142"/>
      <c r="C232" s="177" t="s">
        <v>1894</v>
      </c>
      <c r="D232" s="177" t="s">
        <v>1849</v>
      </c>
      <c r="E232" s="178" t="s">
        <v>1905</v>
      </c>
      <c r="F232" s="179" t="s">
        <v>1906</v>
      </c>
      <c r="G232" s="180" t="s">
        <v>1902</v>
      </c>
      <c r="H232" s="181">
        <v>4</v>
      </c>
      <c r="I232" s="182"/>
      <c r="J232" s="182">
        <f>ROUND(I232*H232,2)</f>
        <v>0</v>
      </c>
      <c r="K232" s="183"/>
      <c r="L232" s="184"/>
      <c r="M232" s="185" t="s">
        <v>1456</v>
      </c>
      <c r="N232" s="186" t="s">
        <v>1491</v>
      </c>
      <c r="O232" s="152">
        <v>0</v>
      </c>
      <c r="P232" s="152">
        <f>O232*H232</f>
        <v>0</v>
      </c>
      <c r="Q232" s="152">
        <v>2.3E-2</v>
      </c>
      <c r="R232" s="152">
        <f>Q232*H232</f>
        <v>9.1999999999999998E-2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1789</v>
      </c>
      <c r="AT232" s="154" t="s">
        <v>1849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1907</v>
      </c>
    </row>
    <row r="233" spans="1:65" s="13" customFormat="1">
      <c r="B233" s="163"/>
      <c r="D233" s="157" t="s">
        <v>1758</v>
      </c>
      <c r="E233" s="164" t="s">
        <v>1456</v>
      </c>
      <c r="F233" s="165" t="s">
        <v>2219</v>
      </c>
      <c r="H233" s="166">
        <v>4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1758</v>
      </c>
      <c r="AU233" s="164" t="s">
        <v>1535</v>
      </c>
      <c r="AV233" s="13" t="s">
        <v>1535</v>
      </c>
      <c r="AW233" s="13" t="s">
        <v>1482</v>
      </c>
      <c r="AX233" s="13" t="s">
        <v>1533</v>
      </c>
      <c r="AY233" s="164" t="s">
        <v>1750</v>
      </c>
    </row>
    <row r="234" spans="1:65" s="1" customFormat="1" ht="24.2" customHeight="1">
      <c r="A234" s="29"/>
      <c r="B234" s="142"/>
      <c r="C234" s="177" t="s">
        <v>1899</v>
      </c>
      <c r="D234" s="177" t="s">
        <v>1849</v>
      </c>
      <c r="E234" s="178" t="s">
        <v>1909</v>
      </c>
      <c r="F234" s="179" t="s">
        <v>1910</v>
      </c>
      <c r="G234" s="180" t="s">
        <v>1902</v>
      </c>
      <c r="H234" s="181">
        <v>12</v>
      </c>
      <c r="I234" s="182"/>
      <c r="J234" s="182">
        <f>ROUND(I234*H234,2)</f>
        <v>0</v>
      </c>
      <c r="K234" s="183"/>
      <c r="L234" s="184"/>
      <c r="M234" s="185" t="s">
        <v>1456</v>
      </c>
      <c r="N234" s="186" t="s">
        <v>1491</v>
      </c>
      <c r="O234" s="152">
        <v>0</v>
      </c>
      <c r="P234" s="152">
        <f>O234*H234</f>
        <v>0</v>
      </c>
      <c r="Q234" s="152">
        <v>3.3000000000000002E-2</v>
      </c>
      <c r="R234" s="152">
        <f>Q234*H234</f>
        <v>0.39600000000000002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1789</v>
      </c>
      <c r="AT234" s="154" t="s">
        <v>1849</v>
      </c>
      <c r="AU234" s="154" t="s">
        <v>1535</v>
      </c>
      <c r="AY234" s="17" t="s">
        <v>1750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1533</v>
      </c>
      <c r="BK234" s="155">
        <f>ROUND(I234*H234,2)</f>
        <v>0</v>
      </c>
      <c r="BL234" s="17" t="s">
        <v>1756</v>
      </c>
      <c r="BM234" s="154" t="s">
        <v>1911</v>
      </c>
    </row>
    <row r="235" spans="1:65" s="13" customFormat="1">
      <c r="B235" s="163"/>
      <c r="D235" s="157" t="s">
        <v>1758</v>
      </c>
      <c r="E235" s="164" t="s">
        <v>1456</v>
      </c>
      <c r="F235" s="165" t="s">
        <v>2220</v>
      </c>
      <c r="H235" s="166">
        <v>12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1758</v>
      </c>
      <c r="AU235" s="164" t="s">
        <v>1535</v>
      </c>
      <c r="AV235" s="13" t="s">
        <v>1535</v>
      </c>
      <c r="AW235" s="13" t="s">
        <v>1482</v>
      </c>
      <c r="AX235" s="13" t="s">
        <v>1533</v>
      </c>
      <c r="AY235" s="164" t="s">
        <v>1750</v>
      </c>
    </row>
    <row r="236" spans="1:65" s="1" customFormat="1" ht="24.2" customHeight="1">
      <c r="A236" s="29"/>
      <c r="B236" s="142"/>
      <c r="C236" s="177" t="s">
        <v>1904</v>
      </c>
      <c r="D236" s="177" t="s">
        <v>1849</v>
      </c>
      <c r="E236" s="178" t="s">
        <v>1913</v>
      </c>
      <c r="F236" s="179" t="s">
        <v>1914</v>
      </c>
      <c r="G236" s="180" t="s">
        <v>1902</v>
      </c>
      <c r="H236" s="181">
        <v>20</v>
      </c>
      <c r="I236" s="182"/>
      <c r="J236" s="182">
        <f>ROUND(I236*H236,2)</f>
        <v>0</v>
      </c>
      <c r="K236" s="183"/>
      <c r="L236" s="184"/>
      <c r="M236" s="185" t="s">
        <v>1456</v>
      </c>
      <c r="N236" s="186" t="s">
        <v>1491</v>
      </c>
      <c r="O236" s="152">
        <v>0</v>
      </c>
      <c r="P236" s="152">
        <f>O236*H236</f>
        <v>0</v>
      </c>
      <c r="Q236" s="152">
        <v>4.3999999999999997E-2</v>
      </c>
      <c r="R236" s="152">
        <f>Q236*H236</f>
        <v>0.87999999999999989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1789</v>
      </c>
      <c r="AT236" s="154" t="s">
        <v>1849</v>
      </c>
      <c r="AU236" s="154" t="s">
        <v>1535</v>
      </c>
      <c r="AY236" s="17" t="s">
        <v>1750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1533</v>
      </c>
      <c r="BK236" s="155">
        <f>ROUND(I236*H236,2)</f>
        <v>0</v>
      </c>
      <c r="BL236" s="17" t="s">
        <v>1756</v>
      </c>
      <c r="BM236" s="154" t="s">
        <v>1915</v>
      </c>
    </row>
    <row r="237" spans="1:65" s="13" customFormat="1">
      <c r="B237" s="163"/>
      <c r="D237" s="157" t="s">
        <v>1758</v>
      </c>
      <c r="E237" s="164" t="s">
        <v>1456</v>
      </c>
      <c r="F237" s="165" t="s">
        <v>2221</v>
      </c>
      <c r="H237" s="166">
        <v>20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1758</v>
      </c>
      <c r="AU237" s="164" t="s">
        <v>1535</v>
      </c>
      <c r="AV237" s="13" t="s">
        <v>1535</v>
      </c>
      <c r="AW237" s="13" t="s">
        <v>1482</v>
      </c>
      <c r="AX237" s="13" t="s">
        <v>1533</v>
      </c>
      <c r="AY237" s="164" t="s">
        <v>1750</v>
      </c>
    </row>
    <row r="238" spans="1:65" s="1" customFormat="1" ht="24.2" customHeight="1">
      <c r="A238" s="29"/>
      <c r="B238" s="142"/>
      <c r="C238" s="177" t="s">
        <v>1908</v>
      </c>
      <c r="D238" s="177" t="s">
        <v>1849</v>
      </c>
      <c r="E238" s="178" t="s">
        <v>1917</v>
      </c>
      <c r="F238" s="179" t="s">
        <v>1918</v>
      </c>
      <c r="G238" s="180" t="s">
        <v>1902</v>
      </c>
      <c r="H238" s="181">
        <v>23</v>
      </c>
      <c r="I238" s="182"/>
      <c r="J238" s="182">
        <f>ROUND(I238*H238,2)</f>
        <v>0</v>
      </c>
      <c r="K238" s="183"/>
      <c r="L238" s="184"/>
      <c r="M238" s="185" t="s">
        <v>1456</v>
      </c>
      <c r="N238" s="186" t="s">
        <v>1491</v>
      </c>
      <c r="O238" s="152">
        <v>0</v>
      </c>
      <c r="P238" s="152">
        <f>O238*H238</f>
        <v>0</v>
      </c>
      <c r="Q238" s="152">
        <v>5.5E-2</v>
      </c>
      <c r="R238" s="152">
        <f>Q238*H238</f>
        <v>1.2649999999999999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1789</v>
      </c>
      <c r="AT238" s="154" t="s">
        <v>1849</v>
      </c>
      <c r="AU238" s="154" t="s">
        <v>1535</v>
      </c>
      <c r="AY238" s="17" t="s">
        <v>1750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1533</v>
      </c>
      <c r="BK238" s="155">
        <f>ROUND(I238*H238,2)</f>
        <v>0</v>
      </c>
      <c r="BL238" s="17" t="s">
        <v>1756</v>
      </c>
      <c r="BM238" s="154" t="s">
        <v>1919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2222</v>
      </c>
      <c r="H239" s="166">
        <v>23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" customFormat="1" ht="33" customHeight="1">
      <c r="A240" s="29"/>
      <c r="B240" s="142"/>
      <c r="C240" s="143" t="s">
        <v>1912</v>
      </c>
      <c r="D240" s="143" t="s">
        <v>1752</v>
      </c>
      <c r="E240" s="144" t="s">
        <v>2223</v>
      </c>
      <c r="F240" s="145" t="s">
        <v>2224</v>
      </c>
      <c r="G240" s="146" t="s">
        <v>1902</v>
      </c>
      <c r="H240" s="147">
        <v>19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1.228</v>
      </c>
      <c r="P240" s="152">
        <f>O240*H240</f>
        <v>23.332000000000001</v>
      </c>
      <c r="Q240" s="152">
        <v>0.22394</v>
      </c>
      <c r="R240" s="152">
        <f>Q240*H240</f>
        <v>4.2548599999999999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2225</v>
      </c>
    </row>
    <row r="241" spans="1:65" s="1" customFormat="1" ht="24.2" customHeight="1">
      <c r="A241" s="29"/>
      <c r="B241" s="142"/>
      <c r="C241" s="177" t="s">
        <v>1916</v>
      </c>
      <c r="D241" s="177" t="s">
        <v>1849</v>
      </c>
      <c r="E241" s="178" t="s">
        <v>2226</v>
      </c>
      <c r="F241" s="179" t="s">
        <v>2227</v>
      </c>
      <c r="G241" s="180" t="s">
        <v>1902</v>
      </c>
      <c r="H241" s="181">
        <v>19</v>
      </c>
      <c r="I241" s="182"/>
      <c r="J241" s="182">
        <f>ROUND(I241*H241,2)</f>
        <v>0</v>
      </c>
      <c r="K241" s="183"/>
      <c r="L241" s="184"/>
      <c r="M241" s="185" t="s">
        <v>1456</v>
      </c>
      <c r="N241" s="186" t="s">
        <v>1491</v>
      </c>
      <c r="O241" s="152">
        <v>0</v>
      </c>
      <c r="P241" s="152">
        <f>O241*H241</f>
        <v>0</v>
      </c>
      <c r="Q241" s="152">
        <v>6.6000000000000003E-2</v>
      </c>
      <c r="R241" s="152">
        <f>Q241*H241</f>
        <v>1.254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1789</v>
      </c>
      <c r="AT241" s="154" t="s">
        <v>1849</v>
      </c>
      <c r="AU241" s="154" t="s">
        <v>1535</v>
      </c>
      <c r="AY241" s="17" t="s">
        <v>1750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1533</v>
      </c>
      <c r="BK241" s="155">
        <f>ROUND(I241*H241,2)</f>
        <v>0</v>
      </c>
      <c r="BL241" s="17" t="s">
        <v>1756</v>
      </c>
      <c r="BM241" s="154" t="s">
        <v>2228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2229</v>
      </c>
      <c r="H242" s="166">
        <v>19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1533</v>
      </c>
      <c r="AY242" s="164" t="s">
        <v>1750</v>
      </c>
    </row>
    <row r="243" spans="1:65" s="11" customFormat="1" ht="22.9" customHeight="1">
      <c r="B243" s="130"/>
      <c r="D243" s="131" t="s">
        <v>1525</v>
      </c>
      <c r="E243" s="140" t="s">
        <v>1771</v>
      </c>
      <c r="F243" s="140" t="s">
        <v>1920</v>
      </c>
      <c r="J243" s="141">
        <f>BK243</f>
        <v>0</v>
      </c>
      <c r="L243" s="130"/>
      <c r="M243" s="134"/>
      <c r="N243" s="135"/>
      <c r="O243" s="135"/>
      <c r="P243" s="136">
        <f>SUM(P244:P282)</f>
        <v>1148.9839200000001</v>
      </c>
      <c r="Q243" s="135"/>
      <c r="R243" s="136">
        <f>SUM(R244:R282)</f>
        <v>11.842559999999999</v>
      </c>
      <c r="S243" s="135"/>
      <c r="T243" s="137">
        <f>SUM(T244:T282)</f>
        <v>0</v>
      </c>
      <c r="AR243" s="131" t="s">
        <v>1533</v>
      </c>
      <c r="AT243" s="138" t="s">
        <v>1525</v>
      </c>
      <c r="AU243" s="138" t="s">
        <v>1533</v>
      </c>
      <c r="AY243" s="131" t="s">
        <v>1750</v>
      </c>
      <c r="BK243" s="139">
        <f>SUM(BK244:BK282)</f>
        <v>0</v>
      </c>
    </row>
    <row r="244" spans="1:65" s="1" customFormat="1" ht="37.9" customHeight="1">
      <c r="A244" s="29"/>
      <c r="B244" s="142"/>
      <c r="C244" s="143" t="s">
        <v>1921</v>
      </c>
      <c r="D244" s="143" t="s">
        <v>1752</v>
      </c>
      <c r="E244" s="144" t="s">
        <v>1922</v>
      </c>
      <c r="F244" s="145" t="s">
        <v>1923</v>
      </c>
      <c r="G244" s="146" t="s">
        <v>1755</v>
      </c>
      <c r="H244" s="147">
        <v>1994.02</v>
      </c>
      <c r="I244" s="148"/>
      <c r="J244" s="148">
        <f>ROUND(I244*H244,2)</f>
        <v>0</v>
      </c>
      <c r="K244" s="149"/>
      <c r="L244" s="30"/>
      <c r="M244" s="150" t="s">
        <v>1456</v>
      </c>
      <c r="N244" s="151" t="s">
        <v>1491</v>
      </c>
      <c r="O244" s="152">
        <v>0.02</v>
      </c>
      <c r="P244" s="152">
        <f>O244*H244</f>
        <v>39.880400000000002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1533</v>
      </c>
      <c r="BK244" s="155">
        <f>ROUND(I244*H244,2)</f>
        <v>0</v>
      </c>
      <c r="BL244" s="17" t="s">
        <v>1756</v>
      </c>
      <c r="BM244" s="154" t="s">
        <v>1924</v>
      </c>
    </row>
    <row r="245" spans="1:65" s="12" customFormat="1">
      <c r="B245" s="156"/>
      <c r="D245" s="157" t="s">
        <v>1758</v>
      </c>
      <c r="E245" s="158" t="s">
        <v>1456</v>
      </c>
      <c r="F245" s="159" t="s">
        <v>2154</v>
      </c>
      <c r="H245" s="158" t="s">
        <v>1456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8" t="s">
        <v>1758</v>
      </c>
      <c r="AU245" s="158" t="s">
        <v>1535</v>
      </c>
      <c r="AV245" s="12" t="s">
        <v>1533</v>
      </c>
      <c r="AW245" s="12" t="s">
        <v>1482</v>
      </c>
      <c r="AX245" s="12" t="s">
        <v>1526</v>
      </c>
      <c r="AY245" s="158" t="s">
        <v>1750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2155</v>
      </c>
      <c r="H246" s="166">
        <v>799.15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1526</v>
      </c>
      <c r="AY246" s="164" t="s">
        <v>1750</v>
      </c>
    </row>
    <row r="247" spans="1:65" s="13" customFormat="1">
      <c r="B247" s="163"/>
      <c r="D247" s="157" t="s">
        <v>1758</v>
      </c>
      <c r="E247" s="164" t="s">
        <v>1456</v>
      </c>
      <c r="F247" s="165" t="s">
        <v>2156</v>
      </c>
      <c r="H247" s="166">
        <v>481.47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1758</v>
      </c>
      <c r="AU247" s="164" t="s">
        <v>1535</v>
      </c>
      <c r="AV247" s="13" t="s">
        <v>1535</v>
      </c>
      <c r="AW247" s="13" t="s">
        <v>1482</v>
      </c>
      <c r="AX247" s="13" t="s">
        <v>1526</v>
      </c>
      <c r="AY247" s="164" t="s">
        <v>1750</v>
      </c>
    </row>
    <row r="248" spans="1:65" s="13" customFormat="1">
      <c r="B248" s="163"/>
      <c r="D248" s="157" t="s">
        <v>1758</v>
      </c>
      <c r="E248" s="164" t="s">
        <v>1456</v>
      </c>
      <c r="F248" s="165" t="s">
        <v>2157</v>
      </c>
      <c r="H248" s="166">
        <v>713.4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1758</v>
      </c>
      <c r="AU248" s="164" t="s">
        <v>1535</v>
      </c>
      <c r="AV248" s="13" t="s">
        <v>1535</v>
      </c>
      <c r="AW248" s="13" t="s">
        <v>1482</v>
      </c>
      <c r="AX248" s="13" t="s">
        <v>1526</v>
      </c>
      <c r="AY248" s="164" t="s">
        <v>1750</v>
      </c>
    </row>
    <row r="249" spans="1:65" s="14" customFormat="1">
      <c r="B249" s="170"/>
      <c r="D249" s="157" t="s">
        <v>1758</v>
      </c>
      <c r="E249" s="171" t="s">
        <v>1456</v>
      </c>
      <c r="F249" s="172" t="s">
        <v>1816</v>
      </c>
      <c r="H249" s="173">
        <v>1994.02</v>
      </c>
      <c r="L249" s="170"/>
      <c r="M249" s="174"/>
      <c r="N249" s="175"/>
      <c r="O249" s="175"/>
      <c r="P249" s="175"/>
      <c r="Q249" s="175"/>
      <c r="R249" s="175"/>
      <c r="S249" s="175"/>
      <c r="T249" s="176"/>
      <c r="AT249" s="171" t="s">
        <v>1758</v>
      </c>
      <c r="AU249" s="171" t="s">
        <v>1535</v>
      </c>
      <c r="AV249" s="14" t="s">
        <v>1756</v>
      </c>
      <c r="AW249" s="14" t="s">
        <v>1482</v>
      </c>
      <c r="AX249" s="14" t="s">
        <v>1533</v>
      </c>
      <c r="AY249" s="171" t="s">
        <v>1750</v>
      </c>
    </row>
    <row r="250" spans="1:65" s="1" customFormat="1" ht="44.25" customHeight="1">
      <c r="A250" s="29"/>
      <c r="B250" s="142"/>
      <c r="C250" s="143" t="s">
        <v>1926</v>
      </c>
      <c r="D250" s="143" t="s">
        <v>1752</v>
      </c>
      <c r="E250" s="144" t="s">
        <v>2230</v>
      </c>
      <c r="F250" s="145" t="s">
        <v>2231</v>
      </c>
      <c r="G250" s="146" t="s">
        <v>1755</v>
      </c>
      <c r="H250" s="147">
        <v>6267.42</v>
      </c>
      <c r="I250" s="148"/>
      <c r="J250" s="148">
        <f>ROUND(I250*H250,2)</f>
        <v>0</v>
      </c>
      <c r="K250" s="149"/>
      <c r="L250" s="30"/>
      <c r="M250" s="150" t="s">
        <v>1456</v>
      </c>
      <c r="N250" s="151" t="s">
        <v>1491</v>
      </c>
      <c r="O250" s="152">
        <v>2.8000000000000001E-2</v>
      </c>
      <c r="P250" s="152">
        <f>O250*H250</f>
        <v>175.48776000000001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1756</v>
      </c>
      <c r="AT250" s="154" t="s">
        <v>1752</v>
      </c>
      <c r="AU250" s="154" t="s">
        <v>1535</v>
      </c>
      <c r="AY250" s="17" t="s">
        <v>1750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1533</v>
      </c>
      <c r="BK250" s="155">
        <f>ROUND(I250*H250,2)</f>
        <v>0</v>
      </c>
      <c r="BL250" s="17" t="s">
        <v>1756</v>
      </c>
      <c r="BM250" s="154" t="s">
        <v>2232</v>
      </c>
    </row>
    <row r="251" spans="1:65" s="12" customFormat="1">
      <c r="B251" s="156"/>
      <c r="D251" s="157" t="s">
        <v>1758</v>
      </c>
      <c r="E251" s="158" t="s">
        <v>1456</v>
      </c>
      <c r="F251" s="159" t="s">
        <v>2233</v>
      </c>
      <c r="H251" s="158" t="s">
        <v>1456</v>
      </c>
      <c r="L251" s="156"/>
      <c r="M251" s="160"/>
      <c r="N251" s="161"/>
      <c r="O251" s="161"/>
      <c r="P251" s="161"/>
      <c r="Q251" s="161"/>
      <c r="R251" s="161"/>
      <c r="S251" s="161"/>
      <c r="T251" s="162"/>
      <c r="AT251" s="158" t="s">
        <v>1758</v>
      </c>
      <c r="AU251" s="158" t="s">
        <v>1535</v>
      </c>
      <c r="AV251" s="12" t="s">
        <v>1533</v>
      </c>
      <c r="AW251" s="12" t="s">
        <v>1482</v>
      </c>
      <c r="AX251" s="12" t="s">
        <v>1526</v>
      </c>
      <c r="AY251" s="158" t="s">
        <v>1750</v>
      </c>
    </row>
    <row r="252" spans="1:65" s="13" customFormat="1">
      <c r="B252" s="163"/>
      <c r="D252" s="157" t="s">
        <v>1758</v>
      </c>
      <c r="E252" s="164" t="s">
        <v>1456</v>
      </c>
      <c r="F252" s="165" t="s">
        <v>2234</v>
      </c>
      <c r="H252" s="166">
        <v>2397.4499999999998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1758</v>
      </c>
      <c r="AU252" s="164" t="s">
        <v>1535</v>
      </c>
      <c r="AV252" s="13" t="s">
        <v>1535</v>
      </c>
      <c r="AW252" s="13" t="s">
        <v>1482</v>
      </c>
      <c r="AX252" s="13" t="s">
        <v>1526</v>
      </c>
      <c r="AY252" s="164" t="s">
        <v>1750</v>
      </c>
    </row>
    <row r="253" spans="1:65" s="13" customFormat="1">
      <c r="B253" s="163"/>
      <c r="D253" s="157" t="s">
        <v>1758</v>
      </c>
      <c r="E253" s="164" t="s">
        <v>1456</v>
      </c>
      <c r="F253" s="165" t="s">
        <v>2235</v>
      </c>
      <c r="H253" s="166">
        <v>1444.41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1758</v>
      </c>
      <c r="AU253" s="164" t="s">
        <v>1535</v>
      </c>
      <c r="AV253" s="13" t="s">
        <v>1535</v>
      </c>
      <c r="AW253" s="13" t="s">
        <v>1482</v>
      </c>
      <c r="AX253" s="13" t="s">
        <v>1526</v>
      </c>
      <c r="AY253" s="164" t="s">
        <v>1750</v>
      </c>
    </row>
    <row r="254" spans="1:65" s="13" customFormat="1">
      <c r="B254" s="163"/>
      <c r="D254" s="157" t="s">
        <v>1758</v>
      </c>
      <c r="E254" s="164" t="s">
        <v>1456</v>
      </c>
      <c r="F254" s="165" t="s">
        <v>2236</v>
      </c>
      <c r="H254" s="166">
        <v>2425.56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1758</v>
      </c>
      <c r="AU254" s="164" t="s">
        <v>1535</v>
      </c>
      <c r="AV254" s="13" t="s">
        <v>1535</v>
      </c>
      <c r="AW254" s="13" t="s">
        <v>1482</v>
      </c>
      <c r="AX254" s="13" t="s">
        <v>1526</v>
      </c>
      <c r="AY254" s="164" t="s">
        <v>1750</v>
      </c>
    </row>
    <row r="255" spans="1:65" s="14" customFormat="1">
      <c r="B255" s="170"/>
      <c r="D255" s="157" t="s">
        <v>1758</v>
      </c>
      <c r="E255" s="171" t="s">
        <v>1456</v>
      </c>
      <c r="F255" s="172" t="s">
        <v>1816</v>
      </c>
      <c r="H255" s="173">
        <v>6267.42</v>
      </c>
      <c r="L255" s="170"/>
      <c r="M255" s="174"/>
      <c r="N255" s="175"/>
      <c r="O255" s="175"/>
      <c r="P255" s="175"/>
      <c r="Q255" s="175"/>
      <c r="R255" s="175"/>
      <c r="S255" s="175"/>
      <c r="T255" s="176"/>
      <c r="AT255" s="171" t="s">
        <v>1758</v>
      </c>
      <c r="AU255" s="171" t="s">
        <v>1535</v>
      </c>
      <c r="AV255" s="14" t="s">
        <v>1756</v>
      </c>
      <c r="AW255" s="14" t="s">
        <v>1482</v>
      </c>
      <c r="AX255" s="14" t="s">
        <v>1533</v>
      </c>
      <c r="AY255" s="171" t="s">
        <v>1750</v>
      </c>
    </row>
    <row r="256" spans="1:65" s="1" customFormat="1" ht="49.15" customHeight="1">
      <c r="A256" s="29"/>
      <c r="B256" s="142"/>
      <c r="C256" s="143" t="s">
        <v>1930</v>
      </c>
      <c r="D256" s="143" t="s">
        <v>1752</v>
      </c>
      <c r="E256" s="144" t="s">
        <v>2237</v>
      </c>
      <c r="F256" s="145" t="s">
        <v>2238</v>
      </c>
      <c r="G256" s="146" t="s">
        <v>1755</v>
      </c>
      <c r="H256" s="147">
        <v>3305.86</v>
      </c>
      <c r="I256" s="148"/>
      <c r="J256" s="148">
        <f>ROUND(I256*H256,2)</f>
        <v>0</v>
      </c>
      <c r="K256" s="149"/>
      <c r="L256" s="30"/>
      <c r="M256" s="150" t="s">
        <v>1456</v>
      </c>
      <c r="N256" s="151" t="s">
        <v>1491</v>
      </c>
      <c r="O256" s="152">
        <v>7.0999999999999994E-2</v>
      </c>
      <c r="P256" s="152">
        <f>O256*H256</f>
        <v>234.71606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1533</v>
      </c>
      <c r="BK256" s="155">
        <f>ROUND(I256*H256,2)</f>
        <v>0</v>
      </c>
      <c r="BL256" s="17" t="s">
        <v>1756</v>
      </c>
      <c r="BM256" s="154" t="s">
        <v>2239</v>
      </c>
    </row>
    <row r="257" spans="1:65" s="12" customFormat="1">
      <c r="B257" s="156"/>
      <c r="D257" s="157" t="s">
        <v>1758</v>
      </c>
      <c r="E257" s="158" t="s">
        <v>1456</v>
      </c>
      <c r="F257" s="159" t="s">
        <v>2177</v>
      </c>
      <c r="H257" s="158" t="s">
        <v>1456</v>
      </c>
      <c r="L257" s="156"/>
      <c r="M257" s="160"/>
      <c r="N257" s="161"/>
      <c r="O257" s="161"/>
      <c r="P257" s="161"/>
      <c r="Q257" s="161"/>
      <c r="R257" s="161"/>
      <c r="S257" s="161"/>
      <c r="T257" s="162"/>
      <c r="AT257" s="158" t="s">
        <v>1758</v>
      </c>
      <c r="AU257" s="158" t="s">
        <v>1535</v>
      </c>
      <c r="AV257" s="12" t="s">
        <v>1533</v>
      </c>
      <c r="AW257" s="12" t="s">
        <v>1482</v>
      </c>
      <c r="AX257" s="12" t="s">
        <v>1526</v>
      </c>
      <c r="AY257" s="158" t="s">
        <v>1750</v>
      </c>
    </row>
    <row r="258" spans="1:65" s="13" customFormat="1">
      <c r="B258" s="163"/>
      <c r="D258" s="157" t="s">
        <v>1758</v>
      </c>
      <c r="E258" s="164" t="s">
        <v>1456</v>
      </c>
      <c r="F258" s="165" t="s">
        <v>2178</v>
      </c>
      <c r="H258" s="166">
        <v>1380.35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1758</v>
      </c>
      <c r="AU258" s="164" t="s">
        <v>1535</v>
      </c>
      <c r="AV258" s="13" t="s">
        <v>1535</v>
      </c>
      <c r="AW258" s="13" t="s">
        <v>1482</v>
      </c>
      <c r="AX258" s="13" t="s">
        <v>1526</v>
      </c>
      <c r="AY258" s="164" t="s">
        <v>1750</v>
      </c>
    </row>
    <row r="259" spans="1:65" s="13" customFormat="1">
      <c r="B259" s="163"/>
      <c r="D259" s="157" t="s">
        <v>1758</v>
      </c>
      <c r="E259" s="164" t="s">
        <v>1456</v>
      </c>
      <c r="F259" s="165" t="s">
        <v>2179</v>
      </c>
      <c r="H259" s="166">
        <v>831.63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1758</v>
      </c>
      <c r="AU259" s="164" t="s">
        <v>1535</v>
      </c>
      <c r="AV259" s="13" t="s">
        <v>1535</v>
      </c>
      <c r="AW259" s="13" t="s">
        <v>1482</v>
      </c>
      <c r="AX259" s="13" t="s">
        <v>1526</v>
      </c>
      <c r="AY259" s="164" t="s">
        <v>1750</v>
      </c>
    </row>
    <row r="260" spans="1:65" s="13" customFormat="1">
      <c r="B260" s="163"/>
      <c r="D260" s="157" t="s">
        <v>1758</v>
      </c>
      <c r="E260" s="164" t="s">
        <v>1456</v>
      </c>
      <c r="F260" s="165" t="s">
        <v>2180</v>
      </c>
      <c r="H260" s="166">
        <v>1093.8800000000001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1758</v>
      </c>
      <c r="AU260" s="164" t="s">
        <v>1535</v>
      </c>
      <c r="AV260" s="13" t="s">
        <v>1535</v>
      </c>
      <c r="AW260" s="13" t="s">
        <v>1482</v>
      </c>
      <c r="AX260" s="13" t="s">
        <v>1526</v>
      </c>
      <c r="AY260" s="164" t="s">
        <v>1750</v>
      </c>
    </row>
    <row r="261" spans="1:65" s="14" customFormat="1">
      <c r="B261" s="170"/>
      <c r="D261" s="157" t="s">
        <v>1758</v>
      </c>
      <c r="E261" s="171" t="s">
        <v>1456</v>
      </c>
      <c r="F261" s="172" t="s">
        <v>1816</v>
      </c>
      <c r="H261" s="173">
        <v>3305.86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1758</v>
      </c>
      <c r="AU261" s="171" t="s">
        <v>1535</v>
      </c>
      <c r="AV261" s="14" t="s">
        <v>1756</v>
      </c>
      <c r="AW261" s="14" t="s">
        <v>1482</v>
      </c>
      <c r="AX261" s="14" t="s">
        <v>1533</v>
      </c>
      <c r="AY261" s="171" t="s">
        <v>1750</v>
      </c>
    </row>
    <row r="262" spans="1:65" s="1" customFormat="1" ht="37.9" customHeight="1">
      <c r="A262" s="29"/>
      <c r="B262" s="142"/>
      <c r="C262" s="143" t="s">
        <v>1934</v>
      </c>
      <c r="D262" s="143" t="s">
        <v>1752</v>
      </c>
      <c r="E262" s="144" t="s">
        <v>1927</v>
      </c>
      <c r="F262" s="145" t="s">
        <v>1928</v>
      </c>
      <c r="G262" s="146" t="s">
        <v>1755</v>
      </c>
      <c r="H262" s="147">
        <v>2649.94</v>
      </c>
      <c r="I262" s="148"/>
      <c r="J262" s="148">
        <f>ROUND(I262*H262,2)</f>
        <v>0</v>
      </c>
      <c r="K262" s="149"/>
      <c r="L262" s="30"/>
      <c r="M262" s="150" t="s">
        <v>1456</v>
      </c>
      <c r="N262" s="151" t="s">
        <v>1491</v>
      </c>
      <c r="O262" s="152">
        <v>2.7E-2</v>
      </c>
      <c r="P262" s="152">
        <f>O262*H262</f>
        <v>71.548379999999995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1756</v>
      </c>
      <c r="AT262" s="154" t="s">
        <v>1752</v>
      </c>
      <c r="AU262" s="154" t="s">
        <v>1535</v>
      </c>
      <c r="AY262" s="17" t="s">
        <v>1750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1533</v>
      </c>
      <c r="BK262" s="155">
        <f>ROUND(I262*H262,2)</f>
        <v>0</v>
      </c>
      <c r="BL262" s="17" t="s">
        <v>1756</v>
      </c>
      <c r="BM262" s="154" t="s">
        <v>1929</v>
      </c>
    </row>
    <row r="263" spans="1:65" s="12" customFormat="1">
      <c r="B263" s="156"/>
      <c r="D263" s="157" t="s">
        <v>1758</v>
      </c>
      <c r="E263" s="158" t="s">
        <v>1456</v>
      </c>
      <c r="F263" s="159" t="s">
        <v>2165</v>
      </c>
      <c r="H263" s="158" t="s">
        <v>1456</v>
      </c>
      <c r="L263" s="156"/>
      <c r="M263" s="160"/>
      <c r="N263" s="161"/>
      <c r="O263" s="161"/>
      <c r="P263" s="161"/>
      <c r="Q263" s="161"/>
      <c r="R263" s="161"/>
      <c r="S263" s="161"/>
      <c r="T263" s="162"/>
      <c r="AT263" s="158" t="s">
        <v>1758</v>
      </c>
      <c r="AU263" s="158" t="s">
        <v>1535</v>
      </c>
      <c r="AV263" s="12" t="s">
        <v>1533</v>
      </c>
      <c r="AW263" s="12" t="s">
        <v>1482</v>
      </c>
      <c r="AX263" s="12" t="s">
        <v>1526</v>
      </c>
      <c r="AY263" s="158" t="s">
        <v>1750</v>
      </c>
    </row>
    <row r="264" spans="1:65" s="13" customFormat="1">
      <c r="B264" s="163"/>
      <c r="D264" s="157" t="s">
        <v>1758</v>
      </c>
      <c r="E264" s="164" t="s">
        <v>1456</v>
      </c>
      <c r="F264" s="165" t="s">
        <v>2166</v>
      </c>
      <c r="H264" s="166">
        <v>1089.75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1758</v>
      </c>
      <c r="AU264" s="164" t="s">
        <v>1535</v>
      </c>
      <c r="AV264" s="13" t="s">
        <v>1535</v>
      </c>
      <c r="AW264" s="13" t="s">
        <v>1482</v>
      </c>
      <c r="AX264" s="13" t="s">
        <v>1526</v>
      </c>
      <c r="AY264" s="164" t="s">
        <v>1750</v>
      </c>
    </row>
    <row r="265" spans="1:65" s="13" customFormat="1">
      <c r="B265" s="163"/>
      <c r="D265" s="157" t="s">
        <v>1758</v>
      </c>
      <c r="E265" s="164" t="s">
        <v>1456</v>
      </c>
      <c r="F265" s="165" t="s">
        <v>2167</v>
      </c>
      <c r="H265" s="166">
        <v>656.55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1758</v>
      </c>
      <c r="AU265" s="164" t="s">
        <v>1535</v>
      </c>
      <c r="AV265" s="13" t="s">
        <v>1535</v>
      </c>
      <c r="AW265" s="13" t="s">
        <v>1482</v>
      </c>
      <c r="AX265" s="13" t="s">
        <v>1526</v>
      </c>
      <c r="AY265" s="164" t="s">
        <v>1750</v>
      </c>
    </row>
    <row r="266" spans="1:65" s="13" customFormat="1">
      <c r="B266" s="163"/>
      <c r="D266" s="157" t="s">
        <v>1758</v>
      </c>
      <c r="E266" s="164" t="s">
        <v>1456</v>
      </c>
      <c r="F266" s="165" t="s">
        <v>2168</v>
      </c>
      <c r="H266" s="166">
        <v>903.64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1758</v>
      </c>
      <c r="AU266" s="164" t="s">
        <v>1535</v>
      </c>
      <c r="AV266" s="13" t="s">
        <v>1535</v>
      </c>
      <c r="AW266" s="13" t="s">
        <v>1482</v>
      </c>
      <c r="AX266" s="13" t="s">
        <v>1526</v>
      </c>
      <c r="AY266" s="164" t="s">
        <v>1750</v>
      </c>
    </row>
    <row r="267" spans="1:65" s="14" customFormat="1">
      <c r="B267" s="170"/>
      <c r="D267" s="157" t="s">
        <v>1758</v>
      </c>
      <c r="E267" s="171" t="s">
        <v>1456</v>
      </c>
      <c r="F267" s="172" t="s">
        <v>1816</v>
      </c>
      <c r="H267" s="173">
        <v>2649.94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1758</v>
      </c>
      <c r="AU267" s="171" t="s">
        <v>1535</v>
      </c>
      <c r="AV267" s="14" t="s">
        <v>1756</v>
      </c>
      <c r="AW267" s="14" t="s">
        <v>1482</v>
      </c>
      <c r="AX267" s="14" t="s">
        <v>1533</v>
      </c>
      <c r="AY267" s="171" t="s">
        <v>1750</v>
      </c>
    </row>
    <row r="268" spans="1:65" s="1" customFormat="1" ht="24.2" customHeight="1">
      <c r="A268" s="29"/>
      <c r="B268" s="142"/>
      <c r="C268" s="143" t="s">
        <v>1939</v>
      </c>
      <c r="D268" s="143" t="s">
        <v>1752</v>
      </c>
      <c r="E268" s="144" t="s">
        <v>1931</v>
      </c>
      <c r="F268" s="145" t="s">
        <v>1932</v>
      </c>
      <c r="G268" s="146" t="s">
        <v>1755</v>
      </c>
      <c r="H268" s="147">
        <v>3961.78</v>
      </c>
      <c r="I268" s="148"/>
      <c r="J268" s="148">
        <f>ROUND(I268*H268,2)</f>
        <v>0</v>
      </c>
      <c r="K268" s="149"/>
      <c r="L268" s="30"/>
      <c r="M268" s="150" t="s">
        <v>1456</v>
      </c>
      <c r="N268" s="151" t="s">
        <v>1491</v>
      </c>
      <c r="O268" s="152">
        <v>4.0000000000000001E-3</v>
      </c>
      <c r="P268" s="152">
        <f>O268*H268</f>
        <v>15.84712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1756</v>
      </c>
      <c r="AT268" s="154" t="s">
        <v>1752</v>
      </c>
      <c r="AU268" s="154" t="s">
        <v>1535</v>
      </c>
      <c r="AY268" s="17" t="s">
        <v>1750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1533</v>
      </c>
      <c r="BK268" s="155">
        <f>ROUND(I268*H268,2)</f>
        <v>0</v>
      </c>
      <c r="BL268" s="17" t="s">
        <v>1756</v>
      </c>
      <c r="BM268" s="154" t="s">
        <v>1933</v>
      </c>
    </row>
    <row r="269" spans="1:65" s="1" customFormat="1" ht="24.2" customHeight="1">
      <c r="A269" s="29"/>
      <c r="B269" s="142"/>
      <c r="C269" s="143" t="s">
        <v>1944</v>
      </c>
      <c r="D269" s="143" t="s">
        <v>1752</v>
      </c>
      <c r="E269" s="144" t="s">
        <v>1935</v>
      </c>
      <c r="F269" s="145" t="s">
        <v>1936</v>
      </c>
      <c r="G269" s="146" t="s">
        <v>1755</v>
      </c>
      <c r="H269" s="147">
        <v>5756.8</v>
      </c>
      <c r="I269" s="148"/>
      <c r="J269" s="148">
        <f>ROUND(I269*H269,2)</f>
        <v>0</v>
      </c>
      <c r="K269" s="149"/>
      <c r="L269" s="30"/>
      <c r="M269" s="150" t="s">
        <v>1456</v>
      </c>
      <c r="N269" s="151" t="s">
        <v>1491</v>
      </c>
      <c r="O269" s="152">
        <v>2E-3</v>
      </c>
      <c r="P269" s="152">
        <f>O269*H269</f>
        <v>11.5136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1756</v>
      </c>
      <c r="AT269" s="154" t="s">
        <v>1752</v>
      </c>
      <c r="AU269" s="154" t="s">
        <v>1535</v>
      </c>
      <c r="AY269" s="17" t="s">
        <v>1750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1533</v>
      </c>
      <c r="BK269" s="155">
        <f>ROUND(I269*H269,2)</f>
        <v>0</v>
      </c>
      <c r="BL269" s="17" t="s">
        <v>1756</v>
      </c>
      <c r="BM269" s="154" t="s">
        <v>1937</v>
      </c>
    </row>
    <row r="270" spans="1:65" s="1" customFormat="1" ht="44.25" customHeight="1">
      <c r="A270" s="29"/>
      <c r="B270" s="142"/>
      <c r="C270" s="143" t="s">
        <v>1949</v>
      </c>
      <c r="D270" s="143" t="s">
        <v>1752</v>
      </c>
      <c r="E270" s="144" t="s">
        <v>2240</v>
      </c>
      <c r="F270" s="145" t="s">
        <v>2241</v>
      </c>
      <c r="G270" s="146" t="s">
        <v>1755</v>
      </c>
      <c r="H270" s="147">
        <v>5756.8</v>
      </c>
      <c r="I270" s="148"/>
      <c r="J270" s="148">
        <f>ROUND(I270*H270,2)</f>
        <v>0</v>
      </c>
      <c r="K270" s="149"/>
      <c r="L270" s="30"/>
      <c r="M270" s="150" t="s">
        <v>1456</v>
      </c>
      <c r="N270" s="151" t="s">
        <v>1491</v>
      </c>
      <c r="O270" s="152">
        <v>1.6E-2</v>
      </c>
      <c r="P270" s="152">
        <f>O270*H270</f>
        <v>92.108800000000002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1756</v>
      </c>
      <c r="AT270" s="154" t="s">
        <v>1752</v>
      </c>
      <c r="AU270" s="154" t="s">
        <v>1535</v>
      </c>
      <c r="AY270" s="17" t="s">
        <v>1750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1533</v>
      </c>
      <c r="BK270" s="155">
        <f>ROUND(I270*H270,2)</f>
        <v>0</v>
      </c>
      <c r="BL270" s="17" t="s">
        <v>1756</v>
      </c>
      <c r="BM270" s="154" t="s">
        <v>1942</v>
      </c>
    </row>
    <row r="271" spans="1:65" s="12" customFormat="1">
      <c r="B271" s="156"/>
      <c r="D271" s="157" t="s">
        <v>1758</v>
      </c>
      <c r="E271" s="158" t="s">
        <v>1456</v>
      </c>
      <c r="F271" s="159" t="s">
        <v>2181</v>
      </c>
      <c r="H271" s="158" t="s">
        <v>1456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1758</v>
      </c>
      <c r="AU271" s="158" t="s">
        <v>1535</v>
      </c>
      <c r="AV271" s="12" t="s">
        <v>1533</v>
      </c>
      <c r="AW271" s="12" t="s">
        <v>1482</v>
      </c>
      <c r="AX271" s="12" t="s">
        <v>1526</v>
      </c>
      <c r="AY271" s="158" t="s">
        <v>1750</v>
      </c>
    </row>
    <row r="272" spans="1:65" s="13" customFormat="1">
      <c r="B272" s="163"/>
      <c r="D272" s="157" t="s">
        <v>1758</v>
      </c>
      <c r="E272" s="164" t="s">
        <v>1456</v>
      </c>
      <c r="F272" s="165" t="s">
        <v>2182</v>
      </c>
      <c r="H272" s="166">
        <v>2560.25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1758</v>
      </c>
      <c r="AU272" s="164" t="s">
        <v>1535</v>
      </c>
      <c r="AV272" s="13" t="s">
        <v>1535</v>
      </c>
      <c r="AW272" s="13" t="s">
        <v>1482</v>
      </c>
      <c r="AX272" s="13" t="s">
        <v>1526</v>
      </c>
      <c r="AY272" s="164" t="s">
        <v>1750</v>
      </c>
    </row>
    <row r="273" spans="1:65" s="13" customFormat="1">
      <c r="B273" s="163"/>
      <c r="D273" s="157" t="s">
        <v>1758</v>
      </c>
      <c r="E273" s="164" t="s">
        <v>1456</v>
      </c>
      <c r="F273" s="165" t="s">
        <v>2183</v>
      </c>
      <c r="H273" s="166">
        <v>1531.95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1758</v>
      </c>
      <c r="AU273" s="164" t="s">
        <v>1535</v>
      </c>
      <c r="AV273" s="13" t="s">
        <v>1535</v>
      </c>
      <c r="AW273" s="13" t="s">
        <v>1482</v>
      </c>
      <c r="AX273" s="13" t="s">
        <v>1526</v>
      </c>
      <c r="AY273" s="164" t="s">
        <v>1750</v>
      </c>
    </row>
    <row r="274" spans="1:65" s="13" customFormat="1">
      <c r="B274" s="163"/>
      <c r="D274" s="157" t="s">
        <v>1758</v>
      </c>
      <c r="E274" s="164" t="s">
        <v>1456</v>
      </c>
      <c r="F274" s="165" t="s">
        <v>2184</v>
      </c>
      <c r="H274" s="166">
        <v>1664.6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1758</v>
      </c>
      <c r="AU274" s="164" t="s">
        <v>1535</v>
      </c>
      <c r="AV274" s="13" t="s">
        <v>1535</v>
      </c>
      <c r="AW274" s="13" t="s">
        <v>1482</v>
      </c>
      <c r="AX274" s="13" t="s">
        <v>1526</v>
      </c>
      <c r="AY274" s="164" t="s">
        <v>1750</v>
      </c>
    </row>
    <row r="275" spans="1:65" s="14" customFormat="1">
      <c r="B275" s="170"/>
      <c r="D275" s="157" t="s">
        <v>1758</v>
      </c>
      <c r="E275" s="171" t="s">
        <v>1456</v>
      </c>
      <c r="F275" s="172" t="s">
        <v>1816</v>
      </c>
      <c r="H275" s="173">
        <v>5756.7999999999993</v>
      </c>
      <c r="L275" s="170"/>
      <c r="M275" s="174"/>
      <c r="N275" s="175"/>
      <c r="O275" s="175"/>
      <c r="P275" s="175"/>
      <c r="Q275" s="175"/>
      <c r="R275" s="175"/>
      <c r="S275" s="175"/>
      <c r="T275" s="176"/>
      <c r="AT275" s="171" t="s">
        <v>1758</v>
      </c>
      <c r="AU275" s="171" t="s">
        <v>1535</v>
      </c>
      <c r="AV275" s="14" t="s">
        <v>1756</v>
      </c>
      <c r="AW275" s="14" t="s">
        <v>1482</v>
      </c>
      <c r="AX275" s="14" t="s">
        <v>1533</v>
      </c>
      <c r="AY275" s="171" t="s">
        <v>1750</v>
      </c>
    </row>
    <row r="276" spans="1:65" s="1" customFormat="1" ht="44.25" customHeight="1">
      <c r="A276" s="29"/>
      <c r="B276" s="142"/>
      <c r="C276" s="143" t="s">
        <v>1953</v>
      </c>
      <c r="D276" s="143" t="s">
        <v>1752</v>
      </c>
      <c r="E276" s="144" t="s">
        <v>2242</v>
      </c>
      <c r="F276" s="145" t="s">
        <v>2243</v>
      </c>
      <c r="G276" s="146" t="s">
        <v>1755</v>
      </c>
      <c r="H276" s="147">
        <v>3961.78</v>
      </c>
      <c r="I276" s="148"/>
      <c r="J276" s="148">
        <f>ROUND(I276*H276,2)</f>
        <v>0</v>
      </c>
      <c r="K276" s="149"/>
      <c r="L276" s="30"/>
      <c r="M276" s="150" t="s">
        <v>1456</v>
      </c>
      <c r="N276" s="151" t="s">
        <v>1491</v>
      </c>
      <c r="O276" s="152">
        <v>0.09</v>
      </c>
      <c r="P276" s="152">
        <f>O276*H276</f>
        <v>356.56020000000001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1756</v>
      </c>
      <c r="AT276" s="154" t="s">
        <v>1752</v>
      </c>
      <c r="AU276" s="154" t="s">
        <v>1535</v>
      </c>
      <c r="AY276" s="17" t="s">
        <v>1750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1533</v>
      </c>
      <c r="BK276" s="155">
        <f>ROUND(I276*H276,2)</f>
        <v>0</v>
      </c>
      <c r="BL276" s="17" t="s">
        <v>1756</v>
      </c>
      <c r="BM276" s="154" t="s">
        <v>2244</v>
      </c>
    </row>
    <row r="277" spans="1:65" s="12" customFormat="1">
      <c r="B277" s="156"/>
      <c r="D277" s="157" t="s">
        <v>1758</v>
      </c>
      <c r="E277" s="158" t="s">
        <v>1456</v>
      </c>
      <c r="F277" s="159" t="s">
        <v>2172</v>
      </c>
      <c r="H277" s="158" t="s">
        <v>1456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1758</v>
      </c>
      <c r="AU277" s="158" t="s">
        <v>1535</v>
      </c>
      <c r="AV277" s="12" t="s">
        <v>1533</v>
      </c>
      <c r="AW277" s="12" t="s">
        <v>1482</v>
      </c>
      <c r="AX277" s="12" t="s">
        <v>1526</v>
      </c>
      <c r="AY277" s="158" t="s">
        <v>1750</v>
      </c>
    </row>
    <row r="278" spans="1:65" s="13" customFormat="1">
      <c r="B278" s="163"/>
      <c r="D278" s="157" t="s">
        <v>1758</v>
      </c>
      <c r="E278" s="164" t="s">
        <v>1456</v>
      </c>
      <c r="F278" s="165" t="s">
        <v>2173</v>
      </c>
      <c r="H278" s="166">
        <v>1670.95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1758</v>
      </c>
      <c r="AU278" s="164" t="s">
        <v>1535</v>
      </c>
      <c r="AV278" s="13" t="s">
        <v>1535</v>
      </c>
      <c r="AW278" s="13" t="s">
        <v>1482</v>
      </c>
      <c r="AX278" s="13" t="s">
        <v>1526</v>
      </c>
      <c r="AY278" s="164" t="s">
        <v>1750</v>
      </c>
    </row>
    <row r="279" spans="1:65" s="13" customFormat="1">
      <c r="B279" s="163"/>
      <c r="D279" s="157" t="s">
        <v>1758</v>
      </c>
      <c r="E279" s="164" t="s">
        <v>1456</v>
      </c>
      <c r="F279" s="165" t="s">
        <v>2174</v>
      </c>
      <c r="H279" s="166">
        <v>1006.71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1758</v>
      </c>
      <c r="AU279" s="164" t="s">
        <v>1535</v>
      </c>
      <c r="AV279" s="13" t="s">
        <v>1535</v>
      </c>
      <c r="AW279" s="13" t="s">
        <v>1482</v>
      </c>
      <c r="AX279" s="13" t="s">
        <v>1526</v>
      </c>
      <c r="AY279" s="164" t="s">
        <v>1750</v>
      </c>
    </row>
    <row r="280" spans="1:65" s="13" customFormat="1">
      <c r="B280" s="163"/>
      <c r="D280" s="157" t="s">
        <v>1758</v>
      </c>
      <c r="E280" s="164" t="s">
        <v>1456</v>
      </c>
      <c r="F280" s="165" t="s">
        <v>2175</v>
      </c>
      <c r="H280" s="166">
        <v>1284.1199999999999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1758</v>
      </c>
      <c r="AU280" s="164" t="s">
        <v>1535</v>
      </c>
      <c r="AV280" s="13" t="s">
        <v>1535</v>
      </c>
      <c r="AW280" s="13" t="s">
        <v>1482</v>
      </c>
      <c r="AX280" s="13" t="s">
        <v>1526</v>
      </c>
      <c r="AY280" s="164" t="s">
        <v>1750</v>
      </c>
    </row>
    <row r="281" spans="1:65" s="14" customFormat="1">
      <c r="B281" s="170"/>
      <c r="D281" s="157" t="s">
        <v>1758</v>
      </c>
      <c r="E281" s="171" t="s">
        <v>1456</v>
      </c>
      <c r="F281" s="172" t="s">
        <v>1816</v>
      </c>
      <c r="H281" s="173">
        <v>3961.78</v>
      </c>
      <c r="L281" s="170"/>
      <c r="M281" s="174"/>
      <c r="N281" s="175"/>
      <c r="O281" s="175"/>
      <c r="P281" s="175"/>
      <c r="Q281" s="175"/>
      <c r="R281" s="175"/>
      <c r="S281" s="175"/>
      <c r="T281" s="176"/>
      <c r="AT281" s="171" t="s">
        <v>1758</v>
      </c>
      <c r="AU281" s="171" t="s">
        <v>1535</v>
      </c>
      <c r="AV281" s="14" t="s">
        <v>1756</v>
      </c>
      <c r="AW281" s="14" t="s">
        <v>1482</v>
      </c>
      <c r="AX281" s="14" t="s">
        <v>1533</v>
      </c>
      <c r="AY281" s="171" t="s">
        <v>1750</v>
      </c>
    </row>
    <row r="282" spans="1:65" s="1" customFormat="1" ht="24.2" customHeight="1">
      <c r="A282" s="29"/>
      <c r="B282" s="142"/>
      <c r="C282" s="143" t="s">
        <v>1958</v>
      </c>
      <c r="D282" s="143" t="s">
        <v>1752</v>
      </c>
      <c r="E282" s="144" t="s">
        <v>1945</v>
      </c>
      <c r="F282" s="145" t="s">
        <v>1946</v>
      </c>
      <c r="G282" s="146" t="s">
        <v>1786</v>
      </c>
      <c r="H282" s="147">
        <v>3289.6</v>
      </c>
      <c r="I282" s="148"/>
      <c r="J282" s="148">
        <f>ROUND(I282*H282,2)</f>
        <v>0</v>
      </c>
      <c r="K282" s="149"/>
      <c r="L282" s="30"/>
      <c r="M282" s="150" t="s">
        <v>1456</v>
      </c>
      <c r="N282" s="151" t="s">
        <v>1491</v>
      </c>
      <c r="O282" s="152">
        <v>4.5999999999999999E-2</v>
      </c>
      <c r="P282" s="152">
        <f>O282*H282</f>
        <v>151.32159999999999</v>
      </c>
      <c r="Q282" s="152">
        <v>3.5999999999999999E-3</v>
      </c>
      <c r="R282" s="152">
        <f>Q282*H282</f>
        <v>11.842559999999999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1756</v>
      </c>
      <c r="AT282" s="154" t="s">
        <v>1752</v>
      </c>
      <c r="AU282" s="154" t="s">
        <v>1535</v>
      </c>
      <c r="AY282" s="17" t="s">
        <v>1750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1533</v>
      </c>
      <c r="BK282" s="155">
        <f>ROUND(I282*H282,2)</f>
        <v>0</v>
      </c>
      <c r="BL282" s="17" t="s">
        <v>1756</v>
      </c>
      <c r="BM282" s="154" t="s">
        <v>2245</v>
      </c>
    </row>
    <row r="283" spans="1:65" s="11" customFormat="1" ht="22.9" customHeight="1">
      <c r="B283" s="130"/>
      <c r="D283" s="131" t="s">
        <v>1525</v>
      </c>
      <c r="E283" s="140" t="s">
        <v>1789</v>
      </c>
      <c r="F283" s="140" t="s">
        <v>1948</v>
      </c>
      <c r="J283" s="141">
        <f>BK283</f>
        <v>0</v>
      </c>
      <c r="L283" s="130"/>
      <c r="M283" s="134"/>
      <c r="N283" s="135"/>
      <c r="O283" s="135"/>
      <c r="P283" s="136">
        <f>SUM(P284:P334)</f>
        <v>1375.6967999999999</v>
      </c>
      <c r="Q283" s="135"/>
      <c r="R283" s="136">
        <f>SUM(R284:R334)</f>
        <v>230.21133980999997</v>
      </c>
      <c r="S283" s="135"/>
      <c r="T283" s="137">
        <f>SUM(T284:T334)</f>
        <v>0</v>
      </c>
      <c r="AR283" s="131" t="s">
        <v>1533</v>
      </c>
      <c r="AT283" s="138" t="s">
        <v>1525</v>
      </c>
      <c r="AU283" s="138" t="s">
        <v>1533</v>
      </c>
      <c r="AY283" s="131" t="s">
        <v>1750</v>
      </c>
      <c r="BK283" s="139">
        <f>SUM(BK284:BK334)</f>
        <v>0</v>
      </c>
    </row>
    <row r="284" spans="1:65" s="1" customFormat="1" ht="44.25" customHeight="1">
      <c r="A284" s="29"/>
      <c r="B284" s="142"/>
      <c r="C284" s="143" t="s">
        <v>2246</v>
      </c>
      <c r="D284" s="143" t="s">
        <v>1752</v>
      </c>
      <c r="E284" s="144" t="s">
        <v>2247</v>
      </c>
      <c r="F284" s="145" t="s">
        <v>2248</v>
      </c>
      <c r="G284" s="146" t="s">
        <v>1786</v>
      </c>
      <c r="H284" s="147">
        <v>470.5</v>
      </c>
      <c r="I284" s="148"/>
      <c r="J284" s="148">
        <f>ROUND(I284*H284,2)</f>
        <v>0</v>
      </c>
      <c r="K284" s="149"/>
      <c r="L284" s="30"/>
      <c r="M284" s="150" t="s">
        <v>1456</v>
      </c>
      <c r="N284" s="151" t="s">
        <v>1491</v>
      </c>
      <c r="O284" s="152">
        <v>0.33</v>
      </c>
      <c r="P284" s="152">
        <f>O284*H284</f>
        <v>155.26500000000001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1756</v>
      </c>
      <c r="AT284" s="154" t="s">
        <v>1752</v>
      </c>
      <c r="AU284" s="154" t="s">
        <v>1535</v>
      </c>
      <c r="AY284" s="17" t="s">
        <v>1750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1533</v>
      </c>
      <c r="BK284" s="155">
        <f>ROUND(I284*H284,2)</f>
        <v>0</v>
      </c>
      <c r="BL284" s="17" t="s">
        <v>1756</v>
      </c>
      <c r="BM284" s="154" t="s">
        <v>2249</v>
      </c>
    </row>
    <row r="285" spans="1:65" s="1" customFormat="1" ht="24.2" customHeight="1">
      <c r="A285" s="29"/>
      <c r="B285" s="142"/>
      <c r="C285" s="177" t="s">
        <v>2250</v>
      </c>
      <c r="D285" s="177" t="s">
        <v>1849</v>
      </c>
      <c r="E285" s="178" t="s">
        <v>2251</v>
      </c>
      <c r="F285" s="179" t="s">
        <v>2252</v>
      </c>
      <c r="G285" s="180" t="s">
        <v>1786</v>
      </c>
      <c r="H285" s="181">
        <v>477.55799999999999</v>
      </c>
      <c r="I285" s="182"/>
      <c r="J285" s="182">
        <f>ROUND(I285*H285,2)</f>
        <v>0</v>
      </c>
      <c r="K285" s="183"/>
      <c r="L285" s="184"/>
      <c r="M285" s="185" t="s">
        <v>1456</v>
      </c>
      <c r="N285" s="186" t="s">
        <v>1491</v>
      </c>
      <c r="O285" s="152">
        <v>0</v>
      </c>
      <c r="P285" s="152">
        <f>O285*H285</f>
        <v>0</v>
      </c>
      <c r="Q285" s="152">
        <v>3.14E-3</v>
      </c>
      <c r="R285" s="152">
        <f>Q285*H285</f>
        <v>1.49953212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1789</v>
      </c>
      <c r="AT285" s="154" t="s">
        <v>1849</v>
      </c>
      <c r="AU285" s="154" t="s">
        <v>1535</v>
      </c>
      <c r="AY285" s="17" t="s">
        <v>1750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1533</v>
      </c>
      <c r="BK285" s="155">
        <f>ROUND(I285*H285,2)</f>
        <v>0</v>
      </c>
      <c r="BL285" s="17" t="s">
        <v>1756</v>
      </c>
      <c r="BM285" s="154" t="s">
        <v>2253</v>
      </c>
    </row>
    <row r="286" spans="1:65" s="13" customFormat="1">
      <c r="B286" s="163"/>
      <c r="D286" s="157" t="s">
        <v>1758</v>
      </c>
      <c r="F286" s="165" t="s">
        <v>2254</v>
      </c>
      <c r="H286" s="166">
        <v>477.55799999999999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1758</v>
      </c>
      <c r="AU286" s="164" t="s">
        <v>1535</v>
      </c>
      <c r="AV286" s="13" t="s">
        <v>1535</v>
      </c>
      <c r="AW286" s="13" t="s">
        <v>1458</v>
      </c>
      <c r="AX286" s="13" t="s">
        <v>1533</v>
      </c>
      <c r="AY286" s="164" t="s">
        <v>1750</v>
      </c>
    </row>
    <row r="287" spans="1:65" s="1" customFormat="1" ht="37.9" customHeight="1">
      <c r="A287" s="29"/>
      <c r="B287" s="142"/>
      <c r="C287" s="143" t="s">
        <v>1962</v>
      </c>
      <c r="D287" s="143" t="s">
        <v>1752</v>
      </c>
      <c r="E287" s="144" t="s">
        <v>2255</v>
      </c>
      <c r="F287" s="145" t="s">
        <v>2256</v>
      </c>
      <c r="G287" s="146" t="s">
        <v>1786</v>
      </c>
      <c r="H287" s="147">
        <v>7.7</v>
      </c>
      <c r="I287" s="148"/>
      <c r="J287" s="148">
        <f>ROUND(I287*H287,2)</f>
        <v>0</v>
      </c>
      <c r="K287" s="149"/>
      <c r="L287" s="30"/>
      <c r="M287" s="150" t="s">
        <v>1456</v>
      </c>
      <c r="N287" s="151" t="s">
        <v>1491</v>
      </c>
      <c r="O287" s="152">
        <v>0.312</v>
      </c>
      <c r="P287" s="152">
        <f>O287*H287</f>
        <v>2.4024000000000001</v>
      </c>
      <c r="Q287" s="152">
        <v>1.0000000000000001E-5</v>
      </c>
      <c r="R287" s="152">
        <f>Q287*H287</f>
        <v>7.7000000000000001E-5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1756</v>
      </c>
      <c r="AT287" s="154" t="s">
        <v>1752</v>
      </c>
      <c r="AU287" s="154" t="s">
        <v>1535</v>
      </c>
      <c r="AY287" s="17" t="s">
        <v>1750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1533</v>
      </c>
      <c r="BK287" s="155">
        <f>ROUND(I287*H287,2)</f>
        <v>0</v>
      </c>
      <c r="BL287" s="17" t="s">
        <v>1756</v>
      </c>
      <c r="BM287" s="154" t="s">
        <v>2257</v>
      </c>
    </row>
    <row r="288" spans="1:65" s="1" customFormat="1" ht="21.75" customHeight="1">
      <c r="A288" s="29"/>
      <c r="B288" s="142"/>
      <c r="C288" s="177" t="s">
        <v>1966</v>
      </c>
      <c r="D288" s="177" t="s">
        <v>1849</v>
      </c>
      <c r="E288" s="178" t="s">
        <v>2258</v>
      </c>
      <c r="F288" s="179" t="s">
        <v>2259</v>
      </c>
      <c r="G288" s="180" t="s">
        <v>1786</v>
      </c>
      <c r="H288" s="181">
        <v>7.931</v>
      </c>
      <c r="I288" s="182"/>
      <c r="J288" s="182">
        <f>ROUND(I288*H288,2)</f>
        <v>0</v>
      </c>
      <c r="K288" s="183"/>
      <c r="L288" s="184"/>
      <c r="M288" s="185" t="s">
        <v>1456</v>
      </c>
      <c r="N288" s="186" t="s">
        <v>1491</v>
      </c>
      <c r="O288" s="152">
        <v>0</v>
      </c>
      <c r="P288" s="152">
        <f>O288*H288</f>
        <v>0</v>
      </c>
      <c r="Q288" s="152">
        <v>6.7299999999999999E-3</v>
      </c>
      <c r="R288" s="152">
        <f>Q288*H288</f>
        <v>5.337563E-2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1789</v>
      </c>
      <c r="AT288" s="154" t="s">
        <v>1849</v>
      </c>
      <c r="AU288" s="154" t="s">
        <v>1535</v>
      </c>
      <c r="AY288" s="17" t="s">
        <v>1750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1533</v>
      </c>
      <c r="BK288" s="155">
        <f>ROUND(I288*H288,2)</f>
        <v>0</v>
      </c>
      <c r="BL288" s="17" t="s">
        <v>1756</v>
      </c>
      <c r="BM288" s="154" t="s">
        <v>2260</v>
      </c>
    </row>
    <row r="289" spans="1:65" s="13" customFormat="1">
      <c r="B289" s="163"/>
      <c r="D289" s="157" t="s">
        <v>1758</v>
      </c>
      <c r="F289" s="165" t="s">
        <v>2261</v>
      </c>
      <c r="H289" s="166">
        <v>7.931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1758</v>
      </c>
      <c r="AU289" s="164" t="s">
        <v>1535</v>
      </c>
      <c r="AV289" s="13" t="s">
        <v>1535</v>
      </c>
      <c r="AW289" s="13" t="s">
        <v>1458</v>
      </c>
      <c r="AX289" s="13" t="s">
        <v>1533</v>
      </c>
      <c r="AY289" s="164" t="s">
        <v>1750</v>
      </c>
    </row>
    <row r="290" spans="1:65" s="1" customFormat="1" ht="37.9" customHeight="1">
      <c r="A290" s="29"/>
      <c r="B290" s="142"/>
      <c r="C290" s="143" t="s">
        <v>1970</v>
      </c>
      <c r="D290" s="143" t="s">
        <v>1752</v>
      </c>
      <c r="E290" s="144" t="s">
        <v>2262</v>
      </c>
      <c r="F290" s="145" t="s">
        <v>2263</v>
      </c>
      <c r="G290" s="146" t="s">
        <v>1786</v>
      </c>
      <c r="H290" s="147">
        <v>1632.1</v>
      </c>
      <c r="I290" s="148"/>
      <c r="J290" s="148">
        <f>ROUND(I290*H290,2)</f>
        <v>0</v>
      </c>
      <c r="K290" s="149"/>
      <c r="L290" s="30"/>
      <c r="M290" s="150" t="s">
        <v>1456</v>
      </c>
      <c r="N290" s="151" t="s">
        <v>1491</v>
      </c>
      <c r="O290" s="152">
        <v>0.36</v>
      </c>
      <c r="P290" s="152">
        <f>O290*H290</f>
        <v>587.55599999999993</v>
      </c>
      <c r="Q290" s="152">
        <v>2.0000000000000002E-5</v>
      </c>
      <c r="R290" s="152">
        <f>Q290*H290</f>
        <v>3.2641999999999997E-2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1756</v>
      </c>
      <c r="AT290" s="154" t="s">
        <v>1752</v>
      </c>
      <c r="AU290" s="154" t="s">
        <v>1535</v>
      </c>
      <c r="AY290" s="17" t="s">
        <v>1750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1533</v>
      </c>
      <c r="BK290" s="155">
        <f>ROUND(I290*H290,2)</f>
        <v>0</v>
      </c>
      <c r="BL290" s="17" t="s">
        <v>1756</v>
      </c>
      <c r="BM290" s="154" t="s">
        <v>1952</v>
      </c>
    </row>
    <row r="291" spans="1:65" s="13" customFormat="1">
      <c r="B291" s="163"/>
      <c r="D291" s="157" t="s">
        <v>1758</v>
      </c>
      <c r="E291" s="164" t="s">
        <v>1456</v>
      </c>
      <c r="F291" s="165" t="s">
        <v>2264</v>
      </c>
      <c r="H291" s="166">
        <v>1632.1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1758</v>
      </c>
      <c r="AU291" s="164" t="s">
        <v>1535</v>
      </c>
      <c r="AV291" s="13" t="s">
        <v>1535</v>
      </c>
      <c r="AW291" s="13" t="s">
        <v>1482</v>
      </c>
      <c r="AX291" s="13" t="s">
        <v>1533</v>
      </c>
      <c r="AY291" s="164" t="s">
        <v>1750</v>
      </c>
    </row>
    <row r="292" spans="1:65" s="1" customFormat="1" ht="21.75" customHeight="1">
      <c r="A292" s="29"/>
      <c r="B292" s="142"/>
      <c r="C292" s="177" t="s">
        <v>1974</v>
      </c>
      <c r="D292" s="177" t="s">
        <v>1849</v>
      </c>
      <c r="E292" s="178" t="s">
        <v>2265</v>
      </c>
      <c r="F292" s="179" t="s">
        <v>2266</v>
      </c>
      <c r="G292" s="180" t="s">
        <v>1786</v>
      </c>
      <c r="H292" s="181">
        <v>1681.0630000000001</v>
      </c>
      <c r="I292" s="182"/>
      <c r="J292" s="182">
        <f>ROUND(I292*H292,2)</f>
        <v>0</v>
      </c>
      <c r="K292" s="183"/>
      <c r="L292" s="184"/>
      <c r="M292" s="185" t="s">
        <v>1456</v>
      </c>
      <c r="N292" s="186" t="s">
        <v>1491</v>
      </c>
      <c r="O292" s="152">
        <v>0</v>
      </c>
      <c r="P292" s="152">
        <f>O292*H292</f>
        <v>0</v>
      </c>
      <c r="Q292" s="152">
        <v>1.6619999999999999E-2</v>
      </c>
      <c r="R292" s="152">
        <f>Q292*H292</f>
        <v>27.939267060000002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1789</v>
      </c>
      <c r="AT292" s="154" t="s">
        <v>1849</v>
      </c>
      <c r="AU292" s="154" t="s">
        <v>1535</v>
      </c>
      <c r="AY292" s="17" t="s">
        <v>1750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1533</v>
      </c>
      <c r="BK292" s="155">
        <f>ROUND(I292*H292,2)</f>
        <v>0</v>
      </c>
      <c r="BL292" s="17" t="s">
        <v>1756</v>
      </c>
      <c r="BM292" s="154" t="s">
        <v>2267</v>
      </c>
    </row>
    <row r="293" spans="1:65" s="13" customFormat="1">
      <c r="B293" s="163"/>
      <c r="D293" s="157" t="s">
        <v>1758</v>
      </c>
      <c r="F293" s="165" t="s">
        <v>2268</v>
      </c>
      <c r="H293" s="166">
        <v>1681.0630000000001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1758</v>
      </c>
      <c r="AU293" s="164" t="s">
        <v>1535</v>
      </c>
      <c r="AV293" s="13" t="s">
        <v>1535</v>
      </c>
      <c r="AW293" s="13" t="s">
        <v>1458</v>
      </c>
      <c r="AX293" s="13" t="s">
        <v>1533</v>
      </c>
      <c r="AY293" s="164" t="s">
        <v>1750</v>
      </c>
    </row>
    <row r="294" spans="1:65" s="1" customFormat="1" ht="24.2" customHeight="1">
      <c r="A294" s="29"/>
      <c r="B294" s="142"/>
      <c r="C294" s="143" t="s">
        <v>1978</v>
      </c>
      <c r="D294" s="143" t="s">
        <v>1752</v>
      </c>
      <c r="E294" s="144" t="s">
        <v>1963</v>
      </c>
      <c r="F294" s="145" t="s">
        <v>1964</v>
      </c>
      <c r="G294" s="146" t="s">
        <v>1902</v>
      </c>
      <c r="H294" s="147">
        <v>78</v>
      </c>
      <c r="I294" s="148"/>
      <c r="J294" s="148">
        <f>ROUND(I294*H294,2)</f>
        <v>0</v>
      </c>
      <c r="K294" s="149"/>
      <c r="L294" s="30"/>
      <c r="M294" s="150" t="s">
        <v>1456</v>
      </c>
      <c r="N294" s="151" t="s">
        <v>1491</v>
      </c>
      <c r="O294" s="152">
        <v>1.5620000000000001</v>
      </c>
      <c r="P294" s="152">
        <f>O294*H294</f>
        <v>121.836</v>
      </c>
      <c r="Q294" s="152">
        <v>1.0189999999999999E-2</v>
      </c>
      <c r="R294" s="152">
        <f>Q294*H294</f>
        <v>0.79481999999999997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1756</v>
      </c>
      <c r="AT294" s="154" t="s">
        <v>1752</v>
      </c>
      <c r="AU294" s="154" t="s">
        <v>1535</v>
      </c>
      <c r="AY294" s="17" t="s">
        <v>1750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1533</v>
      </c>
      <c r="BK294" s="155">
        <f>ROUND(I294*H294,2)</f>
        <v>0</v>
      </c>
      <c r="BL294" s="17" t="s">
        <v>1756</v>
      </c>
      <c r="BM294" s="154" t="s">
        <v>1965</v>
      </c>
    </row>
    <row r="295" spans="1:65" s="1" customFormat="1" ht="21.75" customHeight="1">
      <c r="A295" s="29"/>
      <c r="B295" s="142"/>
      <c r="C295" s="177" t="s">
        <v>1982</v>
      </c>
      <c r="D295" s="177" t="s">
        <v>1849</v>
      </c>
      <c r="E295" s="178" t="s">
        <v>1967</v>
      </c>
      <c r="F295" s="179" t="s">
        <v>1968</v>
      </c>
      <c r="G295" s="180" t="s">
        <v>1902</v>
      </c>
      <c r="H295" s="181">
        <v>25</v>
      </c>
      <c r="I295" s="182"/>
      <c r="J295" s="182">
        <f>ROUND(I295*H295,2)</f>
        <v>0</v>
      </c>
      <c r="K295" s="183"/>
      <c r="L295" s="184"/>
      <c r="M295" s="185" t="s">
        <v>1456</v>
      </c>
      <c r="N295" s="186" t="s">
        <v>1491</v>
      </c>
      <c r="O295" s="152">
        <v>0</v>
      </c>
      <c r="P295" s="152">
        <f>O295*H295</f>
        <v>0</v>
      </c>
      <c r="Q295" s="152">
        <v>0.254</v>
      </c>
      <c r="R295" s="152">
        <f>Q295*H295</f>
        <v>6.35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1789</v>
      </c>
      <c r="AT295" s="154" t="s">
        <v>1849</v>
      </c>
      <c r="AU295" s="154" t="s">
        <v>1535</v>
      </c>
      <c r="AY295" s="17" t="s">
        <v>1750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1533</v>
      </c>
      <c r="BK295" s="155">
        <f>ROUND(I295*H295,2)</f>
        <v>0</v>
      </c>
      <c r="BL295" s="17" t="s">
        <v>1756</v>
      </c>
      <c r="BM295" s="154" t="s">
        <v>1969</v>
      </c>
    </row>
    <row r="296" spans="1:65" s="13" customFormat="1">
      <c r="B296" s="163"/>
      <c r="D296" s="157" t="s">
        <v>1758</v>
      </c>
      <c r="E296" s="164" t="s">
        <v>1456</v>
      </c>
      <c r="F296" s="165" t="s">
        <v>2269</v>
      </c>
      <c r="H296" s="166">
        <v>25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1758</v>
      </c>
      <c r="AU296" s="164" t="s">
        <v>1535</v>
      </c>
      <c r="AV296" s="13" t="s">
        <v>1535</v>
      </c>
      <c r="AW296" s="13" t="s">
        <v>1482</v>
      </c>
      <c r="AX296" s="13" t="s">
        <v>1533</v>
      </c>
      <c r="AY296" s="164" t="s">
        <v>1750</v>
      </c>
    </row>
    <row r="297" spans="1:65" s="1" customFormat="1" ht="21.75" customHeight="1">
      <c r="A297" s="29"/>
      <c r="B297" s="142"/>
      <c r="C297" s="177" t="s">
        <v>1986</v>
      </c>
      <c r="D297" s="177" t="s">
        <v>1849</v>
      </c>
      <c r="E297" s="178" t="s">
        <v>2270</v>
      </c>
      <c r="F297" s="179" t="s">
        <v>2271</v>
      </c>
      <c r="G297" s="180" t="s">
        <v>1902</v>
      </c>
      <c r="H297" s="181">
        <v>23</v>
      </c>
      <c r="I297" s="182"/>
      <c r="J297" s="182">
        <f>ROUND(I297*H297,2)</f>
        <v>0</v>
      </c>
      <c r="K297" s="183"/>
      <c r="L297" s="184"/>
      <c r="M297" s="185" t="s">
        <v>1456</v>
      </c>
      <c r="N297" s="186" t="s">
        <v>1491</v>
      </c>
      <c r="O297" s="152">
        <v>0</v>
      </c>
      <c r="P297" s="152">
        <f>O297*H297</f>
        <v>0</v>
      </c>
      <c r="Q297" s="152">
        <v>0.50600000000000001</v>
      </c>
      <c r="R297" s="152">
        <f>Q297*H297</f>
        <v>11.638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1789</v>
      </c>
      <c r="AT297" s="154" t="s">
        <v>1849</v>
      </c>
      <c r="AU297" s="154" t="s">
        <v>1535</v>
      </c>
      <c r="AY297" s="17" t="s">
        <v>1750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1533</v>
      </c>
      <c r="BK297" s="155">
        <f>ROUND(I297*H297,2)</f>
        <v>0</v>
      </c>
      <c r="BL297" s="17" t="s">
        <v>1756</v>
      </c>
      <c r="BM297" s="154" t="s">
        <v>2272</v>
      </c>
    </row>
    <row r="298" spans="1:65" s="13" customFormat="1">
      <c r="B298" s="163"/>
      <c r="D298" s="157" t="s">
        <v>1758</v>
      </c>
      <c r="E298" s="164" t="s">
        <v>1456</v>
      </c>
      <c r="F298" s="165" t="s">
        <v>2273</v>
      </c>
      <c r="H298" s="166">
        <v>23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1758</v>
      </c>
      <c r="AU298" s="164" t="s">
        <v>1535</v>
      </c>
      <c r="AV298" s="13" t="s">
        <v>1535</v>
      </c>
      <c r="AW298" s="13" t="s">
        <v>1482</v>
      </c>
      <c r="AX298" s="13" t="s">
        <v>1533</v>
      </c>
      <c r="AY298" s="164" t="s">
        <v>1750</v>
      </c>
    </row>
    <row r="299" spans="1:65" s="1" customFormat="1" ht="21.75" customHeight="1">
      <c r="A299" s="29"/>
      <c r="B299" s="142"/>
      <c r="C299" s="177" t="s">
        <v>1990</v>
      </c>
      <c r="D299" s="177" t="s">
        <v>1849</v>
      </c>
      <c r="E299" s="178" t="s">
        <v>2274</v>
      </c>
      <c r="F299" s="179" t="s">
        <v>2275</v>
      </c>
      <c r="G299" s="180" t="s">
        <v>1902</v>
      </c>
      <c r="H299" s="181">
        <v>30</v>
      </c>
      <c r="I299" s="182"/>
      <c r="J299" s="182">
        <f>ROUND(I299*H299,2)</f>
        <v>0</v>
      </c>
      <c r="K299" s="183"/>
      <c r="L299" s="184"/>
      <c r="M299" s="185" t="s">
        <v>1456</v>
      </c>
      <c r="N299" s="186" t="s">
        <v>1491</v>
      </c>
      <c r="O299" s="152">
        <v>0</v>
      </c>
      <c r="P299" s="152">
        <f>O299*H299</f>
        <v>0</v>
      </c>
      <c r="Q299" s="152">
        <v>1.0129999999999999</v>
      </c>
      <c r="R299" s="152">
        <f>Q299*H299</f>
        <v>30.389999999999997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1789</v>
      </c>
      <c r="AT299" s="154" t="s">
        <v>1849</v>
      </c>
      <c r="AU299" s="154" t="s">
        <v>1535</v>
      </c>
      <c r="AY299" s="17" t="s">
        <v>1750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1533</v>
      </c>
      <c r="BK299" s="155">
        <f>ROUND(I299*H299,2)</f>
        <v>0</v>
      </c>
      <c r="BL299" s="17" t="s">
        <v>1756</v>
      </c>
      <c r="BM299" s="154" t="s">
        <v>2276</v>
      </c>
    </row>
    <row r="300" spans="1:65" s="13" customFormat="1">
      <c r="B300" s="163"/>
      <c r="D300" s="157" t="s">
        <v>1758</v>
      </c>
      <c r="E300" s="164" t="s">
        <v>1456</v>
      </c>
      <c r="F300" s="165" t="s">
        <v>2277</v>
      </c>
      <c r="H300" s="166">
        <v>30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1758</v>
      </c>
      <c r="AU300" s="164" t="s">
        <v>1535</v>
      </c>
      <c r="AV300" s="13" t="s">
        <v>1535</v>
      </c>
      <c r="AW300" s="13" t="s">
        <v>1482</v>
      </c>
      <c r="AX300" s="13" t="s">
        <v>1533</v>
      </c>
      <c r="AY300" s="164" t="s">
        <v>1750</v>
      </c>
    </row>
    <row r="301" spans="1:65" s="1" customFormat="1" ht="24.2" customHeight="1">
      <c r="A301" s="29"/>
      <c r="B301" s="142"/>
      <c r="C301" s="143" t="s">
        <v>1994</v>
      </c>
      <c r="D301" s="143" t="s">
        <v>1752</v>
      </c>
      <c r="E301" s="144" t="s">
        <v>1971</v>
      </c>
      <c r="F301" s="145" t="s">
        <v>1972</v>
      </c>
      <c r="G301" s="146" t="s">
        <v>1902</v>
      </c>
      <c r="H301" s="147">
        <v>50</v>
      </c>
      <c r="I301" s="148"/>
      <c r="J301" s="148">
        <f>ROUND(I301*H301,2)</f>
        <v>0</v>
      </c>
      <c r="K301" s="149"/>
      <c r="L301" s="30"/>
      <c r="M301" s="150" t="s">
        <v>1456</v>
      </c>
      <c r="N301" s="151" t="s">
        <v>1491</v>
      </c>
      <c r="O301" s="152">
        <v>1.6639999999999999</v>
      </c>
      <c r="P301" s="152">
        <f>O301*H301</f>
        <v>83.2</v>
      </c>
      <c r="Q301" s="152">
        <v>1.248E-2</v>
      </c>
      <c r="R301" s="152">
        <f>Q301*H301</f>
        <v>0.624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1756</v>
      </c>
      <c r="AT301" s="154" t="s">
        <v>1752</v>
      </c>
      <c r="AU301" s="154" t="s">
        <v>1535</v>
      </c>
      <c r="AY301" s="17" t="s">
        <v>1750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1533</v>
      </c>
      <c r="BK301" s="155">
        <f>ROUND(I301*H301,2)</f>
        <v>0</v>
      </c>
      <c r="BL301" s="17" t="s">
        <v>1756</v>
      </c>
      <c r="BM301" s="154" t="s">
        <v>1973</v>
      </c>
    </row>
    <row r="302" spans="1:65" s="1" customFormat="1" ht="24.2" customHeight="1">
      <c r="A302" s="29"/>
      <c r="B302" s="142"/>
      <c r="C302" s="177" t="s">
        <v>1998</v>
      </c>
      <c r="D302" s="177" t="s">
        <v>1849</v>
      </c>
      <c r="E302" s="178" t="s">
        <v>1975</v>
      </c>
      <c r="F302" s="179" t="s">
        <v>1976</v>
      </c>
      <c r="G302" s="180" t="s">
        <v>1902</v>
      </c>
      <c r="H302" s="181">
        <v>50</v>
      </c>
      <c r="I302" s="182"/>
      <c r="J302" s="182">
        <f>ROUND(I302*H302,2)</f>
        <v>0</v>
      </c>
      <c r="K302" s="183"/>
      <c r="L302" s="184"/>
      <c r="M302" s="185" t="s">
        <v>1456</v>
      </c>
      <c r="N302" s="186" t="s">
        <v>1491</v>
      </c>
      <c r="O302" s="152">
        <v>0</v>
      </c>
      <c r="P302" s="152">
        <f>O302*H302</f>
        <v>0</v>
      </c>
      <c r="Q302" s="152">
        <v>0.58499999999999996</v>
      </c>
      <c r="R302" s="152">
        <f>Q302*H302</f>
        <v>29.25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1789</v>
      </c>
      <c r="AT302" s="154" t="s">
        <v>1849</v>
      </c>
      <c r="AU302" s="154" t="s">
        <v>1535</v>
      </c>
      <c r="AY302" s="17" t="s">
        <v>1750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1533</v>
      </c>
      <c r="BK302" s="155">
        <f>ROUND(I302*H302,2)</f>
        <v>0</v>
      </c>
      <c r="BL302" s="17" t="s">
        <v>1756</v>
      </c>
      <c r="BM302" s="154" t="s">
        <v>1977</v>
      </c>
    </row>
    <row r="303" spans="1:65" s="13" customFormat="1">
      <c r="B303" s="163"/>
      <c r="D303" s="157" t="s">
        <v>1758</v>
      </c>
      <c r="E303" s="164" t="s">
        <v>1456</v>
      </c>
      <c r="F303" s="165" t="s">
        <v>2278</v>
      </c>
      <c r="H303" s="166">
        <v>50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1758</v>
      </c>
      <c r="AU303" s="164" t="s">
        <v>1535</v>
      </c>
      <c r="AV303" s="13" t="s">
        <v>1535</v>
      </c>
      <c r="AW303" s="13" t="s">
        <v>1482</v>
      </c>
      <c r="AX303" s="13" t="s">
        <v>1533</v>
      </c>
      <c r="AY303" s="164" t="s">
        <v>1750</v>
      </c>
    </row>
    <row r="304" spans="1:65" s="1" customFormat="1" ht="24.2" customHeight="1">
      <c r="A304" s="29"/>
      <c r="B304" s="142"/>
      <c r="C304" s="143" t="s">
        <v>2002</v>
      </c>
      <c r="D304" s="143" t="s">
        <v>1752</v>
      </c>
      <c r="E304" s="144" t="s">
        <v>1979</v>
      </c>
      <c r="F304" s="145" t="s">
        <v>1980</v>
      </c>
      <c r="G304" s="146" t="s">
        <v>1902</v>
      </c>
      <c r="H304" s="147">
        <v>50</v>
      </c>
      <c r="I304" s="148"/>
      <c r="J304" s="148">
        <f>ROUND(I304*H304,2)</f>
        <v>0</v>
      </c>
      <c r="K304" s="149"/>
      <c r="L304" s="30"/>
      <c r="M304" s="150" t="s">
        <v>1456</v>
      </c>
      <c r="N304" s="151" t="s">
        <v>1491</v>
      </c>
      <c r="O304" s="152">
        <v>2.08</v>
      </c>
      <c r="P304" s="152">
        <f>O304*H304</f>
        <v>104</v>
      </c>
      <c r="Q304" s="152">
        <v>2.8539999999999999E-2</v>
      </c>
      <c r="R304" s="152">
        <f>Q304*H304</f>
        <v>1.427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1756</v>
      </c>
      <c r="AT304" s="154" t="s">
        <v>1752</v>
      </c>
      <c r="AU304" s="154" t="s">
        <v>1535</v>
      </c>
      <c r="AY304" s="17" t="s">
        <v>1750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1533</v>
      </c>
      <c r="BK304" s="155">
        <f>ROUND(I304*H304,2)</f>
        <v>0</v>
      </c>
      <c r="BL304" s="17" t="s">
        <v>1756</v>
      </c>
      <c r="BM304" s="154" t="s">
        <v>1981</v>
      </c>
    </row>
    <row r="305" spans="1:65" s="1" customFormat="1" ht="21.75" customHeight="1">
      <c r="A305" s="29"/>
      <c r="B305" s="142"/>
      <c r="C305" s="177" t="s">
        <v>2007</v>
      </c>
      <c r="D305" s="177" t="s">
        <v>1849</v>
      </c>
      <c r="E305" s="178" t="s">
        <v>1983</v>
      </c>
      <c r="F305" s="179" t="s">
        <v>1984</v>
      </c>
      <c r="G305" s="180" t="s">
        <v>1902</v>
      </c>
      <c r="H305" s="181">
        <v>43</v>
      </c>
      <c r="I305" s="182"/>
      <c r="J305" s="182">
        <f>ROUND(I305*H305,2)</f>
        <v>0</v>
      </c>
      <c r="K305" s="183"/>
      <c r="L305" s="184"/>
      <c r="M305" s="185" t="s">
        <v>1456</v>
      </c>
      <c r="N305" s="186" t="s">
        <v>1491</v>
      </c>
      <c r="O305" s="152">
        <v>0</v>
      </c>
      <c r="P305" s="152">
        <f>O305*H305</f>
        <v>0</v>
      </c>
      <c r="Q305" s="152">
        <v>2.1</v>
      </c>
      <c r="R305" s="152">
        <f>Q305*H305</f>
        <v>90.3</v>
      </c>
      <c r="S305" s="152">
        <v>0</v>
      </c>
      <c r="T305" s="153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1789</v>
      </c>
      <c r="AT305" s="154" t="s">
        <v>1849</v>
      </c>
      <c r="AU305" s="154" t="s">
        <v>1535</v>
      </c>
      <c r="AY305" s="17" t="s">
        <v>1750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7" t="s">
        <v>1533</v>
      </c>
      <c r="BK305" s="155">
        <f>ROUND(I305*H305,2)</f>
        <v>0</v>
      </c>
      <c r="BL305" s="17" t="s">
        <v>1756</v>
      </c>
      <c r="BM305" s="154" t="s">
        <v>1985</v>
      </c>
    </row>
    <row r="306" spans="1:65" s="13" customFormat="1">
      <c r="B306" s="163"/>
      <c r="D306" s="157" t="s">
        <v>1758</v>
      </c>
      <c r="E306" s="164" t="s">
        <v>1456</v>
      </c>
      <c r="F306" s="165" t="s">
        <v>2279</v>
      </c>
      <c r="H306" s="166">
        <v>43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1758</v>
      </c>
      <c r="AU306" s="164" t="s">
        <v>1535</v>
      </c>
      <c r="AV306" s="13" t="s">
        <v>1535</v>
      </c>
      <c r="AW306" s="13" t="s">
        <v>1482</v>
      </c>
      <c r="AX306" s="13" t="s">
        <v>1533</v>
      </c>
      <c r="AY306" s="164" t="s">
        <v>1750</v>
      </c>
    </row>
    <row r="307" spans="1:65" s="1" customFormat="1" ht="21.75" customHeight="1">
      <c r="A307" s="29"/>
      <c r="B307" s="142"/>
      <c r="C307" s="177" t="s">
        <v>2011</v>
      </c>
      <c r="D307" s="177" t="s">
        <v>1849</v>
      </c>
      <c r="E307" s="178" t="s">
        <v>2280</v>
      </c>
      <c r="F307" s="179" t="s">
        <v>2281</v>
      </c>
      <c r="G307" s="180" t="s">
        <v>1902</v>
      </c>
      <c r="H307" s="181">
        <v>5</v>
      </c>
      <c r="I307" s="182"/>
      <c r="J307" s="182">
        <f>ROUND(I307*H307,2)</f>
        <v>0</v>
      </c>
      <c r="K307" s="183"/>
      <c r="L307" s="184"/>
      <c r="M307" s="185" t="s">
        <v>1456</v>
      </c>
      <c r="N307" s="186" t="s">
        <v>1491</v>
      </c>
      <c r="O307" s="152">
        <v>0</v>
      </c>
      <c r="P307" s="152">
        <f>O307*H307</f>
        <v>0</v>
      </c>
      <c r="Q307" s="152">
        <v>1.87</v>
      </c>
      <c r="R307" s="152">
        <f>Q307*H307</f>
        <v>9.3500000000000014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1789</v>
      </c>
      <c r="AT307" s="154" t="s">
        <v>1849</v>
      </c>
      <c r="AU307" s="154" t="s">
        <v>1535</v>
      </c>
      <c r="AY307" s="17" t="s">
        <v>1750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1533</v>
      </c>
      <c r="BK307" s="155">
        <f>ROUND(I307*H307,2)</f>
        <v>0</v>
      </c>
      <c r="BL307" s="17" t="s">
        <v>1756</v>
      </c>
      <c r="BM307" s="154" t="s">
        <v>2282</v>
      </c>
    </row>
    <row r="308" spans="1:65" s="13" customFormat="1">
      <c r="B308" s="163"/>
      <c r="D308" s="157" t="s">
        <v>1758</v>
      </c>
      <c r="E308" s="164" t="s">
        <v>1456</v>
      </c>
      <c r="F308" s="165" t="s">
        <v>2283</v>
      </c>
      <c r="H308" s="166">
        <v>5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1758</v>
      </c>
      <c r="AU308" s="164" t="s">
        <v>1535</v>
      </c>
      <c r="AV308" s="13" t="s">
        <v>1535</v>
      </c>
      <c r="AW308" s="13" t="s">
        <v>1482</v>
      </c>
      <c r="AX308" s="13" t="s">
        <v>1533</v>
      </c>
      <c r="AY308" s="164" t="s">
        <v>1750</v>
      </c>
    </row>
    <row r="309" spans="1:65" s="1" customFormat="1" ht="21.75" customHeight="1">
      <c r="A309" s="29"/>
      <c r="B309" s="142"/>
      <c r="C309" s="177" t="s">
        <v>2015</v>
      </c>
      <c r="D309" s="177" t="s">
        <v>1849</v>
      </c>
      <c r="E309" s="178" t="s">
        <v>2284</v>
      </c>
      <c r="F309" s="179" t="s">
        <v>2285</v>
      </c>
      <c r="G309" s="180" t="s">
        <v>1902</v>
      </c>
      <c r="H309" s="181">
        <v>2</v>
      </c>
      <c r="I309" s="182"/>
      <c r="J309" s="182">
        <f>ROUND(I309*H309,2)</f>
        <v>0</v>
      </c>
      <c r="K309" s="183"/>
      <c r="L309" s="184"/>
      <c r="M309" s="185" t="s">
        <v>1456</v>
      </c>
      <c r="N309" s="186" t="s">
        <v>1491</v>
      </c>
      <c r="O309" s="152">
        <v>0</v>
      </c>
      <c r="P309" s="152">
        <f>O309*H309</f>
        <v>0</v>
      </c>
      <c r="Q309" s="152">
        <v>1.6</v>
      </c>
      <c r="R309" s="152">
        <f>Q309*H309</f>
        <v>3.2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1789</v>
      </c>
      <c r="AT309" s="154" t="s">
        <v>1849</v>
      </c>
      <c r="AU309" s="154" t="s">
        <v>1535</v>
      </c>
      <c r="AY309" s="17" t="s">
        <v>1750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1533</v>
      </c>
      <c r="BK309" s="155">
        <f>ROUND(I309*H309,2)</f>
        <v>0</v>
      </c>
      <c r="BL309" s="17" t="s">
        <v>1756</v>
      </c>
      <c r="BM309" s="154" t="s">
        <v>2286</v>
      </c>
    </row>
    <row r="310" spans="1:65" s="1" customFormat="1" ht="24.2" customHeight="1">
      <c r="A310" s="29"/>
      <c r="B310" s="142"/>
      <c r="C310" s="143" t="s">
        <v>2019</v>
      </c>
      <c r="D310" s="143" t="s">
        <v>1752</v>
      </c>
      <c r="E310" s="144" t="s">
        <v>1987</v>
      </c>
      <c r="F310" s="145" t="s">
        <v>1988</v>
      </c>
      <c r="G310" s="146" t="s">
        <v>1902</v>
      </c>
      <c r="H310" s="147">
        <v>50</v>
      </c>
      <c r="I310" s="148"/>
      <c r="J310" s="148">
        <f>ROUND(I310*H310,2)</f>
        <v>0</v>
      </c>
      <c r="K310" s="149"/>
      <c r="L310" s="30"/>
      <c r="M310" s="150" t="s">
        <v>1456</v>
      </c>
      <c r="N310" s="151" t="s">
        <v>1491</v>
      </c>
      <c r="O310" s="152">
        <v>1.694</v>
      </c>
      <c r="P310" s="152">
        <f>O310*H310</f>
        <v>84.7</v>
      </c>
      <c r="Q310" s="152">
        <v>0.21734000000000001</v>
      </c>
      <c r="R310" s="152">
        <f>Q310*H310</f>
        <v>10.867000000000001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1756</v>
      </c>
      <c r="AT310" s="154" t="s">
        <v>1752</v>
      </c>
      <c r="AU310" s="154" t="s">
        <v>1535</v>
      </c>
      <c r="AY310" s="17" t="s">
        <v>1750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1533</v>
      </c>
      <c r="BK310" s="155">
        <f>ROUND(I310*H310,2)</f>
        <v>0</v>
      </c>
      <c r="BL310" s="17" t="s">
        <v>1756</v>
      </c>
      <c r="BM310" s="154" t="s">
        <v>1989</v>
      </c>
    </row>
    <row r="311" spans="1:65" s="1" customFormat="1" ht="24.2" customHeight="1">
      <c r="A311" s="29"/>
      <c r="B311" s="142"/>
      <c r="C311" s="177" t="s">
        <v>2023</v>
      </c>
      <c r="D311" s="177" t="s">
        <v>1849</v>
      </c>
      <c r="E311" s="178" t="s">
        <v>1995</v>
      </c>
      <c r="F311" s="179" t="s">
        <v>1996</v>
      </c>
      <c r="G311" s="180" t="s">
        <v>1902</v>
      </c>
      <c r="H311" s="181">
        <v>50</v>
      </c>
      <c r="I311" s="182"/>
      <c r="J311" s="182">
        <f>ROUND(I311*H311,2)</f>
        <v>0</v>
      </c>
      <c r="K311" s="183"/>
      <c r="L311" s="184"/>
      <c r="M311" s="185" t="s">
        <v>1456</v>
      </c>
      <c r="N311" s="186" t="s">
        <v>1491</v>
      </c>
      <c r="O311" s="152">
        <v>0</v>
      </c>
      <c r="P311" s="152">
        <f>O311*H311</f>
        <v>0</v>
      </c>
      <c r="Q311" s="152">
        <v>0.112</v>
      </c>
      <c r="R311" s="152">
        <f>Q311*H311</f>
        <v>5.6000000000000005</v>
      </c>
      <c r="S311" s="152">
        <v>0</v>
      </c>
      <c r="T311" s="153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1789</v>
      </c>
      <c r="AT311" s="154" t="s">
        <v>1849</v>
      </c>
      <c r="AU311" s="154" t="s">
        <v>1535</v>
      </c>
      <c r="AY311" s="17" t="s">
        <v>1750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1533</v>
      </c>
      <c r="BK311" s="155">
        <f>ROUND(I311*H311,2)</f>
        <v>0</v>
      </c>
      <c r="BL311" s="17" t="s">
        <v>1756</v>
      </c>
      <c r="BM311" s="154" t="s">
        <v>1997</v>
      </c>
    </row>
    <row r="312" spans="1:65" s="13" customFormat="1">
      <c r="B312" s="163"/>
      <c r="D312" s="157" t="s">
        <v>1758</v>
      </c>
      <c r="E312" s="164" t="s">
        <v>1456</v>
      </c>
      <c r="F312" s="165" t="s">
        <v>2278</v>
      </c>
      <c r="H312" s="166">
        <v>50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1758</v>
      </c>
      <c r="AU312" s="164" t="s">
        <v>1535</v>
      </c>
      <c r="AV312" s="13" t="s">
        <v>1535</v>
      </c>
      <c r="AW312" s="13" t="s">
        <v>1482</v>
      </c>
      <c r="AX312" s="13" t="s">
        <v>1533</v>
      </c>
      <c r="AY312" s="164" t="s">
        <v>1750</v>
      </c>
    </row>
    <row r="313" spans="1:65" s="1" customFormat="1" ht="24.2" customHeight="1">
      <c r="A313" s="29"/>
      <c r="B313" s="142"/>
      <c r="C313" s="143" t="s">
        <v>2027</v>
      </c>
      <c r="D313" s="143" t="s">
        <v>1752</v>
      </c>
      <c r="E313" s="144" t="s">
        <v>1999</v>
      </c>
      <c r="F313" s="145" t="s">
        <v>2000</v>
      </c>
      <c r="G313" s="146" t="s">
        <v>1902</v>
      </c>
      <c r="H313" s="147">
        <v>137</v>
      </c>
      <c r="I313" s="148"/>
      <c r="J313" s="148">
        <f>ROUND(I313*H313,2)</f>
        <v>0</v>
      </c>
      <c r="K313" s="149"/>
      <c r="L313" s="30"/>
      <c r="M313" s="150" t="s">
        <v>1456</v>
      </c>
      <c r="N313" s="151" t="s">
        <v>1491</v>
      </c>
      <c r="O313" s="152">
        <v>0</v>
      </c>
      <c r="P313" s="152">
        <f>O313*H313</f>
        <v>0</v>
      </c>
      <c r="Q313" s="152">
        <v>2E-3</v>
      </c>
      <c r="R313" s="152">
        <f>Q313*H313</f>
        <v>0.27400000000000002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1756</v>
      </c>
      <c r="AT313" s="154" t="s">
        <v>1752</v>
      </c>
      <c r="AU313" s="154" t="s">
        <v>1535</v>
      </c>
      <c r="AY313" s="17" t="s">
        <v>1750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1533</v>
      </c>
      <c r="BK313" s="155">
        <f>ROUND(I313*H313,2)</f>
        <v>0</v>
      </c>
      <c r="BL313" s="17" t="s">
        <v>1756</v>
      </c>
      <c r="BM313" s="154" t="s">
        <v>2001</v>
      </c>
    </row>
    <row r="314" spans="1:65" s="12" customFormat="1">
      <c r="B314" s="156"/>
      <c r="D314" s="157" t="s">
        <v>1758</v>
      </c>
      <c r="E314" s="158" t="s">
        <v>1456</v>
      </c>
      <c r="F314" s="159" t="s">
        <v>2287</v>
      </c>
      <c r="H314" s="158" t="s">
        <v>1456</v>
      </c>
      <c r="L314" s="156"/>
      <c r="M314" s="160"/>
      <c r="N314" s="161"/>
      <c r="O314" s="161"/>
      <c r="P314" s="161"/>
      <c r="Q314" s="161"/>
      <c r="R314" s="161"/>
      <c r="S314" s="161"/>
      <c r="T314" s="162"/>
      <c r="AT314" s="158" t="s">
        <v>1758</v>
      </c>
      <c r="AU314" s="158" t="s">
        <v>1535</v>
      </c>
      <c r="AV314" s="12" t="s">
        <v>1533</v>
      </c>
      <c r="AW314" s="12" t="s">
        <v>1482</v>
      </c>
      <c r="AX314" s="12" t="s">
        <v>1526</v>
      </c>
      <c r="AY314" s="158" t="s">
        <v>1750</v>
      </c>
    </row>
    <row r="315" spans="1:65" s="13" customFormat="1">
      <c r="B315" s="163"/>
      <c r="D315" s="157" t="s">
        <v>1758</v>
      </c>
      <c r="E315" s="164" t="s">
        <v>1456</v>
      </c>
      <c r="F315" s="165" t="s">
        <v>2288</v>
      </c>
      <c r="H315" s="166">
        <v>137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1758</v>
      </c>
      <c r="AU315" s="164" t="s">
        <v>1535</v>
      </c>
      <c r="AV315" s="13" t="s">
        <v>1535</v>
      </c>
      <c r="AW315" s="13" t="s">
        <v>1482</v>
      </c>
      <c r="AX315" s="13" t="s">
        <v>1533</v>
      </c>
      <c r="AY315" s="164" t="s">
        <v>1750</v>
      </c>
    </row>
    <row r="316" spans="1:65" s="1" customFormat="1" ht="24.2" customHeight="1">
      <c r="A316" s="29"/>
      <c r="B316" s="142"/>
      <c r="C316" s="143" t="s">
        <v>2031</v>
      </c>
      <c r="D316" s="143" t="s">
        <v>1752</v>
      </c>
      <c r="E316" s="144" t="s">
        <v>2289</v>
      </c>
      <c r="F316" s="145" t="s">
        <v>2290</v>
      </c>
      <c r="G316" s="146" t="s">
        <v>2005</v>
      </c>
      <c r="H316" s="147">
        <v>50</v>
      </c>
      <c r="I316" s="148"/>
      <c r="J316" s="148">
        <f>ROUND(I316*H316,2)</f>
        <v>0</v>
      </c>
      <c r="K316" s="149"/>
      <c r="L316" s="30"/>
      <c r="M316" s="150" t="s">
        <v>1456</v>
      </c>
      <c r="N316" s="151" t="s">
        <v>1491</v>
      </c>
      <c r="O316" s="152">
        <v>0.84399999999999997</v>
      </c>
      <c r="P316" s="152">
        <f>O316*H316</f>
        <v>42.199999999999996</v>
      </c>
      <c r="Q316" s="152">
        <v>3.1E-4</v>
      </c>
      <c r="R316" s="152">
        <f>Q316*H316</f>
        <v>1.55E-2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1756</v>
      </c>
      <c r="AT316" s="154" t="s">
        <v>1752</v>
      </c>
      <c r="AU316" s="154" t="s">
        <v>1535</v>
      </c>
      <c r="AY316" s="17" t="s">
        <v>1750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1533</v>
      </c>
      <c r="BK316" s="155">
        <f>ROUND(I316*H316,2)</f>
        <v>0</v>
      </c>
      <c r="BL316" s="17" t="s">
        <v>1756</v>
      </c>
      <c r="BM316" s="154" t="s">
        <v>2006</v>
      </c>
    </row>
    <row r="317" spans="1:65" s="1" customFormat="1" ht="21.75" customHeight="1">
      <c r="A317" s="29"/>
      <c r="B317" s="142"/>
      <c r="C317" s="143" t="s">
        <v>2036</v>
      </c>
      <c r="D317" s="143" t="s">
        <v>1752</v>
      </c>
      <c r="E317" s="144" t="s">
        <v>2008</v>
      </c>
      <c r="F317" s="145" t="s">
        <v>2009</v>
      </c>
      <c r="G317" s="146" t="s">
        <v>1786</v>
      </c>
      <c r="H317" s="147">
        <v>1639.8</v>
      </c>
      <c r="I317" s="148"/>
      <c r="J317" s="148">
        <f>ROUND(I317*H317,2)</f>
        <v>0</v>
      </c>
      <c r="K317" s="149"/>
      <c r="L317" s="30"/>
      <c r="M317" s="150" t="s">
        <v>1456</v>
      </c>
      <c r="N317" s="151" t="s">
        <v>1491</v>
      </c>
      <c r="O317" s="152">
        <v>2.3E-2</v>
      </c>
      <c r="P317" s="152">
        <f>O317*H317</f>
        <v>37.715399999999995</v>
      </c>
      <c r="Q317" s="152">
        <v>6.9999999999999994E-5</v>
      </c>
      <c r="R317" s="152">
        <f>Q317*H317</f>
        <v>0.11478599999999999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1756</v>
      </c>
      <c r="AT317" s="154" t="s">
        <v>1752</v>
      </c>
      <c r="AU317" s="154" t="s">
        <v>1535</v>
      </c>
      <c r="AY317" s="17" t="s">
        <v>1750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1533</v>
      </c>
      <c r="BK317" s="155">
        <f>ROUND(I317*H317,2)</f>
        <v>0</v>
      </c>
      <c r="BL317" s="17" t="s">
        <v>1756</v>
      </c>
      <c r="BM317" s="154" t="s">
        <v>2010</v>
      </c>
    </row>
    <row r="318" spans="1:65" s="13" customFormat="1">
      <c r="B318" s="163"/>
      <c r="D318" s="157" t="s">
        <v>1758</v>
      </c>
      <c r="E318" s="164" t="s">
        <v>1456</v>
      </c>
      <c r="F318" s="165" t="s">
        <v>2291</v>
      </c>
      <c r="H318" s="166">
        <v>1639.8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1758</v>
      </c>
      <c r="AU318" s="164" t="s">
        <v>1535</v>
      </c>
      <c r="AV318" s="13" t="s">
        <v>1535</v>
      </c>
      <c r="AW318" s="13" t="s">
        <v>1482</v>
      </c>
      <c r="AX318" s="13" t="s">
        <v>1533</v>
      </c>
      <c r="AY318" s="164" t="s">
        <v>1750</v>
      </c>
    </row>
    <row r="319" spans="1:65" s="1" customFormat="1" ht="37.9" customHeight="1">
      <c r="A319" s="29"/>
      <c r="B319" s="142"/>
      <c r="C319" s="143" t="s">
        <v>2040</v>
      </c>
      <c r="D319" s="143" t="s">
        <v>1752</v>
      </c>
      <c r="E319" s="144" t="s">
        <v>2012</v>
      </c>
      <c r="F319" s="145" t="s">
        <v>2013</v>
      </c>
      <c r="G319" s="146" t="s">
        <v>1902</v>
      </c>
      <c r="H319" s="147">
        <v>35</v>
      </c>
      <c r="I319" s="148"/>
      <c r="J319" s="148">
        <f t="shared" ref="J319:J334" si="0">ROUND(I319*H319,2)</f>
        <v>0</v>
      </c>
      <c r="K319" s="149"/>
      <c r="L319" s="30"/>
      <c r="M319" s="150" t="s">
        <v>1456</v>
      </c>
      <c r="N319" s="151" t="s">
        <v>1491</v>
      </c>
      <c r="O319" s="152">
        <v>0.68300000000000005</v>
      </c>
      <c r="P319" s="152">
        <f t="shared" ref="P319:P334" si="1">O319*H319</f>
        <v>23.905000000000001</v>
      </c>
      <c r="Q319" s="152">
        <v>0</v>
      </c>
      <c r="R319" s="152">
        <f t="shared" ref="R319:R334" si="2">Q319*H319</f>
        <v>0</v>
      </c>
      <c r="S319" s="152">
        <v>0</v>
      </c>
      <c r="T319" s="153">
        <f t="shared" ref="T319:T334" si="3"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1756</v>
      </c>
      <c r="AT319" s="154" t="s">
        <v>1752</v>
      </c>
      <c r="AU319" s="154" t="s">
        <v>1535</v>
      </c>
      <c r="AY319" s="17" t="s">
        <v>1750</v>
      </c>
      <c r="BE319" s="155">
        <f t="shared" ref="BE319:BE334" si="4">IF(N319="základní",J319,0)</f>
        <v>0</v>
      </c>
      <c r="BF319" s="155">
        <f t="shared" ref="BF319:BF334" si="5">IF(N319="snížená",J319,0)</f>
        <v>0</v>
      </c>
      <c r="BG319" s="155">
        <f t="shared" ref="BG319:BG334" si="6">IF(N319="zákl. přenesená",J319,0)</f>
        <v>0</v>
      </c>
      <c r="BH319" s="155">
        <f t="shared" ref="BH319:BH334" si="7">IF(N319="sníž. přenesená",J319,0)</f>
        <v>0</v>
      </c>
      <c r="BI319" s="155">
        <f t="shared" ref="BI319:BI334" si="8">IF(N319="nulová",J319,0)</f>
        <v>0</v>
      </c>
      <c r="BJ319" s="17" t="s">
        <v>1533</v>
      </c>
      <c r="BK319" s="155">
        <f t="shared" ref="BK319:BK334" si="9">ROUND(I319*H319,2)</f>
        <v>0</v>
      </c>
      <c r="BL319" s="17" t="s">
        <v>1756</v>
      </c>
      <c r="BM319" s="154" t="s">
        <v>2014</v>
      </c>
    </row>
    <row r="320" spans="1:65" s="1" customFormat="1" ht="16.5" customHeight="1">
      <c r="A320" s="29"/>
      <c r="B320" s="142"/>
      <c r="C320" s="177" t="s">
        <v>2045</v>
      </c>
      <c r="D320" s="177" t="s">
        <v>1849</v>
      </c>
      <c r="E320" s="178" t="s">
        <v>2016</v>
      </c>
      <c r="F320" s="179" t="s">
        <v>2017</v>
      </c>
      <c r="G320" s="180" t="s">
        <v>1902</v>
      </c>
      <c r="H320" s="181">
        <v>35</v>
      </c>
      <c r="I320" s="182"/>
      <c r="J320" s="182">
        <f t="shared" si="0"/>
        <v>0</v>
      </c>
      <c r="K320" s="183"/>
      <c r="L320" s="184"/>
      <c r="M320" s="185" t="s">
        <v>1456</v>
      </c>
      <c r="N320" s="186" t="s">
        <v>1491</v>
      </c>
      <c r="O320" s="152">
        <v>0</v>
      </c>
      <c r="P320" s="152">
        <f t="shared" si="1"/>
        <v>0</v>
      </c>
      <c r="Q320" s="152">
        <v>6.4999999999999997E-4</v>
      </c>
      <c r="R320" s="152">
        <f t="shared" si="2"/>
        <v>2.2749999999999999E-2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1789</v>
      </c>
      <c r="AT320" s="154" t="s">
        <v>1849</v>
      </c>
      <c r="AU320" s="154" t="s">
        <v>1535</v>
      </c>
      <c r="AY320" s="17" t="s">
        <v>1750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1533</v>
      </c>
      <c r="BK320" s="155">
        <f t="shared" si="9"/>
        <v>0</v>
      </c>
      <c r="BL320" s="17" t="s">
        <v>1756</v>
      </c>
      <c r="BM320" s="154" t="s">
        <v>2018</v>
      </c>
    </row>
    <row r="321" spans="1:65" s="1" customFormat="1" ht="37.9" customHeight="1">
      <c r="A321" s="29"/>
      <c r="B321" s="142"/>
      <c r="C321" s="143" t="s">
        <v>2051</v>
      </c>
      <c r="D321" s="143" t="s">
        <v>1752</v>
      </c>
      <c r="E321" s="144" t="s">
        <v>2292</v>
      </c>
      <c r="F321" s="145" t="s">
        <v>2293</v>
      </c>
      <c r="G321" s="146" t="s">
        <v>1902</v>
      </c>
      <c r="H321" s="147">
        <v>12</v>
      </c>
      <c r="I321" s="148"/>
      <c r="J321" s="148">
        <f t="shared" si="0"/>
        <v>0</v>
      </c>
      <c r="K321" s="149"/>
      <c r="L321" s="30"/>
      <c r="M321" s="150" t="s">
        <v>1456</v>
      </c>
      <c r="N321" s="151" t="s">
        <v>1491</v>
      </c>
      <c r="O321" s="152">
        <v>0.745</v>
      </c>
      <c r="P321" s="152">
        <f t="shared" si="1"/>
        <v>8.94</v>
      </c>
      <c r="Q321" s="152">
        <v>1.0000000000000001E-5</v>
      </c>
      <c r="R321" s="152">
        <f t="shared" si="2"/>
        <v>1.2000000000000002E-4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1756</v>
      </c>
      <c r="AT321" s="154" t="s">
        <v>1752</v>
      </c>
      <c r="AU321" s="154" t="s">
        <v>1535</v>
      </c>
      <c r="AY321" s="17" t="s">
        <v>1750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1533</v>
      </c>
      <c r="BK321" s="155">
        <f t="shared" si="9"/>
        <v>0</v>
      </c>
      <c r="BL321" s="17" t="s">
        <v>1756</v>
      </c>
      <c r="BM321" s="154" t="s">
        <v>2294</v>
      </c>
    </row>
    <row r="322" spans="1:65" s="1" customFormat="1" ht="16.5" customHeight="1">
      <c r="A322" s="29"/>
      <c r="B322" s="142"/>
      <c r="C322" s="177" t="s">
        <v>2057</v>
      </c>
      <c r="D322" s="177" t="s">
        <v>1849</v>
      </c>
      <c r="E322" s="178" t="s">
        <v>2295</v>
      </c>
      <c r="F322" s="179" t="s">
        <v>2296</v>
      </c>
      <c r="G322" s="180" t="s">
        <v>1902</v>
      </c>
      <c r="H322" s="181">
        <v>12</v>
      </c>
      <c r="I322" s="182"/>
      <c r="J322" s="182">
        <f t="shared" si="0"/>
        <v>0</v>
      </c>
      <c r="K322" s="183"/>
      <c r="L322" s="184"/>
      <c r="M322" s="185" t="s">
        <v>1456</v>
      </c>
      <c r="N322" s="186" t="s">
        <v>1491</v>
      </c>
      <c r="O322" s="152">
        <v>0</v>
      </c>
      <c r="P322" s="152">
        <f t="shared" si="1"/>
        <v>0</v>
      </c>
      <c r="Q322" s="152">
        <v>1.4E-3</v>
      </c>
      <c r="R322" s="152">
        <f t="shared" si="2"/>
        <v>1.6799999999999999E-2</v>
      </c>
      <c r="S322" s="152">
        <v>0</v>
      </c>
      <c r="T322" s="153">
        <f t="shared" si="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1789</v>
      </c>
      <c r="AT322" s="154" t="s">
        <v>1849</v>
      </c>
      <c r="AU322" s="154" t="s">
        <v>1535</v>
      </c>
      <c r="AY322" s="17" t="s">
        <v>1750</v>
      </c>
      <c r="BE322" s="155">
        <f t="shared" si="4"/>
        <v>0</v>
      </c>
      <c r="BF322" s="155">
        <f t="shared" si="5"/>
        <v>0</v>
      </c>
      <c r="BG322" s="155">
        <f t="shared" si="6"/>
        <v>0</v>
      </c>
      <c r="BH322" s="155">
        <f t="shared" si="7"/>
        <v>0</v>
      </c>
      <c r="BI322" s="155">
        <f t="shared" si="8"/>
        <v>0</v>
      </c>
      <c r="BJ322" s="17" t="s">
        <v>1533</v>
      </c>
      <c r="BK322" s="155">
        <f t="shared" si="9"/>
        <v>0</v>
      </c>
      <c r="BL322" s="17" t="s">
        <v>1756</v>
      </c>
      <c r="BM322" s="154" t="s">
        <v>2297</v>
      </c>
    </row>
    <row r="323" spans="1:65" s="1" customFormat="1" ht="37.9" customHeight="1">
      <c r="A323" s="29"/>
      <c r="B323" s="142"/>
      <c r="C323" s="143" t="s">
        <v>2061</v>
      </c>
      <c r="D323" s="143" t="s">
        <v>1752</v>
      </c>
      <c r="E323" s="144" t="s">
        <v>2298</v>
      </c>
      <c r="F323" s="145" t="s">
        <v>2299</v>
      </c>
      <c r="G323" s="146" t="s">
        <v>1902</v>
      </c>
      <c r="H323" s="147">
        <v>1</v>
      </c>
      <c r="I323" s="148"/>
      <c r="J323" s="148">
        <f t="shared" si="0"/>
        <v>0</v>
      </c>
      <c r="K323" s="149"/>
      <c r="L323" s="30"/>
      <c r="M323" s="150" t="s">
        <v>1456</v>
      </c>
      <c r="N323" s="151" t="s">
        <v>1491</v>
      </c>
      <c r="O323" s="152">
        <v>0.83</v>
      </c>
      <c r="P323" s="152">
        <f t="shared" si="1"/>
        <v>0.83</v>
      </c>
      <c r="Q323" s="152">
        <v>1.0000000000000001E-5</v>
      </c>
      <c r="R323" s="152">
        <f t="shared" si="2"/>
        <v>1.0000000000000001E-5</v>
      </c>
      <c r="S323" s="152">
        <v>0</v>
      </c>
      <c r="T323" s="153">
        <f t="shared" si="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1756</v>
      </c>
      <c r="AT323" s="154" t="s">
        <v>1752</v>
      </c>
      <c r="AU323" s="154" t="s">
        <v>1535</v>
      </c>
      <c r="AY323" s="17" t="s">
        <v>1750</v>
      </c>
      <c r="BE323" s="155">
        <f t="shared" si="4"/>
        <v>0</v>
      </c>
      <c r="BF323" s="155">
        <f t="shared" si="5"/>
        <v>0</v>
      </c>
      <c r="BG323" s="155">
        <f t="shared" si="6"/>
        <v>0</v>
      </c>
      <c r="BH323" s="155">
        <f t="shared" si="7"/>
        <v>0</v>
      </c>
      <c r="BI323" s="155">
        <f t="shared" si="8"/>
        <v>0</v>
      </c>
      <c r="BJ323" s="17" t="s">
        <v>1533</v>
      </c>
      <c r="BK323" s="155">
        <f t="shared" si="9"/>
        <v>0</v>
      </c>
      <c r="BL323" s="17" t="s">
        <v>1756</v>
      </c>
      <c r="BM323" s="154" t="s">
        <v>2300</v>
      </c>
    </row>
    <row r="324" spans="1:65" s="1" customFormat="1" ht="16.5" customHeight="1">
      <c r="A324" s="29"/>
      <c r="B324" s="142"/>
      <c r="C324" s="177" t="s">
        <v>2066</v>
      </c>
      <c r="D324" s="177" t="s">
        <v>1849</v>
      </c>
      <c r="E324" s="178" t="s">
        <v>2301</v>
      </c>
      <c r="F324" s="179" t="s">
        <v>2302</v>
      </c>
      <c r="G324" s="180" t="s">
        <v>1902</v>
      </c>
      <c r="H324" s="181">
        <v>1</v>
      </c>
      <c r="I324" s="182"/>
      <c r="J324" s="182">
        <f t="shared" si="0"/>
        <v>0</v>
      </c>
      <c r="K324" s="183"/>
      <c r="L324" s="184"/>
      <c r="M324" s="185" t="s">
        <v>1456</v>
      </c>
      <c r="N324" s="186" t="s">
        <v>1491</v>
      </c>
      <c r="O324" s="152">
        <v>0</v>
      </c>
      <c r="P324" s="152">
        <f t="shared" si="1"/>
        <v>0</v>
      </c>
      <c r="Q324" s="152">
        <v>2.5999999999999999E-3</v>
      </c>
      <c r="R324" s="152">
        <f t="shared" si="2"/>
        <v>2.5999999999999999E-3</v>
      </c>
      <c r="S324" s="152">
        <v>0</v>
      </c>
      <c r="T324" s="153">
        <f t="shared" si="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1789</v>
      </c>
      <c r="AT324" s="154" t="s">
        <v>1849</v>
      </c>
      <c r="AU324" s="154" t="s">
        <v>1535</v>
      </c>
      <c r="AY324" s="17" t="s">
        <v>1750</v>
      </c>
      <c r="BE324" s="155">
        <f t="shared" si="4"/>
        <v>0</v>
      </c>
      <c r="BF324" s="155">
        <f t="shared" si="5"/>
        <v>0</v>
      </c>
      <c r="BG324" s="155">
        <f t="shared" si="6"/>
        <v>0</v>
      </c>
      <c r="BH324" s="155">
        <f t="shared" si="7"/>
        <v>0</v>
      </c>
      <c r="BI324" s="155">
        <f t="shared" si="8"/>
        <v>0</v>
      </c>
      <c r="BJ324" s="17" t="s">
        <v>1533</v>
      </c>
      <c r="BK324" s="155">
        <f t="shared" si="9"/>
        <v>0</v>
      </c>
      <c r="BL324" s="17" t="s">
        <v>1756</v>
      </c>
      <c r="BM324" s="154" t="s">
        <v>2303</v>
      </c>
    </row>
    <row r="325" spans="1:65" s="1" customFormat="1" ht="37.9" customHeight="1">
      <c r="A325" s="29"/>
      <c r="B325" s="142"/>
      <c r="C325" s="143" t="s">
        <v>2070</v>
      </c>
      <c r="D325" s="143" t="s">
        <v>1752</v>
      </c>
      <c r="E325" s="144" t="s">
        <v>2020</v>
      </c>
      <c r="F325" s="145" t="s">
        <v>2021</v>
      </c>
      <c r="G325" s="146" t="s">
        <v>1902</v>
      </c>
      <c r="H325" s="147">
        <v>35</v>
      </c>
      <c r="I325" s="148"/>
      <c r="J325" s="148">
        <f t="shared" si="0"/>
        <v>0</v>
      </c>
      <c r="K325" s="149"/>
      <c r="L325" s="30"/>
      <c r="M325" s="150" t="s">
        <v>1456</v>
      </c>
      <c r="N325" s="151" t="s">
        <v>1491</v>
      </c>
      <c r="O325" s="152">
        <v>0.68300000000000005</v>
      </c>
      <c r="P325" s="152">
        <f t="shared" si="1"/>
        <v>23.905000000000001</v>
      </c>
      <c r="Q325" s="152">
        <v>0</v>
      </c>
      <c r="R325" s="152">
        <f t="shared" si="2"/>
        <v>0</v>
      </c>
      <c r="S325" s="152">
        <v>0</v>
      </c>
      <c r="T325" s="153">
        <f t="shared" si="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1756</v>
      </c>
      <c r="AT325" s="154" t="s">
        <v>1752</v>
      </c>
      <c r="AU325" s="154" t="s">
        <v>1535</v>
      </c>
      <c r="AY325" s="17" t="s">
        <v>1750</v>
      </c>
      <c r="BE325" s="155">
        <f t="shared" si="4"/>
        <v>0</v>
      </c>
      <c r="BF325" s="155">
        <f t="shared" si="5"/>
        <v>0</v>
      </c>
      <c r="BG325" s="155">
        <f t="shared" si="6"/>
        <v>0</v>
      </c>
      <c r="BH325" s="155">
        <f t="shared" si="7"/>
        <v>0</v>
      </c>
      <c r="BI325" s="155">
        <f t="shared" si="8"/>
        <v>0</v>
      </c>
      <c r="BJ325" s="17" t="s">
        <v>1533</v>
      </c>
      <c r="BK325" s="155">
        <f t="shared" si="9"/>
        <v>0</v>
      </c>
      <c r="BL325" s="17" t="s">
        <v>1756</v>
      </c>
      <c r="BM325" s="154" t="s">
        <v>2022</v>
      </c>
    </row>
    <row r="326" spans="1:65" s="1" customFormat="1" ht="16.5" customHeight="1">
      <c r="A326" s="29"/>
      <c r="B326" s="142"/>
      <c r="C326" s="177" t="s">
        <v>2074</v>
      </c>
      <c r="D326" s="177" t="s">
        <v>1849</v>
      </c>
      <c r="E326" s="178" t="s">
        <v>2024</v>
      </c>
      <c r="F326" s="179" t="s">
        <v>2025</v>
      </c>
      <c r="G326" s="180" t="s">
        <v>1902</v>
      </c>
      <c r="H326" s="181">
        <v>35</v>
      </c>
      <c r="I326" s="182"/>
      <c r="J326" s="182">
        <f t="shared" si="0"/>
        <v>0</v>
      </c>
      <c r="K326" s="183"/>
      <c r="L326" s="184"/>
      <c r="M326" s="185" t="s">
        <v>1456</v>
      </c>
      <c r="N326" s="186" t="s">
        <v>1491</v>
      </c>
      <c r="O326" s="152">
        <v>0</v>
      </c>
      <c r="P326" s="152">
        <f t="shared" si="1"/>
        <v>0</v>
      </c>
      <c r="Q326" s="152">
        <v>2.9E-4</v>
      </c>
      <c r="R326" s="152">
        <f t="shared" si="2"/>
        <v>1.0149999999999999E-2</v>
      </c>
      <c r="S326" s="152">
        <v>0</v>
      </c>
      <c r="T326" s="153">
        <f t="shared" si="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1789</v>
      </c>
      <c r="AT326" s="154" t="s">
        <v>1849</v>
      </c>
      <c r="AU326" s="154" t="s">
        <v>1535</v>
      </c>
      <c r="AY326" s="17" t="s">
        <v>1750</v>
      </c>
      <c r="BE326" s="155">
        <f t="shared" si="4"/>
        <v>0</v>
      </c>
      <c r="BF326" s="155">
        <f t="shared" si="5"/>
        <v>0</v>
      </c>
      <c r="BG326" s="155">
        <f t="shared" si="6"/>
        <v>0</v>
      </c>
      <c r="BH326" s="155">
        <f t="shared" si="7"/>
        <v>0</v>
      </c>
      <c r="BI326" s="155">
        <f t="shared" si="8"/>
        <v>0</v>
      </c>
      <c r="BJ326" s="17" t="s">
        <v>1533</v>
      </c>
      <c r="BK326" s="155">
        <f t="shared" si="9"/>
        <v>0</v>
      </c>
      <c r="BL326" s="17" t="s">
        <v>1756</v>
      </c>
      <c r="BM326" s="154" t="s">
        <v>2026</v>
      </c>
    </row>
    <row r="327" spans="1:65" s="1" customFormat="1" ht="37.9" customHeight="1">
      <c r="A327" s="29"/>
      <c r="B327" s="142"/>
      <c r="C327" s="143" t="s">
        <v>2079</v>
      </c>
      <c r="D327" s="143" t="s">
        <v>1752</v>
      </c>
      <c r="E327" s="144" t="s">
        <v>2304</v>
      </c>
      <c r="F327" s="145" t="s">
        <v>2305</v>
      </c>
      <c r="G327" s="146" t="s">
        <v>1902</v>
      </c>
      <c r="H327" s="147">
        <v>12</v>
      </c>
      <c r="I327" s="148"/>
      <c r="J327" s="148">
        <f t="shared" si="0"/>
        <v>0</v>
      </c>
      <c r="K327" s="149"/>
      <c r="L327" s="30"/>
      <c r="M327" s="150" t="s">
        <v>1456</v>
      </c>
      <c r="N327" s="151" t="s">
        <v>1491</v>
      </c>
      <c r="O327" s="152">
        <v>0.745</v>
      </c>
      <c r="P327" s="152">
        <f t="shared" si="1"/>
        <v>8.94</v>
      </c>
      <c r="Q327" s="152">
        <v>1.0000000000000001E-5</v>
      </c>
      <c r="R327" s="152">
        <f t="shared" si="2"/>
        <v>1.2000000000000002E-4</v>
      </c>
      <c r="S327" s="152">
        <v>0</v>
      </c>
      <c r="T327" s="153">
        <f t="shared" si="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1756</v>
      </c>
      <c r="AT327" s="154" t="s">
        <v>1752</v>
      </c>
      <c r="AU327" s="154" t="s">
        <v>1535</v>
      </c>
      <c r="AY327" s="17" t="s">
        <v>1750</v>
      </c>
      <c r="BE327" s="155">
        <f t="shared" si="4"/>
        <v>0</v>
      </c>
      <c r="BF327" s="155">
        <f t="shared" si="5"/>
        <v>0</v>
      </c>
      <c r="BG327" s="155">
        <f t="shared" si="6"/>
        <v>0</v>
      </c>
      <c r="BH327" s="155">
        <f t="shared" si="7"/>
        <v>0</v>
      </c>
      <c r="BI327" s="155">
        <f t="shared" si="8"/>
        <v>0</v>
      </c>
      <c r="BJ327" s="17" t="s">
        <v>1533</v>
      </c>
      <c r="BK327" s="155">
        <f t="shared" si="9"/>
        <v>0</v>
      </c>
      <c r="BL327" s="17" t="s">
        <v>1756</v>
      </c>
      <c r="BM327" s="154" t="s">
        <v>2306</v>
      </c>
    </row>
    <row r="328" spans="1:65" s="1" customFormat="1" ht="16.5" customHeight="1">
      <c r="A328" s="29"/>
      <c r="B328" s="142"/>
      <c r="C328" s="177" t="s">
        <v>2307</v>
      </c>
      <c r="D328" s="177" t="s">
        <v>1849</v>
      </c>
      <c r="E328" s="178" t="s">
        <v>2308</v>
      </c>
      <c r="F328" s="179" t="s">
        <v>2309</v>
      </c>
      <c r="G328" s="180" t="s">
        <v>1902</v>
      </c>
      <c r="H328" s="181">
        <v>12</v>
      </c>
      <c r="I328" s="182"/>
      <c r="J328" s="182">
        <f t="shared" si="0"/>
        <v>0</v>
      </c>
      <c r="K328" s="183"/>
      <c r="L328" s="184"/>
      <c r="M328" s="185" t="s">
        <v>1456</v>
      </c>
      <c r="N328" s="186" t="s">
        <v>1491</v>
      </c>
      <c r="O328" s="152">
        <v>0</v>
      </c>
      <c r="P328" s="152">
        <f t="shared" si="1"/>
        <v>0</v>
      </c>
      <c r="Q328" s="152">
        <v>5.0000000000000001E-4</v>
      </c>
      <c r="R328" s="152">
        <f t="shared" si="2"/>
        <v>6.0000000000000001E-3</v>
      </c>
      <c r="S328" s="152">
        <v>0</v>
      </c>
      <c r="T328" s="153">
        <f t="shared" si="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1789</v>
      </c>
      <c r="AT328" s="154" t="s">
        <v>1849</v>
      </c>
      <c r="AU328" s="154" t="s">
        <v>1535</v>
      </c>
      <c r="AY328" s="17" t="s">
        <v>1750</v>
      </c>
      <c r="BE328" s="155">
        <f t="shared" si="4"/>
        <v>0</v>
      </c>
      <c r="BF328" s="155">
        <f t="shared" si="5"/>
        <v>0</v>
      </c>
      <c r="BG328" s="155">
        <f t="shared" si="6"/>
        <v>0</v>
      </c>
      <c r="BH328" s="155">
        <f t="shared" si="7"/>
        <v>0</v>
      </c>
      <c r="BI328" s="155">
        <f t="shared" si="8"/>
        <v>0</v>
      </c>
      <c r="BJ328" s="17" t="s">
        <v>1533</v>
      </c>
      <c r="BK328" s="155">
        <f t="shared" si="9"/>
        <v>0</v>
      </c>
      <c r="BL328" s="17" t="s">
        <v>1756</v>
      </c>
      <c r="BM328" s="154" t="s">
        <v>2310</v>
      </c>
    </row>
    <row r="329" spans="1:65" s="1" customFormat="1" ht="37.9" customHeight="1">
      <c r="A329" s="29"/>
      <c r="B329" s="142"/>
      <c r="C329" s="143" t="s">
        <v>2311</v>
      </c>
      <c r="D329" s="143" t="s">
        <v>1752</v>
      </c>
      <c r="E329" s="144" t="s">
        <v>2312</v>
      </c>
      <c r="F329" s="145" t="s">
        <v>2313</v>
      </c>
      <c r="G329" s="146" t="s">
        <v>1902</v>
      </c>
      <c r="H329" s="147">
        <v>1</v>
      </c>
      <c r="I329" s="148"/>
      <c r="J329" s="148">
        <f t="shared" si="0"/>
        <v>0</v>
      </c>
      <c r="K329" s="149"/>
      <c r="L329" s="30"/>
      <c r="M329" s="150" t="s">
        <v>1456</v>
      </c>
      <c r="N329" s="151" t="s">
        <v>1491</v>
      </c>
      <c r="O329" s="152">
        <v>0.83</v>
      </c>
      <c r="P329" s="152">
        <f t="shared" si="1"/>
        <v>0.83</v>
      </c>
      <c r="Q329" s="152">
        <v>1.0000000000000001E-5</v>
      </c>
      <c r="R329" s="152">
        <f t="shared" si="2"/>
        <v>1.0000000000000001E-5</v>
      </c>
      <c r="S329" s="152">
        <v>0</v>
      </c>
      <c r="T329" s="153">
        <f t="shared" si="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1756</v>
      </c>
      <c r="AT329" s="154" t="s">
        <v>1752</v>
      </c>
      <c r="AU329" s="154" t="s">
        <v>1535</v>
      </c>
      <c r="AY329" s="17" t="s">
        <v>1750</v>
      </c>
      <c r="BE329" s="155">
        <f t="shared" si="4"/>
        <v>0</v>
      </c>
      <c r="BF329" s="155">
        <f t="shared" si="5"/>
        <v>0</v>
      </c>
      <c r="BG329" s="155">
        <f t="shared" si="6"/>
        <v>0</v>
      </c>
      <c r="BH329" s="155">
        <f t="shared" si="7"/>
        <v>0</v>
      </c>
      <c r="BI329" s="155">
        <f t="shared" si="8"/>
        <v>0</v>
      </c>
      <c r="BJ329" s="17" t="s">
        <v>1533</v>
      </c>
      <c r="BK329" s="155">
        <f t="shared" si="9"/>
        <v>0</v>
      </c>
      <c r="BL329" s="17" t="s">
        <v>1756</v>
      </c>
      <c r="BM329" s="154" t="s">
        <v>2314</v>
      </c>
    </row>
    <row r="330" spans="1:65" s="1" customFormat="1" ht="16.5" customHeight="1">
      <c r="A330" s="29"/>
      <c r="B330" s="142"/>
      <c r="C330" s="177" t="s">
        <v>2315</v>
      </c>
      <c r="D330" s="177" t="s">
        <v>1849</v>
      </c>
      <c r="E330" s="178" t="s">
        <v>2316</v>
      </c>
      <c r="F330" s="179" t="s">
        <v>2317</v>
      </c>
      <c r="G330" s="180" t="s">
        <v>1902</v>
      </c>
      <c r="H330" s="181">
        <v>1</v>
      </c>
      <c r="I330" s="182"/>
      <c r="J330" s="182">
        <f t="shared" si="0"/>
        <v>0</v>
      </c>
      <c r="K330" s="183"/>
      <c r="L330" s="184"/>
      <c r="M330" s="185" t="s">
        <v>1456</v>
      </c>
      <c r="N330" s="186" t="s">
        <v>1491</v>
      </c>
      <c r="O330" s="152">
        <v>0</v>
      </c>
      <c r="P330" s="152">
        <f t="shared" si="1"/>
        <v>0</v>
      </c>
      <c r="Q330" s="152">
        <v>1.1199999999999999E-3</v>
      </c>
      <c r="R330" s="152">
        <f t="shared" si="2"/>
        <v>1.1199999999999999E-3</v>
      </c>
      <c r="S330" s="152">
        <v>0</v>
      </c>
      <c r="T330" s="153">
        <f t="shared" si="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1789</v>
      </c>
      <c r="AT330" s="154" t="s">
        <v>1849</v>
      </c>
      <c r="AU330" s="154" t="s">
        <v>1535</v>
      </c>
      <c r="AY330" s="17" t="s">
        <v>1750</v>
      </c>
      <c r="BE330" s="155">
        <f t="shared" si="4"/>
        <v>0</v>
      </c>
      <c r="BF330" s="155">
        <f t="shared" si="5"/>
        <v>0</v>
      </c>
      <c r="BG330" s="155">
        <f t="shared" si="6"/>
        <v>0</v>
      </c>
      <c r="BH330" s="155">
        <f t="shared" si="7"/>
        <v>0</v>
      </c>
      <c r="BI330" s="155">
        <f t="shared" si="8"/>
        <v>0</v>
      </c>
      <c r="BJ330" s="17" t="s">
        <v>1533</v>
      </c>
      <c r="BK330" s="155">
        <f t="shared" si="9"/>
        <v>0</v>
      </c>
      <c r="BL330" s="17" t="s">
        <v>1756</v>
      </c>
      <c r="BM330" s="154" t="s">
        <v>2318</v>
      </c>
    </row>
    <row r="331" spans="1:65" s="1" customFormat="1" ht="37.9" customHeight="1">
      <c r="A331" s="29"/>
      <c r="B331" s="142"/>
      <c r="C331" s="143" t="s">
        <v>2319</v>
      </c>
      <c r="D331" s="143" t="s">
        <v>1752</v>
      </c>
      <c r="E331" s="144" t="s">
        <v>2320</v>
      </c>
      <c r="F331" s="145" t="s">
        <v>2321</v>
      </c>
      <c r="G331" s="146" t="s">
        <v>1902</v>
      </c>
      <c r="H331" s="147">
        <v>48</v>
      </c>
      <c r="I331" s="148"/>
      <c r="J331" s="148">
        <f t="shared" si="0"/>
        <v>0</v>
      </c>
      <c r="K331" s="149"/>
      <c r="L331" s="30"/>
      <c r="M331" s="150" t="s">
        <v>1456</v>
      </c>
      <c r="N331" s="151" t="s">
        <v>1491</v>
      </c>
      <c r="O331" s="152">
        <v>1.8640000000000001</v>
      </c>
      <c r="P331" s="152">
        <f t="shared" si="1"/>
        <v>89.472000000000008</v>
      </c>
      <c r="Q331" s="152">
        <v>2.0000000000000002E-5</v>
      </c>
      <c r="R331" s="152">
        <f t="shared" si="2"/>
        <v>9.6000000000000013E-4</v>
      </c>
      <c r="S331" s="152">
        <v>0</v>
      </c>
      <c r="T331" s="153">
        <f t="shared" si="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1756</v>
      </c>
      <c r="AT331" s="154" t="s">
        <v>1752</v>
      </c>
      <c r="AU331" s="154" t="s">
        <v>1535</v>
      </c>
      <c r="AY331" s="17" t="s">
        <v>1750</v>
      </c>
      <c r="BE331" s="155">
        <f t="shared" si="4"/>
        <v>0</v>
      </c>
      <c r="BF331" s="155">
        <f t="shared" si="5"/>
        <v>0</v>
      </c>
      <c r="BG331" s="155">
        <f t="shared" si="6"/>
        <v>0</v>
      </c>
      <c r="BH331" s="155">
        <f t="shared" si="7"/>
        <v>0</v>
      </c>
      <c r="BI331" s="155">
        <f t="shared" si="8"/>
        <v>0</v>
      </c>
      <c r="BJ331" s="17" t="s">
        <v>1533</v>
      </c>
      <c r="BK331" s="155">
        <f t="shared" si="9"/>
        <v>0</v>
      </c>
      <c r="BL331" s="17" t="s">
        <v>1756</v>
      </c>
      <c r="BM331" s="154" t="s">
        <v>2030</v>
      </c>
    </row>
    <row r="332" spans="1:65" s="1" customFormat="1" ht="24.2" customHeight="1">
      <c r="A332" s="29"/>
      <c r="B332" s="142"/>
      <c r="C332" s="177" t="s">
        <v>2322</v>
      </c>
      <c r="D332" s="177" t="s">
        <v>1849</v>
      </c>
      <c r="E332" s="178" t="s">
        <v>2323</v>
      </c>
      <c r="F332" s="179" t="s">
        <v>2324</v>
      </c>
      <c r="G332" s="180" t="s">
        <v>1902</v>
      </c>
      <c r="H332" s="181">
        <v>35</v>
      </c>
      <c r="I332" s="182"/>
      <c r="J332" s="182">
        <f t="shared" si="0"/>
        <v>0</v>
      </c>
      <c r="K332" s="183"/>
      <c r="L332" s="184"/>
      <c r="M332" s="185" t="s">
        <v>1456</v>
      </c>
      <c r="N332" s="186" t="s">
        <v>1491</v>
      </c>
      <c r="O332" s="152">
        <v>0</v>
      </c>
      <c r="P332" s="152">
        <f t="shared" si="1"/>
        <v>0</v>
      </c>
      <c r="Q332" s="152">
        <v>8.5000000000000006E-3</v>
      </c>
      <c r="R332" s="152">
        <f t="shared" si="2"/>
        <v>0.29750000000000004</v>
      </c>
      <c r="S332" s="152">
        <v>0</v>
      </c>
      <c r="T332" s="153">
        <f t="shared" si="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1789</v>
      </c>
      <c r="AT332" s="154" t="s">
        <v>1849</v>
      </c>
      <c r="AU332" s="154" t="s">
        <v>1535</v>
      </c>
      <c r="AY332" s="17" t="s">
        <v>1750</v>
      </c>
      <c r="BE332" s="155">
        <f t="shared" si="4"/>
        <v>0</v>
      </c>
      <c r="BF332" s="155">
        <f t="shared" si="5"/>
        <v>0</v>
      </c>
      <c r="BG332" s="155">
        <f t="shared" si="6"/>
        <v>0</v>
      </c>
      <c r="BH332" s="155">
        <f t="shared" si="7"/>
        <v>0</v>
      </c>
      <c r="BI332" s="155">
        <f t="shared" si="8"/>
        <v>0</v>
      </c>
      <c r="BJ332" s="17" t="s">
        <v>1533</v>
      </c>
      <c r="BK332" s="155">
        <f t="shared" si="9"/>
        <v>0</v>
      </c>
      <c r="BL332" s="17" t="s">
        <v>1756</v>
      </c>
      <c r="BM332" s="154" t="s">
        <v>2325</v>
      </c>
    </row>
    <row r="333" spans="1:65" s="1" customFormat="1" ht="24.2" customHeight="1">
      <c r="A333" s="29"/>
      <c r="B333" s="142"/>
      <c r="C333" s="177" t="s">
        <v>2326</v>
      </c>
      <c r="D333" s="177" t="s">
        <v>1849</v>
      </c>
      <c r="E333" s="178" t="s">
        <v>2327</v>
      </c>
      <c r="F333" s="179" t="s">
        <v>2328</v>
      </c>
      <c r="G333" s="180" t="s">
        <v>1902</v>
      </c>
      <c r="H333" s="181">
        <v>12</v>
      </c>
      <c r="I333" s="182"/>
      <c r="J333" s="182">
        <f t="shared" si="0"/>
        <v>0</v>
      </c>
      <c r="K333" s="183"/>
      <c r="L333" s="184"/>
      <c r="M333" s="185" t="s">
        <v>1456</v>
      </c>
      <c r="N333" s="186" t="s">
        <v>1491</v>
      </c>
      <c r="O333" s="152">
        <v>0</v>
      </c>
      <c r="P333" s="152">
        <f t="shared" si="1"/>
        <v>0</v>
      </c>
      <c r="Q333" s="152">
        <v>1.01E-2</v>
      </c>
      <c r="R333" s="152">
        <f t="shared" si="2"/>
        <v>0.1212</v>
      </c>
      <c r="S333" s="152">
        <v>0</v>
      </c>
      <c r="T333" s="153">
        <f t="shared" si="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1789</v>
      </c>
      <c r="AT333" s="154" t="s">
        <v>1849</v>
      </c>
      <c r="AU333" s="154" t="s">
        <v>1535</v>
      </c>
      <c r="AY333" s="17" t="s">
        <v>1750</v>
      </c>
      <c r="BE333" s="155">
        <f t="shared" si="4"/>
        <v>0</v>
      </c>
      <c r="BF333" s="155">
        <f t="shared" si="5"/>
        <v>0</v>
      </c>
      <c r="BG333" s="155">
        <f t="shared" si="6"/>
        <v>0</v>
      </c>
      <c r="BH333" s="155">
        <f t="shared" si="7"/>
        <v>0</v>
      </c>
      <c r="BI333" s="155">
        <f t="shared" si="8"/>
        <v>0</v>
      </c>
      <c r="BJ333" s="17" t="s">
        <v>1533</v>
      </c>
      <c r="BK333" s="155">
        <f t="shared" si="9"/>
        <v>0</v>
      </c>
      <c r="BL333" s="17" t="s">
        <v>1756</v>
      </c>
      <c r="BM333" s="154" t="s">
        <v>2329</v>
      </c>
    </row>
    <row r="334" spans="1:65" s="1" customFormat="1" ht="24.2" customHeight="1">
      <c r="A334" s="29"/>
      <c r="B334" s="142"/>
      <c r="C334" s="177" t="s">
        <v>2330</v>
      </c>
      <c r="D334" s="177" t="s">
        <v>1849</v>
      </c>
      <c r="E334" s="178" t="s">
        <v>2331</v>
      </c>
      <c r="F334" s="179" t="s">
        <v>2332</v>
      </c>
      <c r="G334" s="180" t="s">
        <v>1902</v>
      </c>
      <c r="H334" s="181">
        <v>1</v>
      </c>
      <c r="I334" s="182"/>
      <c r="J334" s="182">
        <f t="shared" si="0"/>
        <v>0</v>
      </c>
      <c r="K334" s="183"/>
      <c r="L334" s="184"/>
      <c r="M334" s="185" t="s">
        <v>1456</v>
      </c>
      <c r="N334" s="186" t="s">
        <v>1491</v>
      </c>
      <c r="O334" s="152">
        <v>0</v>
      </c>
      <c r="P334" s="152">
        <f t="shared" si="1"/>
        <v>0</v>
      </c>
      <c r="Q334" s="152">
        <v>1.2E-2</v>
      </c>
      <c r="R334" s="152">
        <f t="shared" si="2"/>
        <v>1.2E-2</v>
      </c>
      <c r="S334" s="152">
        <v>0</v>
      </c>
      <c r="T334" s="153">
        <f t="shared" si="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1789</v>
      </c>
      <c r="AT334" s="154" t="s">
        <v>1849</v>
      </c>
      <c r="AU334" s="154" t="s">
        <v>1535</v>
      </c>
      <c r="AY334" s="17" t="s">
        <v>1750</v>
      </c>
      <c r="BE334" s="155">
        <f t="shared" si="4"/>
        <v>0</v>
      </c>
      <c r="BF334" s="155">
        <f t="shared" si="5"/>
        <v>0</v>
      </c>
      <c r="BG334" s="155">
        <f t="shared" si="6"/>
        <v>0</v>
      </c>
      <c r="BH334" s="155">
        <f t="shared" si="7"/>
        <v>0</v>
      </c>
      <c r="BI334" s="155">
        <f t="shared" si="8"/>
        <v>0</v>
      </c>
      <c r="BJ334" s="17" t="s">
        <v>1533</v>
      </c>
      <c r="BK334" s="155">
        <f t="shared" si="9"/>
        <v>0</v>
      </c>
      <c r="BL334" s="17" t="s">
        <v>1756</v>
      </c>
      <c r="BM334" s="154" t="s">
        <v>2333</v>
      </c>
    </row>
    <row r="335" spans="1:65" s="11" customFormat="1" ht="22.9" customHeight="1">
      <c r="B335" s="130"/>
      <c r="D335" s="131" t="s">
        <v>1525</v>
      </c>
      <c r="E335" s="140" t="s">
        <v>2334</v>
      </c>
      <c r="F335" s="140" t="s">
        <v>1948</v>
      </c>
      <c r="J335" s="141">
        <f>BK335</f>
        <v>0</v>
      </c>
      <c r="L335" s="130"/>
      <c r="M335" s="134"/>
      <c r="N335" s="135"/>
      <c r="O335" s="135"/>
      <c r="P335" s="136">
        <f>SUM(P336:P365)</f>
        <v>111.5304</v>
      </c>
      <c r="Q335" s="135"/>
      <c r="R335" s="136">
        <f>SUM(R336:R365)</f>
        <v>2.1620439999999999</v>
      </c>
      <c r="S335" s="135"/>
      <c r="T335" s="137">
        <f>SUM(T336:T365)</f>
        <v>0</v>
      </c>
      <c r="AR335" s="131" t="s">
        <v>1533</v>
      </c>
      <c r="AT335" s="138" t="s">
        <v>1525</v>
      </c>
      <c r="AU335" s="138" t="s">
        <v>1533</v>
      </c>
      <c r="AY335" s="131" t="s">
        <v>1750</v>
      </c>
      <c r="BK335" s="139">
        <f>SUM(BK336:BK365)</f>
        <v>0</v>
      </c>
    </row>
    <row r="336" spans="1:65" s="1" customFormat="1" ht="44.25" customHeight="1">
      <c r="A336" s="29"/>
      <c r="B336" s="142"/>
      <c r="C336" s="143" t="s">
        <v>2335</v>
      </c>
      <c r="D336" s="143" t="s">
        <v>1752</v>
      </c>
      <c r="E336" s="144" t="s">
        <v>2336</v>
      </c>
      <c r="F336" s="145" t="s">
        <v>2337</v>
      </c>
      <c r="G336" s="146" t="s">
        <v>1902</v>
      </c>
      <c r="H336" s="147">
        <v>5</v>
      </c>
      <c r="I336" s="148"/>
      <c r="J336" s="148">
        <f t="shared" ref="J336:J364" si="10">ROUND(I336*H336,2)</f>
        <v>0</v>
      </c>
      <c r="K336" s="149"/>
      <c r="L336" s="30"/>
      <c r="M336" s="150" t="s">
        <v>1456</v>
      </c>
      <c r="N336" s="151" t="s">
        <v>1491</v>
      </c>
      <c r="O336" s="152">
        <v>1.181</v>
      </c>
      <c r="P336" s="152">
        <f t="shared" ref="P336:P364" si="11">O336*H336</f>
        <v>5.9050000000000002</v>
      </c>
      <c r="Q336" s="152">
        <v>0</v>
      </c>
      <c r="R336" s="152">
        <f t="shared" ref="R336:R364" si="12">Q336*H336</f>
        <v>0</v>
      </c>
      <c r="S336" s="152">
        <v>0</v>
      </c>
      <c r="T336" s="153">
        <f t="shared" ref="T336:T364" si="13"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1756</v>
      </c>
      <c r="AT336" s="154" t="s">
        <v>1752</v>
      </c>
      <c r="AU336" s="154" t="s">
        <v>1535</v>
      </c>
      <c r="AY336" s="17" t="s">
        <v>1750</v>
      </c>
      <c r="BE336" s="155">
        <f t="shared" ref="BE336:BE364" si="14">IF(N336="základní",J336,0)</f>
        <v>0</v>
      </c>
      <c r="BF336" s="155">
        <f t="shared" ref="BF336:BF364" si="15">IF(N336="snížená",J336,0)</f>
        <v>0</v>
      </c>
      <c r="BG336" s="155">
        <f t="shared" ref="BG336:BG364" si="16">IF(N336="zákl. přenesená",J336,0)</f>
        <v>0</v>
      </c>
      <c r="BH336" s="155">
        <f t="shared" ref="BH336:BH364" si="17">IF(N336="sníž. přenesená",J336,0)</f>
        <v>0</v>
      </c>
      <c r="BI336" s="155">
        <f t="shared" ref="BI336:BI364" si="18">IF(N336="nulová",J336,0)</f>
        <v>0</v>
      </c>
      <c r="BJ336" s="17" t="s">
        <v>1533</v>
      </c>
      <c r="BK336" s="155">
        <f t="shared" ref="BK336:BK364" si="19">ROUND(I336*H336,2)</f>
        <v>0</v>
      </c>
      <c r="BL336" s="17" t="s">
        <v>1756</v>
      </c>
      <c r="BM336" s="154" t="s">
        <v>2338</v>
      </c>
    </row>
    <row r="337" spans="1:65" s="1" customFormat="1" ht="24.2" customHeight="1">
      <c r="A337" s="29"/>
      <c r="B337" s="142"/>
      <c r="C337" s="177" t="s">
        <v>2339</v>
      </c>
      <c r="D337" s="177" t="s">
        <v>1849</v>
      </c>
      <c r="E337" s="178" t="s">
        <v>2340</v>
      </c>
      <c r="F337" s="179" t="s">
        <v>2341</v>
      </c>
      <c r="G337" s="180" t="s">
        <v>1902</v>
      </c>
      <c r="H337" s="181">
        <v>5</v>
      </c>
      <c r="I337" s="182"/>
      <c r="J337" s="182">
        <f t="shared" si="10"/>
        <v>0</v>
      </c>
      <c r="K337" s="183"/>
      <c r="L337" s="184"/>
      <c r="M337" s="185" t="s">
        <v>1456</v>
      </c>
      <c r="N337" s="186" t="s">
        <v>1491</v>
      </c>
      <c r="O337" s="152">
        <v>0</v>
      </c>
      <c r="P337" s="152">
        <f t="shared" si="11"/>
        <v>0</v>
      </c>
      <c r="Q337" s="152">
        <v>1.8E-3</v>
      </c>
      <c r="R337" s="152">
        <f t="shared" si="12"/>
        <v>8.9999999999999993E-3</v>
      </c>
      <c r="S337" s="152">
        <v>0</v>
      </c>
      <c r="T337" s="153">
        <f t="shared" si="1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1789</v>
      </c>
      <c r="AT337" s="154" t="s">
        <v>1849</v>
      </c>
      <c r="AU337" s="154" t="s">
        <v>1535</v>
      </c>
      <c r="AY337" s="17" t="s">
        <v>1750</v>
      </c>
      <c r="BE337" s="155">
        <f t="shared" si="14"/>
        <v>0</v>
      </c>
      <c r="BF337" s="155">
        <f t="shared" si="15"/>
        <v>0</v>
      </c>
      <c r="BG337" s="155">
        <f t="shared" si="16"/>
        <v>0</v>
      </c>
      <c r="BH337" s="155">
        <f t="shared" si="17"/>
        <v>0</v>
      </c>
      <c r="BI337" s="155">
        <f t="shared" si="18"/>
        <v>0</v>
      </c>
      <c r="BJ337" s="17" t="s">
        <v>1533</v>
      </c>
      <c r="BK337" s="155">
        <f t="shared" si="19"/>
        <v>0</v>
      </c>
      <c r="BL337" s="17" t="s">
        <v>1756</v>
      </c>
      <c r="BM337" s="154" t="s">
        <v>2342</v>
      </c>
    </row>
    <row r="338" spans="1:65" s="1" customFormat="1" ht="44.25" customHeight="1">
      <c r="A338" s="29"/>
      <c r="B338" s="142"/>
      <c r="C338" s="143" t="s">
        <v>2343</v>
      </c>
      <c r="D338" s="143" t="s">
        <v>1752</v>
      </c>
      <c r="E338" s="144" t="s">
        <v>2344</v>
      </c>
      <c r="F338" s="145" t="s">
        <v>2345</v>
      </c>
      <c r="G338" s="146" t="s">
        <v>1902</v>
      </c>
      <c r="H338" s="147">
        <v>17</v>
      </c>
      <c r="I338" s="148"/>
      <c r="J338" s="148">
        <f t="shared" si="10"/>
        <v>0</v>
      </c>
      <c r="K338" s="149"/>
      <c r="L338" s="30"/>
      <c r="M338" s="150" t="s">
        <v>1456</v>
      </c>
      <c r="N338" s="151" t="s">
        <v>1491</v>
      </c>
      <c r="O338" s="152">
        <v>1.125</v>
      </c>
      <c r="P338" s="152">
        <f t="shared" si="11"/>
        <v>19.125</v>
      </c>
      <c r="Q338" s="152">
        <v>0</v>
      </c>
      <c r="R338" s="152">
        <f t="shared" si="12"/>
        <v>0</v>
      </c>
      <c r="S338" s="152">
        <v>0</v>
      </c>
      <c r="T338" s="153">
        <f t="shared" si="1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1756</v>
      </c>
      <c r="AT338" s="154" t="s">
        <v>1752</v>
      </c>
      <c r="AU338" s="154" t="s">
        <v>1535</v>
      </c>
      <c r="AY338" s="17" t="s">
        <v>1750</v>
      </c>
      <c r="BE338" s="155">
        <f t="shared" si="14"/>
        <v>0</v>
      </c>
      <c r="BF338" s="155">
        <f t="shared" si="15"/>
        <v>0</v>
      </c>
      <c r="BG338" s="155">
        <f t="shared" si="16"/>
        <v>0</v>
      </c>
      <c r="BH338" s="155">
        <f t="shared" si="17"/>
        <v>0</v>
      </c>
      <c r="BI338" s="155">
        <f t="shared" si="18"/>
        <v>0</v>
      </c>
      <c r="BJ338" s="17" t="s">
        <v>1533</v>
      </c>
      <c r="BK338" s="155">
        <f t="shared" si="19"/>
        <v>0</v>
      </c>
      <c r="BL338" s="17" t="s">
        <v>1756</v>
      </c>
      <c r="BM338" s="154" t="s">
        <v>2346</v>
      </c>
    </row>
    <row r="339" spans="1:65" s="1" customFormat="1" ht="16.5" customHeight="1">
      <c r="A339" s="29"/>
      <c r="B339" s="142"/>
      <c r="C339" s="177" t="s">
        <v>2347</v>
      </c>
      <c r="D339" s="177" t="s">
        <v>1849</v>
      </c>
      <c r="E339" s="178" t="s">
        <v>2348</v>
      </c>
      <c r="F339" s="179" t="s">
        <v>2349</v>
      </c>
      <c r="G339" s="180" t="s">
        <v>1902</v>
      </c>
      <c r="H339" s="181">
        <v>1</v>
      </c>
      <c r="I339" s="182"/>
      <c r="J339" s="182">
        <f t="shared" si="10"/>
        <v>0</v>
      </c>
      <c r="K339" s="183"/>
      <c r="L339" s="184"/>
      <c r="M339" s="185" t="s">
        <v>1456</v>
      </c>
      <c r="N339" s="186" t="s">
        <v>1491</v>
      </c>
      <c r="O339" s="152">
        <v>0</v>
      </c>
      <c r="P339" s="152">
        <f t="shared" si="11"/>
        <v>0</v>
      </c>
      <c r="Q339" s="152">
        <v>2.9999999999999997E-4</v>
      </c>
      <c r="R339" s="152">
        <f t="shared" si="12"/>
        <v>2.9999999999999997E-4</v>
      </c>
      <c r="S339" s="152">
        <v>0</v>
      </c>
      <c r="T339" s="153">
        <f t="shared" si="1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1789</v>
      </c>
      <c r="AT339" s="154" t="s">
        <v>1849</v>
      </c>
      <c r="AU339" s="154" t="s">
        <v>1535</v>
      </c>
      <c r="AY339" s="17" t="s">
        <v>1750</v>
      </c>
      <c r="BE339" s="155">
        <f t="shared" si="14"/>
        <v>0</v>
      </c>
      <c r="BF339" s="155">
        <f t="shared" si="15"/>
        <v>0</v>
      </c>
      <c r="BG339" s="155">
        <f t="shared" si="16"/>
        <v>0</v>
      </c>
      <c r="BH339" s="155">
        <f t="shared" si="17"/>
        <v>0</v>
      </c>
      <c r="BI339" s="155">
        <f t="shared" si="18"/>
        <v>0</v>
      </c>
      <c r="BJ339" s="17" t="s">
        <v>1533</v>
      </c>
      <c r="BK339" s="155">
        <f t="shared" si="19"/>
        <v>0</v>
      </c>
      <c r="BL339" s="17" t="s">
        <v>1756</v>
      </c>
      <c r="BM339" s="154" t="s">
        <v>2350</v>
      </c>
    </row>
    <row r="340" spans="1:65" s="1" customFormat="1" ht="16.5" customHeight="1">
      <c r="A340" s="29"/>
      <c r="B340" s="142"/>
      <c r="C340" s="177" t="s">
        <v>2351</v>
      </c>
      <c r="D340" s="177" t="s">
        <v>1849</v>
      </c>
      <c r="E340" s="178" t="s">
        <v>2352</v>
      </c>
      <c r="F340" s="179" t="s">
        <v>2353</v>
      </c>
      <c r="G340" s="180" t="s">
        <v>1902</v>
      </c>
      <c r="H340" s="181">
        <v>5</v>
      </c>
      <c r="I340" s="182"/>
      <c r="J340" s="182">
        <f t="shared" si="10"/>
        <v>0</v>
      </c>
      <c r="K340" s="183"/>
      <c r="L340" s="184"/>
      <c r="M340" s="185" t="s">
        <v>1456</v>
      </c>
      <c r="N340" s="186" t="s">
        <v>1491</v>
      </c>
      <c r="O340" s="152">
        <v>0</v>
      </c>
      <c r="P340" s="152">
        <f t="shared" si="11"/>
        <v>0</v>
      </c>
      <c r="Q340" s="152">
        <v>1.07E-3</v>
      </c>
      <c r="R340" s="152">
        <f t="shared" si="12"/>
        <v>5.3499999999999997E-3</v>
      </c>
      <c r="S340" s="152">
        <v>0</v>
      </c>
      <c r="T340" s="153">
        <f t="shared" si="1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1789</v>
      </c>
      <c r="AT340" s="154" t="s">
        <v>1849</v>
      </c>
      <c r="AU340" s="154" t="s">
        <v>1535</v>
      </c>
      <c r="AY340" s="17" t="s">
        <v>1750</v>
      </c>
      <c r="BE340" s="155">
        <f t="shared" si="14"/>
        <v>0</v>
      </c>
      <c r="BF340" s="155">
        <f t="shared" si="15"/>
        <v>0</v>
      </c>
      <c r="BG340" s="155">
        <f t="shared" si="16"/>
        <v>0</v>
      </c>
      <c r="BH340" s="155">
        <f t="shared" si="17"/>
        <v>0</v>
      </c>
      <c r="BI340" s="155">
        <f t="shared" si="18"/>
        <v>0</v>
      </c>
      <c r="BJ340" s="17" t="s">
        <v>1533</v>
      </c>
      <c r="BK340" s="155">
        <f t="shared" si="19"/>
        <v>0</v>
      </c>
      <c r="BL340" s="17" t="s">
        <v>1756</v>
      </c>
      <c r="BM340" s="154" t="s">
        <v>2354</v>
      </c>
    </row>
    <row r="341" spans="1:65" s="1" customFormat="1" ht="16.5" customHeight="1">
      <c r="A341" s="29"/>
      <c r="B341" s="142"/>
      <c r="C341" s="177" t="s">
        <v>2355</v>
      </c>
      <c r="D341" s="177" t="s">
        <v>1849</v>
      </c>
      <c r="E341" s="178" t="s">
        <v>2356</v>
      </c>
      <c r="F341" s="179" t="s">
        <v>2357</v>
      </c>
      <c r="G341" s="180" t="s">
        <v>1902</v>
      </c>
      <c r="H341" s="181">
        <v>1</v>
      </c>
      <c r="I341" s="182"/>
      <c r="J341" s="182">
        <f t="shared" si="10"/>
        <v>0</v>
      </c>
      <c r="K341" s="183"/>
      <c r="L341" s="184"/>
      <c r="M341" s="185" t="s">
        <v>1456</v>
      </c>
      <c r="N341" s="186" t="s">
        <v>1491</v>
      </c>
      <c r="O341" s="152">
        <v>0</v>
      </c>
      <c r="P341" s="152">
        <f t="shared" si="11"/>
        <v>0</v>
      </c>
      <c r="Q341" s="152">
        <v>6.2E-4</v>
      </c>
      <c r="R341" s="152">
        <f t="shared" si="12"/>
        <v>6.2E-4</v>
      </c>
      <c r="S341" s="152">
        <v>0</v>
      </c>
      <c r="T341" s="153">
        <f t="shared" si="1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1789</v>
      </c>
      <c r="AT341" s="154" t="s">
        <v>1849</v>
      </c>
      <c r="AU341" s="154" t="s">
        <v>1535</v>
      </c>
      <c r="AY341" s="17" t="s">
        <v>1750</v>
      </c>
      <c r="BE341" s="155">
        <f t="shared" si="14"/>
        <v>0</v>
      </c>
      <c r="BF341" s="155">
        <f t="shared" si="15"/>
        <v>0</v>
      </c>
      <c r="BG341" s="155">
        <f t="shared" si="16"/>
        <v>0</v>
      </c>
      <c r="BH341" s="155">
        <f t="shared" si="17"/>
        <v>0</v>
      </c>
      <c r="BI341" s="155">
        <f t="shared" si="18"/>
        <v>0</v>
      </c>
      <c r="BJ341" s="17" t="s">
        <v>1533</v>
      </c>
      <c r="BK341" s="155">
        <f t="shared" si="19"/>
        <v>0</v>
      </c>
      <c r="BL341" s="17" t="s">
        <v>1756</v>
      </c>
      <c r="BM341" s="154" t="s">
        <v>2358</v>
      </c>
    </row>
    <row r="342" spans="1:65" s="1" customFormat="1" ht="21.75" customHeight="1">
      <c r="A342" s="29"/>
      <c r="B342" s="142"/>
      <c r="C342" s="177" t="s">
        <v>2359</v>
      </c>
      <c r="D342" s="177" t="s">
        <v>1849</v>
      </c>
      <c r="E342" s="178" t="s">
        <v>2360</v>
      </c>
      <c r="F342" s="179" t="s">
        <v>2361</v>
      </c>
      <c r="G342" s="180" t="s">
        <v>1902</v>
      </c>
      <c r="H342" s="181">
        <v>3</v>
      </c>
      <c r="I342" s="182"/>
      <c r="J342" s="182">
        <f t="shared" si="10"/>
        <v>0</v>
      </c>
      <c r="K342" s="183"/>
      <c r="L342" s="184"/>
      <c r="M342" s="185" t="s">
        <v>1456</v>
      </c>
      <c r="N342" s="186" t="s">
        <v>1491</v>
      </c>
      <c r="O342" s="152">
        <v>0</v>
      </c>
      <c r="P342" s="152">
        <f t="shared" si="11"/>
        <v>0</v>
      </c>
      <c r="Q342" s="152">
        <v>5.8E-4</v>
      </c>
      <c r="R342" s="152">
        <f t="shared" si="12"/>
        <v>1.74E-3</v>
      </c>
      <c r="S342" s="152">
        <v>0</v>
      </c>
      <c r="T342" s="153">
        <f t="shared" si="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1789</v>
      </c>
      <c r="AT342" s="154" t="s">
        <v>1849</v>
      </c>
      <c r="AU342" s="154" t="s">
        <v>1535</v>
      </c>
      <c r="AY342" s="17" t="s">
        <v>1750</v>
      </c>
      <c r="BE342" s="155">
        <f t="shared" si="14"/>
        <v>0</v>
      </c>
      <c r="BF342" s="155">
        <f t="shared" si="15"/>
        <v>0</v>
      </c>
      <c r="BG342" s="155">
        <f t="shared" si="16"/>
        <v>0</v>
      </c>
      <c r="BH342" s="155">
        <f t="shared" si="17"/>
        <v>0</v>
      </c>
      <c r="BI342" s="155">
        <f t="shared" si="18"/>
        <v>0</v>
      </c>
      <c r="BJ342" s="17" t="s">
        <v>1533</v>
      </c>
      <c r="BK342" s="155">
        <f t="shared" si="19"/>
        <v>0</v>
      </c>
      <c r="BL342" s="17" t="s">
        <v>1756</v>
      </c>
      <c r="BM342" s="154" t="s">
        <v>2362</v>
      </c>
    </row>
    <row r="343" spans="1:65" s="1" customFormat="1" ht="16.5" customHeight="1">
      <c r="A343" s="29"/>
      <c r="B343" s="142"/>
      <c r="C343" s="177" t="s">
        <v>2363</v>
      </c>
      <c r="D343" s="177" t="s">
        <v>1849</v>
      </c>
      <c r="E343" s="178" t="s">
        <v>2364</v>
      </c>
      <c r="F343" s="179" t="s">
        <v>2365</v>
      </c>
      <c r="G343" s="180" t="s">
        <v>1902</v>
      </c>
      <c r="H343" s="181">
        <v>1</v>
      </c>
      <c r="I343" s="182"/>
      <c r="J343" s="182">
        <f t="shared" si="10"/>
        <v>0</v>
      </c>
      <c r="K343" s="183"/>
      <c r="L343" s="184"/>
      <c r="M343" s="185" t="s">
        <v>1456</v>
      </c>
      <c r="N343" s="186" t="s">
        <v>1491</v>
      </c>
      <c r="O343" s="152">
        <v>0</v>
      </c>
      <c r="P343" s="152">
        <f t="shared" si="11"/>
        <v>0</v>
      </c>
      <c r="Q343" s="152">
        <v>2.7999999999999998E-4</v>
      </c>
      <c r="R343" s="152">
        <f t="shared" si="12"/>
        <v>2.7999999999999998E-4</v>
      </c>
      <c r="S343" s="152">
        <v>0</v>
      </c>
      <c r="T343" s="153">
        <f t="shared" si="1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1789</v>
      </c>
      <c r="AT343" s="154" t="s">
        <v>1849</v>
      </c>
      <c r="AU343" s="154" t="s">
        <v>1535</v>
      </c>
      <c r="AY343" s="17" t="s">
        <v>1750</v>
      </c>
      <c r="BE343" s="155">
        <f t="shared" si="14"/>
        <v>0</v>
      </c>
      <c r="BF343" s="155">
        <f t="shared" si="15"/>
        <v>0</v>
      </c>
      <c r="BG343" s="155">
        <f t="shared" si="16"/>
        <v>0</v>
      </c>
      <c r="BH343" s="155">
        <f t="shared" si="17"/>
        <v>0</v>
      </c>
      <c r="BI343" s="155">
        <f t="shared" si="18"/>
        <v>0</v>
      </c>
      <c r="BJ343" s="17" t="s">
        <v>1533</v>
      </c>
      <c r="BK343" s="155">
        <f t="shared" si="19"/>
        <v>0</v>
      </c>
      <c r="BL343" s="17" t="s">
        <v>1756</v>
      </c>
      <c r="BM343" s="154" t="s">
        <v>2366</v>
      </c>
    </row>
    <row r="344" spans="1:65" s="1" customFormat="1" ht="16.5" customHeight="1">
      <c r="A344" s="29"/>
      <c r="B344" s="142"/>
      <c r="C344" s="177" t="s">
        <v>2367</v>
      </c>
      <c r="D344" s="177" t="s">
        <v>1849</v>
      </c>
      <c r="E344" s="178" t="s">
        <v>2368</v>
      </c>
      <c r="F344" s="179" t="s">
        <v>2369</v>
      </c>
      <c r="G344" s="180" t="s">
        <v>1902</v>
      </c>
      <c r="H344" s="181">
        <v>2</v>
      </c>
      <c r="I344" s="182"/>
      <c r="J344" s="182">
        <f t="shared" si="10"/>
        <v>0</v>
      </c>
      <c r="K344" s="183"/>
      <c r="L344" s="184"/>
      <c r="M344" s="185" t="s">
        <v>1456</v>
      </c>
      <c r="N344" s="186" t="s">
        <v>1491</v>
      </c>
      <c r="O344" s="152">
        <v>0</v>
      </c>
      <c r="P344" s="152">
        <f t="shared" si="11"/>
        <v>0</v>
      </c>
      <c r="Q344" s="152">
        <v>1.9000000000000001E-4</v>
      </c>
      <c r="R344" s="152">
        <f t="shared" si="12"/>
        <v>3.8000000000000002E-4</v>
      </c>
      <c r="S344" s="152">
        <v>0</v>
      </c>
      <c r="T344" s="153">
        <f t="shared" si="1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1789</v>
      </c>
      <c r="AT344" s="154" t="s">
        <v>1849</v>
      </c>
      <c r="AU344" s="154" t="s">
        <v>1535</v>
      </c>
      <c r="AY344" s="17" t="s">
        <v>1750</v>
      </c>
      <c r="BE344" s="155">
        <f t="shared" si="14"/>
        <v>0</v>
      </c>
      <c r="BF344" s="155">
        <f t="shared" si="15"/>
        <v>0</v>
      </c>
      <c r="BG344" s="155">
        <f t="shared" si="16"/>
        <v>0</v>
      </c>
      <c r="BH344" s="155">
        <f t="shared" si="17"/>
        <v>0</v>
      </c>
      <c r="BI344" s="155">
        <f t="shared" si="18"/>
        <v>0</v>
      </c>
      <c r="BJ344" s="17" t="s">
        <v>1533</v>
      </c>
      <c r="BK344" s="155">
        <f t="shared" si="19"/>
        <v>0</v>
      </c>
      <c r="BL344" s="17" t="s">
        <v>1756</v>
      </c>
      <c r="BM344" s="154" t="s">
        <v>2370</v>
      </c>
    </row>
    <row r="345" spans="1:65" s="1" customFormat="1" ht="16.5" customHeight="1">
      <c r="A345" s="29"/>
      <c r="B345" s="142"/>
      <c r="C345" s="177" t="s">
        <v>2371</v>
      </c>
      <c r="D345" s="177" t="s">
        <v>1849</v>
      </c>
      <c r="E345" s="178" t="s">
        <v>2372</v>
      </c>
      <c r="F345" s="179" t="s">
        <v>2373</v>
      </c>
      <c r="G345" s="180" t="s">
        <v>1902</v>
      </c>
      <c r="H345" s="181">
        <v>2</v>
      </c>
      <c r="I345" s="182"/>
      <c r="J345" s="182">
        <f t="shared" si="10"/>
        <v>0</v>
      </c>
      <c r="K345" s="183"/>
      <c r="L345" s="184"/>
      <c r="M345" s="185" t="s">
        <v>1456</v>
      </c>
      <c r="N345" s="186" t="s">
        <v>1491</v>
      </c>
      <c r="O345" s="152">
        <v>0</v>
      </c>
      <c r="P345" s="152">
        <f t="shared" si="11"/>
        <v>0</v>
      </c>
      <c r="Q345" s="152">
        <v>1.08E-3</v>
      </c>
      <c r="R345" s="152">
        <f t="shared" si="12"/>
        <v>2.16E-3</v>
      </c>
      <c r="S345" s="152">
        <v>0</v>
      </c>
      <c r="T345" s="153">
        <f t="shared" si="1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1789</v>
      </c>
      <c r="AT345" s="154" t="s">
        <v>1849</v>
      </c>
      <c r="AU345" s="154" t="s">
        <v>1535</v>
      </c>
      <c r="AY345" s="17" t="s">
        <v>1750</v>
      </c>
      <c r="BE345" s="155">
        <f t="shared" si="14"/>
        <v>0</v>
      </c>
      <c r="BF345" s="155">
        <f t="shared" si="15"/>
        <v>0</v>
      </c>
      <c r="BG345" s="155">
        <f t="shared" si="16"/>
        <v>0</v>
      </c>
      <c r="BH345" s="155">
        <f t="shared" si="17"/>
        <v>0</v>
      </c>
      <c r="BI345" s="155">
        <f t="shared" si="18"/>
        <v>0</v>
      </c>
      <c r="BJ345" s="17" t="s">
        <v>1533</v>
      </c>
      <c r="BK345" s="155">
        <f t="shared" si="19"/>
        <v>0</v>
      </c>
      <c r="BL345" s="17" t="s">
        <v>1756</v>
      </c>
      <c r="BM345" s="154" t="s">
        <v>2374</v>
      </c>
    </row>
    <row r="346" spans="1:65" s="1" customFormat="1" ht="16.5" customHeight="1">
      <c r="A346" s="29"/>
      <c r="B346" s="142"/>
      <c r="C346" s="177" t="s">
        <v>2375</v>
      </c>
      <c r="D346" s="177" t="s">
        <v>1849</v>
      </c>
      <c r="E346" s="178" t="s">
        <v>2376</v>
      </c>
      <c r="F346" s="179" t="s">
        <v>2377</v>
      </c>
      <c r="G346" s="180" t="s">
        <v>1902</v>
      </c>
      <c r="H346" s="181">
        <v>1</v>
      </c>
      <c r="I346" s="182"/>
      <c r="J346" s="182">
        <f t="shared" si="10"/>
        <v>0</v>
      </c>
      <c r="K346" s="183"/>
      <c r="L346" s="184"/>
      <c r="M346" s="185" t="s">
        <v>1456</v>
      </c>
      <c r="N346" s="186" t="s">
        <v>1491</v>
      </c>
      <c r="O346" s="152">
        <v>0</v>
      </c>
      <c r="P346" s="152">
        <f t="shared" si="11"/>
        <v>0</v>
      </c>
      <c r="Q346" s="152">
        <v>6.4000000000000005E-4</v>
      </c>
      <c r="R346" s="152">
        <f t="shared" si="12"/>
        <v>6.4000000000000005E-4</v>
      </c>
      <c r="S346" s="152">
        <v>0</v>
      </c>
      <c r="T346" s="153">
        <f t="shared" si="1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1789</v>
      </c>
      <c r="AT346" s="154" t="s">
        <v>1849</v>
      </c>
      <c r="AU346" s="154" t="s">
        <v>1535</v>
      </c>
      <c r="AY346" s="17" t="s">
        <v>1750</v>
      </c>
      <c r="BE346" s="155">
        <f t="shared" si="14"/>
        <v>0</v>
      </c>
      <c r="BF346" s="155">
        <f t="shared" si="15"/>
        <v>0</v>
      </c>
      <c r="BG346" s="155">
        <f t="shared" si="16"/>
        <v>0</v>
      </c>
      <c r="BH346" s="155">
        <f t="shared" si="17"/>
        <v>0</v>
      </c>
      <c r="BI346" s="155">
        <f t="shared" si="18"/>
        <v>0</v>
      </c>
      <c r="BJ346" s="17" t="s">
        <v>1533</v>
      </c>
      <c r="BK346" s="155">
        <f t="shared" si="19"/>
        <v>0</v>
      </c>
      <c r="BL346" s="17" t="s">
        <v>1756</v>
      </c>
      <c r="BM346" s="154" t="s">
        <v>2378</v>
      </c>
    </row>
    <row r="347" spans="1:65" s="1" customFormat="1" ht="16.5" customHeight="1">
      <c r="A347" s="29"/>
      <c r="B347" s="142"/>
      <c r="C347" s="177" t="s">
        <v>2379</v>
      </c>
      <c r="D347" s="177" t="s">
        <v>1849</v>
      </c>
      <c r="E347" s="178" t="s">
        <v>2380</v>
      </c>
      <c r="F347" s="179" t="s">
        <v>2381</v>
      </c>
      <c r="G347" s="180" t="s">
        <v>1902</v>
      </c>
      <c r="H347" s="181">
        <v>1</v>
      </c>
      <c r="I347" s="182"/>
      <c r="J347" s="182">
        <f t="shared" si="10"/>
        <v>0</v>
      </c>
      <c r="K347" s="183"/>
      <c r="L347" s="184"/>
      <c r="M347" s="185" t="s">
        <v>1456</v>
      </c>
      <c r="N347" s="186" t="s">
        <v>1491</v>
      </c>
      <c r="O347" s="152">
        <v>0</v>
      </c>
      <c r="P347" s="152">
        <f t="shared" si="11"/>
        <v>0</v>
      </c>
      <c r="Q347" s="152">
        <v>7.2000000000000005E-4</v>
      </c>
      <c r="R347" s="152">
        <f t="shared" si="12"/>
        <v>7.2000000000000005E-4</v>
      </c>
      <c r="S347" s="152">
        <v>0</v>
      </c>
      <c r="T347" s="153">
        <f t="shared" si="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1789</v>
      </c>
      <c r="AT347" s="154" t="s">
        <v>1849</v>
      </c>
      <c r="AU347" s="154" t="s">
        <v>1535</v>
      </c>
      <c r="AY347" s="17" t="s">
        <v>1750</v>
      </c>
      <c r="BE347" s="155">
        <f t="shared" si="14"/>
        <v>0</v>
      </c>
      <c r="BF347" s="155">
        <f t="shared" si="15"/>
        <v>0</v>
      </c>
      <c r="BG347" s="155">
        <f t="shared" si="16"/>
        <v>0</v>
      </c>
      <c r="BH347" s="155">
        <f t="shared" si="17"/>
        <v>0</v>
      </c>
      <c r="BI347" s="155">
        <f t="shared" si="18"/>
        <v>0</v>
      </c>
      <c r="BJ347" s="17" t="s">
        <v>1533</v>
      </c>
      <c r="BK347" s="155">
        <f t="shared" si="19"/>
        <v>0</v>
      </c>
      <c r="BL347" s="17" t="s">
        <v>1756</v>
      </c>
      <c r="BM347" s="154" t="s">
        <v>2382</v>
      </c>
    </row>
    <row r="348" spans="1:65" s="1" customFormat="1" ht="37.9" customHeight="1">
      <c r="A348" s="29"/>
      <c r="B348" s="142"/>
      <c r="C348" s="143" t="s">
        <v>2383</v>
      </c>
      <c r="D348" s="143" t="s">
        <v>1752</v>
      </c>
      <c r="E348" s="144" t="s">
        <v>2384</v>
      </c>
      <c r="F348" s="145" t="s">
        <v>2385</v>
      </c>
      <c r="G348" s="146" t="s">
        <v>1902</v>
      </c>
      <c r="H348" s="147">
        <v>2</v>
      </c>
      <c r="I348" s="148"/>
      <c r="J348" s="148">
        <f t="shared" si="10"/>
        <v>0</v>
      </c>
      <c r="K348" s="149"/>
      <c r="L348" s="30"/>
      <c r="M348" s="150" t="s">
        <v>1456</v>
      </c>
      <c r="N348" s="151" t="s">
        <v>1491</v>
      </c>
      <c r="O348" s="152">
        <v>1.181</v>
      </c>
      <c r="P348" s="152">
        <f t="shared" si="11"/>
        <v>2.3620000000000001</v>
      </c>
      <c r="Q348" s="152">
        <v>0</v>
      </c>
      <c r="R348" s="152">
        <f t="shared" si="12"/>
        <v>0</v>
      </c>
      <c r="S348" s="152">
        <v>0</v>
      </c>
      <c r="T348" s="153">
        <f t="shared" si="1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1756</v>
      </c>
      <c r="AT348" s="154" t="s">
        <v>1752</v>
      </c>
      <c r="AU348" s="154" t="s">
        <v>1535</v>
      </c>
      <c r="AY348" s="17" t="s">
        <v>1750</v>
      </c>
      <c r="BE348" s="155">
        <f t="shared" si="14"/>
        <v>0</v>
      </c>
      <c r="BF348" s="155">
        <f t="shared" si="15"/>
        <v>0</v>
      </c>
      <c r="BG348" s="155">
        <f t="shared" si="16"/>
        <v>0</v>
      </c>
      <c r="BH348" s="155">
        <f t="shared" si="17"/>
        <v>0</v>
      </c>
      <c r="BI348" s="155">
        <f t="shared" si="18"/>
        <v>0</v>
      </c>
      <c r="BJ348" s="17" t="s">
        <v>1533</v>
      </c>
      <c r="BK348" s="155">
        <f t="shared" si="19"/>
        <v>0</v>
      </c>
      <c r="BL348" s="17" t="s">
        <v>1756</v>
      </c>
      <c r="BM348" s="154" t="s">
        <v>2386</v>
      </c>
    </row>
    <row r="349" spans="1:65" s="1" customFormat="1" ht="16.5" customHeight="1">
      <c r="A349" s="29"/>
      <c r="B349" s="142"/>
      <c r="C349" s="177" t="s">
        <v>2387</v>
      </c>
      <c r="D349" s="177" t="s">
        <v>1849</v>
      </c>
      <c r="E349" s="178" t="s">
        <v>2388</v>
      </c>
      <c r="F349" s="179" t="s">
        <v>2389</v>
      </c>
      <c r="G349" s="180" t="s">
        <v>1902</v>
      </c>
      <c r="H349" s="181">
        <v>2</v>
      </c>
      <c r="I349" s="182"/>
      <c r="J349" s="182">
        <f t="shared" si="10"/>
        <v>0</v>
      </c>
      <c r="K349" s="183"/>
      <c r="L349" s="184"/>
      <c r="M349" s="185" t="s">
        <v>1456</v>
      </c>
      <c r="N349" s="186" t="s">
        <v>1491</v>
      </c>
      <c r="O349" s="152">
        <v>0</v>
      </c>
      <c r="P349" s="152">
        <f t="shared" si="11"/>
        <v>0</v>
      </c>
      <c r="Q349" s="152">
        <v>1.01E-3</v>
      </c>
      <c r="R349" s="152">
        <f t="shared" si="12"/>
        <v>2.0200000000000001E-3</v>
      </c>
      <c r="S349" s="152">
        <v>0</v>
      </c>
      <c r="T349" s="153">
        <f t="shared" si="1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1789</v>
      </c>
      <c r="AT349" s="154" t="s">
        <v>1849</v>
      </c>
      <c r="AU349" s="154" t="s">
        <v>1535</v>
      </c>
      <c r="AY349" s="17" t="s">
        <v>1750</v>
      </c>
      <c r="BE349" s="155">
        <f t="shared" si="14"/>
        <v>0</v>
      </c>
      <c r="BF349" s="155">
        <f t="shared" si="15"/>
        <v>0</v>
      </c>
      <c r="BG349" s="155">
        <f t="shared" si="16"/>
        <v>0</v>
      </c>
      <c r="BH349" s="155">
        <f t="shared" si="17"/>
        <v>0</v>
      </c>
      <c r="BI349" s="155">
        <f t="shared" si="18"/>
        <v>0</v>
      </c>
      <c r="BJ349" s="17" t="s">
        <v>1533</v>
      </c>
      <c r="BK349" s="155">
        <f t="shared" si="19"/>
        <v>0</v>
      </c>
      <c r="BL349" s="17" t="s">
        <v>1756</v>
      </c>
      <c r="BM349" s="154" t="s">
        <v>2390</v>
      </c>
    </row>
    <row r="350" spans="1:65" s="1" customFormat="1" ht="44.25" customHeight="1">
      <c r="A350" s="29"/>
      <c r="B350" s="142"/>
      <c r="C350" s="143" t="s">
        <v>2391</v>
      </c>
      <c r="D350" s="143" t="s">
        <v>1752</v>
      </c>
      <c r="E350" s="144" t="s">
        <v>2392</v>
      </c>
      <c r="F350" s="145" t="s">
        <v>2393</v>
      </c>
      <c r="G350" s="146" t="s">
        <v>1902</v>
      </c>
      <c r="H350" s="147">
        <v>4</v>
      </c>
      <c r="I350" s="148"/>
      <c r="J350" s="148">
        <f t="shared" si="10"/>
        <v>0</v>
      </c>
      <c r="K350" s="149"/>
      <c r="L350" s="30"/>
      <c r="M350" s="150" t="s">
        <v>1456</v>
      </c>
      <c r="N350" s="151" t="s">
        <v>1491</v>
      </c>
      <c r="O350" s="152">
        <v>0.75900000000000001</v>
      </c>
      <c r="P350" s="152">
        <f t="shared" si="11"/>
        <v>3.036</v>
      </c>
      <c r="Q350" s="152">
        <v>1.67E-3</v>
      </c>
      <c r="R350" s="152">
        <f t="shared" si="12"/>
        <v>6.6800000000000002E-3</v>
      </c>
      <c r="S350" s="152">
        <v>0</v>
      </c>
      <c r="T350" s="153">
        <f t="shared" si="1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1756</v>
      </c>
      <c r="AT350" s="154" t="s">
        <v>1752</v>
      </c>
      <c r="AU350" s="154" t="s">
        <v>1535</v>
      </c>
      <c r="AY350" s="17" t="s">
        <v>1750</v>
      </c>
      <c r="BE350" s="155">
        <f t="shared" si="14"/>
        <v>0</v>
      </c>
      <c r="BF350" s="155">
        <f t="shared" si="15"/>
        <v>0</v>
      </c>
      <c r="BG350" s="155">
        <f t="shared" si="16"/>
        <v>0</v>
      </c>
      <c r="BH350" s="155">
        <f t="shared" si="17"/>
        <v>0</v>
      </c>
      <c r="BI350" s="155">
        <f t="shared" si="18"/>
        <v>0</v>
      </c>
      <c r="BJ350" s="17" t="s">
        <v>1533</v>
      </c>
      <c r="BK350" s="155">
        <f t="shared" si="19"/>
        <v>0</v>
      </c>
      <c r="BL350" s="17" t="s">
        <v>1756</v>
      </c>
      <c r="BM350" s="154" t="s">
        <v>2394</v>
      </c>
    </row>
    <row r="351" spans="1:65" s="1" customFormat="1" ht="24.2" customHeight="1">
      <c r="A351" s="29"/>
      <c r="B351" s="142"/>
      <c r="C351" s="177" t="s">
        <v>2395</v>
      </c>
      <c r="D351" s="177" t="s">
        <v>1849</v>
      </c>
      <c r="E351" s="178" t="s">
        <v>2396</v>
      </c>
      <c r="F351" s="179" t="s">
        <v>2397</v>
      </c>
      <c r="G351" s="180" t="s">
        <v>1902</v>
      </c>
      <c r="H351" s="181">
        <v>2</v>
      </c>
      <c r="I351" s="182"/>
      <c r="J351" s="182">
        <f t="shared" si="10"/>
        <v>0</v>
      </c>
      <c r="K351" s="183"/>
      <c r="L351" s="184"/>
      <c r="M351" s="185" t="s">
        <v>1456</v>
      </c>
      <c r="N351" s="186" t="s">
        <v>1491</v>
      </c>
      <c r="O351" s="152">
        <v>0</v>
      </c>
      <c r="P351" s="152">
        <f t="shared" si="11"/>
        <v>0</v>
      </c>
      <c r="Q351" s="152">
        <v>7.0000000000000001E-3</v>
      </c>
      <c r="R351" s="152">
        <f t="shared" si="12"/>
        <v>1.4E-2</v>
      </c>
      <c r="S351" s="152">
        <v>0</v>
      </c>
      <c r="T351" s="153">
        <f t="shared" si="1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1789</v>
      </c>
      <c r="AT351" s="154" t="s">
        <v>1849</v>
      </c>
      <c r="AU351" s="154" t="s">
        <v>1535</v>
      </c>
      <c r="AY351" s="17" t="s">
        <v>1750</v>
      </c>
      <c r="BE351" s="155">
        <f t="shared" si="14"/>
        <v>0</v>
      </c>
      <c r="BF351" s="155">
        <f t="shared" si="15"/>
        <v>0</v>
      </c>
      <c r="BG351" s="155">
        <f t="shared" si="16"/>
        <v>0</v>
      </c>
      <c r="BH351" s="155">
        <f t="shared" si="17"/>
        <v>0</v>
      </c>
      <c r="BI351" s="155">
        <f t="shared" si="18"/>
        <v>0</v>
      </c>
      <c r="BJ351" s="17" t="s">
        <v>1533</v>
      </c>
      <c r="BK351" s="155">
        <f t="shared" si="19"/>
        <v>0</v>
      </c>
      <c r="BL351" s="17" t="s">
        <v>1756</v>
      </c>
      <c r="BM351" s="154" t="s">
        <v>2398</v>
      </c>
    </row>
    <row r="352" spans="1:65" s="1" customFormat="1" ht="24.2" customHeight="1">
      <c r="A352" s="29"/>
      <c r="B352" s="142"/>
      <c r="C352" s="177" t="s">
        <v>2399</v>
      </c>
      <c r="D352" s="177" t="s">
        <v>1849</v>
      </c>
      <c r="E352" s="178" t="s">
        <v>2400</v>
      </c>
      <c r="F352" s="179" t="s">
        <v>2401</v>
      </c>
      <c r="G352" s="180" t="s">
        <v>1902</v>
      </c>
      <c r="H352" s="181">
        <v>2</v>
      </c>
      <c r="I352" s="182"/>
      <c r="J352" s="182">
        <f t="shared" si="10"/>
        <v>0</v>
      </c>
      <c r="K352" s="183"/>
      <c r="L352" s="184"/>
      <c r="M352" s="185" t="s">
        <v>1456</v>
      </c>
      <c r="N352" s="186" t="s">
        <v>1491</v>
      </c>
      <c r="O352" s="152">
        <v>0</v>
      </c>
      <c r="P352" s="152">
        <f t="shared" si="11"/>
        <v>0</v>
      </c>
      <c r="Q352" s="152">
        <v>1.6299999999999999E-2</v>
      </c>
      <c r="R352" s="152">
        <f t="shared" si="12"/>
        <v>3.2599999999999997E-2</v>
      </c>
      <c r="S352" s="152">
        <v>0</v>
      </c>
      <c r="T352" s="153">
        <f t="shared" si="1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1789</v>
      </c>
      <c r="AT352" s="154" t="s">
        <v>1849</v>
      </c>
      <c r="AU352" s="154" t="s">
        <v>1535</v>
      </c>
      <c r="AY352" s="17" t="s">
        <v>1750</v>
      </c>
      <c r="BE352" s="155">
        <f t="shared" si="14"/>
        <v>0</v>
      </c>
      <c r="BF352" s="155">
        <f t="shared" si="15"/>
        <v>0</v>
      </c>
      <c r="BG352" s="155">
        <f t="shared" si="16"/>
        <v>0</v>
      </c>
      <c r="BH352" s="155">
        <f t="shared" si="17"/>
        <v>0</v>
      </c>
      <c r="BI352" s="155">
        <f t="shared" si="18"/>
        <v>0</v>
      </c>
      <c r="BJ352" s="17" t="s">
        <v>1533</v>
      </c>
      <c r="BK352" s="155">
        <f t="shared" si="19"/>
        <v>0</v>
      </c>
      <c r="BL352" s="17" t="s">
        <v>1756</v>
      </c>
      <c r="BM352" s="154" t="s">
        <v>2402</v>
      </c>
    </row>
    <row r="353" spans="1:65" s="1" customFormat="1" ht="24.2" customHeight="1">
      <c r="A353" s="29"/>
      <c r="B353" s="142"/>
      <c r="C353" s="143" t="s">
        <v>2403</v>
      </c>
      <c r="D353" s="143" t="s">
        <v>1752</v>
      </c>
      <c r="E353" s="144" t="s">
        <v>2404</v>
      </c>
      <c r="F353" s="145" t="s">
        <v>2405</v>
      </c>
      <c r="G353" s="146" t="s">
        <v>1902</v>
      </c>
      <c r="H353" s="147">
        <v>2</v>
      </c>
      <c r="I353" s="148"/>
      <c r="J353" s="148">
        <f t="shared" si="10"/>
        <v>0</v>
      </c>
      <c r="K353" s="149"/>
      <c r="L353" s="30"/>
      <c r="M353" s="150" t="s">
        <v>1456</v>
      </c>
      <c r="N353" s="151" t="s">
        <v>1491</v>
      </c>
      <c r="O353" s="152">
        <v>1.333</v>
      </c>
      <c r="P353" s="152">
        <f t="shared" si="11"/>
        <v>2.6659999999999999</v>
      </c>
      <c r="Q353" s="152">
        <v>1.3600000000000001E-3</v>
      </c>
      <c r="R353" s="152">
        <f t="shared" si="12"/>
        <v>2.7200000000000002E-3</v>
      </c>
      <c r="S353" s="152">
        <v>0</v>
      </c>
      <c r="T353" s="153">
        <f t="shared" si="1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1756</v>
      </c>
      <c r="AT353" s="154" t="s">
        <v>1752</v>
      </c>
      <c r="AU353" s="154" t="s">
        <v>1535</v>
      </c>
      <c r="AY353" s="17" t="s">
        <v>1750</v>
      </c>
      <c r="BE353" s="155">
        <f t="shared" si="14"/>
        <v>0</v>
      </c>
      <c r="BF353" s="155">
        <f t="shared" si="15"/>
        <v>0</v>
      </c>
      <c r="BG353" s="155">
        <f t="shared" si="16"/>
        <v>0</v>
      </c>
      <c r="BH353" s="155">
        <f t="shared" si="17"/>
        <v>0</v>
      </c>
      <c r="BI353" s="155">
        <f t="shared" si="18"/>
        <v>0</v>
      </c>
      <c r="BJ353" s="17" t="s">
        <v>1533</v>
      </c>
      <c r="BK353" s="155">
        <f t="shared" si="19"/>
        <v>0</v>
      </c>
      <c r="BL353" s="17" t="s">
        <v>1756</v>
      </c>
      <c r="BM353" s="154" t="s">
        <v>2406</v>
      </c>
    </row>
    <row r="354" spans="1:65" s="1" customFormat="1" ht="24.2" customHeight="1">
      <c r="A354" s="29"/>
      <c r="B354" s="142"/>
      <c r="C354" s="177" t="s">
        <v>2407</v>
      </c>
      <c r="D354" s="177" t="s">
        <v>1849</v>
      </c>
      <c r="E354" s="178" t="s">
        <v>2408</v>
      </c>
      <c r="F354" s="179" t="s">
        <v>2409</v>
      </c>
      <c r="G354" s="180" t="s">
        <v>1902</v>
      </c>
      <c r="H354" s="181">
        <v>2</v>
      </c>
      <c r="I354" s="182"/>
      <c r="J354" s="182">
        <f t="shared" si="10"/>
        <v>0</v>
      </c>
      <c r="K354" s="183"/>
      <c r="L354" s="184"/>
      <c r="M354" s="185" t="s">
        <v>1456</v>
      </c>
      <c r="N354" s="186" t="s">
        <v>1491</v>
      </c>
      <c r="O354" s="152">
        <v>0</v>
      </c>
      <c r="P354" s="152">
        <f t="shared" si="11"/>
        <v>0</v>
      </c>
      <c r="Q354" s="152">
        <v>1.7999999999999999E-2</v>
      </c>
      <c r="R354" s="152">
        <f t="shared" si="12"/>
        <v>3.5999999999999997E-2</v>
      </c>
      <c r="S354" s="152">
        <v>0</v>
      </c>
      <c r="T354" s="153">
        <f t="shared" si="1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1789</v>
      </c>
      <c r="AT354" s="154" t="s">
        <v>1849</v>
      </c>
      <c r="AU354" s="154" t="s">
        <v>1535</v>
      </c>
      <c r="AY354" s="17" t="s">
        <v>1750</v>
      </c>
      <c r="BE354" s="155">
        <f t="shared" si="14"/>
        <v>0</v>
      </c>
      <c r="BF354" s="155">
        <f t="shared" si="15"/>
        <v>0</v>
      </c>
      <c r="BG354" s="155">
        <f t="shared" si="16"/>
        <v>0</v>
      </c>
      <c r="BH354" s="155">
        <f t="shared" si="17"/>
        <v>0</v>
      </c>
      <c r="BI354" s="155">
        <f t="shared" si="18"/>
        <v>0</v>
      </c>
      <c r="BJ354" s="17" t="s">
        <v>1533</v>
      </c>
      <c r="BK354" s="155">
        <f t="shared" si="19"/>
        <v>0</v>
      </c>
      <c r="BL354" s="17" t="s">
        <v>1756</v>
      </c>
      <c r="BM354" s="154" t="s">
        <v>2410</v>
      </c>
    </row>
    <row r="355" spans="1:65" s="1" customFormat="1" ht="49.15" customHeight="1">
      <c r="A355" s="29"/>
      <c r="B355" s="142"/>
      <c r="C355" s="143" t="s">
        <v>2049</v>
      </c>
      <c r="D355" s="143" t="s">
        <v>1752</v>
      </c>
      <c r="E355" s="144" t="s">
        <v>2411</v>
      </c>
      <c r="F355" s="145" t="s">
        <v>2412</v>
      </c>
      <c r="G355" s="146" t="s">
        <v>1902</v>
      </c>
      <c r="H355" s="147">
        <v>2</v>
      </c>
      <c r="I355" s="148"/>
      <c r="J355" s="148">
        <f t="shared" si="10"/>
        <v>0</v>
      </c>
      <c r="K355" s="149"/>
      <c r="L355" s="30"/>
      <c r="M355" s="150" t="s">
        <v>1456</v>
      </c>
      <c r="N355" s="151" t="s">
        <v>1491</v>
      </c>
      <c r="O355" s="152">
        <v>1.278</v>
      </c>
      <c r="P355" s="152">
        <f t="shared" si="11"/>
        <v>2.556</v>
      </c>
      <c r="Q355" s="152">
        <v>7.2000000000000005E-4</v>
      </c>
      <c r="R355" s="152">
        <f t="shared" si="12"/>
        <v>1.4400000000000001E-3</v>
      </c>
      <c r="S355" s="152">
        <v>0</v>
      </c>
      <c r="T355" s="153">
        <f t="shared" si="1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1756</v>
      </c>
      <c r="AT355" s="154" t="s">
        <v>1752</v>
      </c>
      <c r="AU355" s="154" t="s">
        <v>1535</v>
      </c>
      <c r="AY355" s="17" t="s">
        <v>1750</v>
      </c>
      <c r="BE355" s="155">
        <f t="shared" si="14"/>
        <v>0</v>
      </c>
      <c r="BF355" s="155">
        <f t="shared" si="15"/>
        <v>0</v>
      </c>
      <c r="BG355" s="155">
        <f t="shared" si="16"/>
        <v>0</v>
      </c>
      <c r="BH355" s="155">
        <f t="shared" si="17"/>
        <v>0</v>
      </c>
      <c r="BI355" s="155">
        <f t="shared" si="18"/>
        <v>0</v>
      </c>
      <c r="BJ355" s="17" t="s">
        <v>1533</v>
      </c>
      <c r="BK355" s="155">
        <f t="shared" si="19"/>
        <v>0</v>
      </c>
      <c r="BL355" s="17" t="s">
        <v>1756</v>
      </c>
      <c r="BM355" s="154" t="s">
        <v>2413</v>
      </c>
    </row>
    <row r="356" spans="1:65" s="1" customFormat="1" ht="24.2" customHeight="1">
      <c r="A356" s="29"/>
      <c r="B356" s="142"/>
      <c r="C356" s="177" t="s">
        <v>2414</v>
      </c>
      <c r="D356" s="177" t="s">
        <v>1849</v>
      </c>
      <c r="E356" s="178" t="s">
        <v>2415</v>
      </c>
      <c r="F356" s="179" t="s">
        <v>2416</v>
      </c>
      <c r="G356" s="180" t="s">
        <v>1902</v>
      </c>
      <c r="H356" s="181">
        <v>2</v>
      </c>
      <c r="I356" s="182"/>
      <c r="J356" s="182">
        <f t="shared" si="10"/>
        <v>0</v>
      </c>
      <c r="K356" s="183"/>
      <c r="L356" s="184"/>
      <c r="M356" s="185" t="s">
        <v>1456</v>
      </c>
      <c r="N356" s="186" t="s">
        <v>1491</v>
      </c>
      <c r="O356" s="152">
        <v>0</v>
      </c>
      <c r="P356" s="152">
        <f t="shared" si="11"/>
        <v>0</v>
      </c>
      <c r="Q356" s="152">
        <v>1.2E-2</v>
      </c>
      <c r="R356" s="152">
        <f t="shared" si="12"/>
        <v>2.4E-2</v>
      </c>
      <c r="S356" s="152">
        <v>0</v>
      </c>
      <c r="T356" s="153">
        <f t="shared" si="1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1789</v>
      </c>
      <c r="AT356" s="154" t="s">
        <v>1849</v>
      </c>
      <c r="AU356" s="154" t="s">
        <v>1535</v>
      </c>
      <c r="AY356" s="17" t="s">
        <v>1750</v>
      </c>
      <c r="BE356" s="155">
        <f t="shared" si="14"/>
        <v>0</v>
      </c>
      <c r="BF356" s="155">
        <f t="shared" si="15"/>
        <v>0</v>
      </c>
      <c r="BG356" s="155">
        <f t="shared" si="16"/>
        <v>0</v>
      </c>
      <c r="BH356" s="155">
        <f t="shared" si="17"/>
        <v>0</v>
      </c>
      <c r="BI356" s="155">
        <f t="shared" si="18"/>
        <v>0</v>
      </c>
      <c r="BJ356" s="17" t="s">
        <v>1533</v>
      </c>
      <c r="BK356" s="155">
        <f t="shared" si="19"/>
        <v>0</v>
      </c>
      <c r="BL356" s="17" t="s">
        <v>1756</v>
      </c>
      <c r="BM356" s="154" t="s">
        <v>2417</v>
      </c>
    </row>
    <row r="357" spans="1:65" s="1" customFormat="1" ht="24.2" customHeight="1">
      <c r="A357" s="29"/>
      <c r="B357" s="142"/>
      <c r="C357" s="177" t="s">
        <v>2418</v>
      </c>
      <c r="D357" s="177" t="s">
        <v>1849</v>
      </c>
      <c r="E357" s="178" t="s">
        <v>2419</v>
      </c>
      <c r="F357" s="179" t="s">
        <v>2420</v>
      </c>
      <c r="G357" s="180" t="s">
        <v>1902</v>
      </c>
      <c r="H357" s="181">
        <v>2</v>
      </c>
      <c r="I357" s="182"/>
      <c r="J357" s="182">
        <f t="shared" si="10"/>
        <v>0</v>
      </c>
      <c r="K357" s="183"/>
      <c r="L357" s="184"/>
      <c r="M357" s="185" t="s">
        <v>1456</v>
      </c>
      <c r="N357" s="186" t="s">
        <v>1491</v>
      </c>
      <c r="O357" s="152">
        <v>0</v>
      </c>
      <c r="P357" s="152">
        <f t="shared" si="11"/>
        <v>0</v>
      </c>
      <c r="Q357" s="152">
        <v>2.8E-3</v>
      </c>
      <c r="R357" s="152">
        <f t="shared" si="12"/>
        <v>5.5999999999999999E-3</v>
      </c>
      <c r="S357" s="152">
        <v>0</v>
      </c>
      <c r="T357" s="153">
        <f t="shared" si="1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1789</v>
      </c>
      <c r="AT357" s="154" t="s">
        <v>1849</v>
      </c>
      <c r="AU357" s="154" t="s">
        <v>1535</v>
      </c>
      <c r="AY357" s="17" t="s">
        <v>1750</v>
      </c>
      <c r="BE357" s="155">
        <f t="shared" si="14"/>
        <v>0</v>
      </c>
      <c r="BF357" s="155">
        <f t="shared" si="15"/>
        <v>0</v>
      </c>
      <c r="BG357" s="155">
        <f t="shared" si="16"/>
        <v>0</v>
      </c>
      <c r="BH357" s="155">
        <f t="shared" si="17"/>
        <v>0</v>
      </c>
      <c r="BI357" s="155">
        <f t="shared" si="18"/>
        <v>0</v>
      </c>
      <c r="BJ357" s="17" t="s">
        <v>1533</v>
      </c>
      <c r="BK357" s="155">
        <f t="shared" si="19"/>
        <v>0</v>
      </c>
      <c r="BL357" s="17" t="s">
        <v>1756</v>
      </c>
      <c r="BM357" s="154" t="s">
        <v>2421</v>
      </c>
    </row>
    <row r="358" spans="1:65" s="1" customFormat="1" ht="16.5" customHeight="1">
      <c r="A358" s="29"/>
      <c r="B358" s="142"/>
      <c r="C358" s="143" t="s">
        <v>2422</v>
      </c>
      <c r="D358" s="143" t="s">
        <v>1752</v>
      </c>
      <c r="E358" s="144" t="s">
        <v>2423</v>
      </c>
      <c r="F358" s="145" t="s">
        <v>2424</v>
      </c>
      <c r="G358" s="146" t="s">
        <v>1902</v>
      </c>
      <c r="H358" s="147">
        <v>2</v>
      </c>
      <c r="I358" s="148"/>
      <c r="J358" s="148">
        <f t="shared" si="10"/>
        <v>0</v>
      </c>
      <c r="K358" s="149"/>
      <c r="L358" s="30"/>
      <c r="M358" s="150" t="s">
        <v>1456</v>
      </c>
      <c r="N358" s="151" t="s">
        <v>1491</v>
      </c>
      <c r="O358" s="152">
        <v>1.1819999999999999</v>
      </c>
      <c r="P358" s="152">
        <f t="shared" si="11"/>
        <v>2.3639999999999999</v>
      </c>
      <c r="Q358" s="152">
        <v>0.32906000000000002</v>
      </c>
      <c r="R358" s="152">
        <f t="shared" si="12"/>
        <v>0.65812000000000004</v>
      </c>
      <c r="S358" s="152">
        <v>0</v>
      </c>
      <c r="T358" s="153">
        <f t="shared" si="1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1756</v>
      </c>
      <c r="AT358" s="154" t="s">
        <v>1752</v>
      </c>
      <c r="AU358" s="154" t="s">
        <v>1535</v>
      </c>
      <c r="AY358" s="17" t="s">
        <v>1750</v>
      </c>
      <c r="BE358" s="155">
        <f t="shared" si="14"/>
        <v>0</v>
      </c>
      <c r="BF358" s="155">
        <f t="shared" si="15"/>
        <v>0</v>
      </c>
      <c r="BG358" s="155">
        <f t="shared" si="16"/>
        <v>0</v>
      </c>
      <c r="BH358" s="155">
        <f t="shared" si="17"/>
        <v>0</v>
      </c>
      <c r="BI358" s="155">
        <f t="shared" si="18"/>
        <v>0</v>
      </c>
      <c r="BJ358" s="17" t="s">
        <v>1533</v>
      </c>
      <c r="BK358" s="155">
        <f t="shared" si="19"/>
        <v>0</v>
      </c>
      <c r="BL358" s="17" t="s">
        <v>1756</v>
      </c>
      <c r="BM358" s="154" t="s">
        <v>2425</v>
      </c>
    </row>
    <row r="359" spans="1:65" s="1" customFormat="1" ht="16.5" customHeight="1">
      <c r="A359" s="29"/>
      <c r="B359" s="142"/>
      <c r="C359" s="177" t="s">
        <v>2426</v>
      </c>
      <c r="D359" s="177" t="s">
        <v>1849</v>
      </c>
      <c r="E359" s="178" t="s">
        <v>2427</v>
      </c>
      <c r="F359" s="179" t="s">
        <v>2428</v>
      </c>
      <c r="G359" s="180" t="s">
        <v>1902</v>
      </c>
      <c r="H359" s="181">
        <v>2</v>
      </c>
      <c r="I359" s="182"/>
      <c r="J359" s="182">
        <f t="shared" si="10"/>
        <v>0</v>
      </c>
      <c r="K359" s="183"/>
      <c r="L359" s="184"/>
      <c r="M359" s="185" t="s">
        <v>1456</v>
      </c>
      <c r="N359" s="186" t="s">
        <v>1491</v>
      </c>
      <c r="O359" s="152">
        <v>0</v>
      </c>
      <c r="P359" s="152">
        <f t="shared" si="11"/>
        <v>0</v>
      </c>
      <c r="Q359" s="152">
        <v>2.9499999999999998E-2</v>
      </c>
      <c r="R359" s="152">
        <f t="shared" si="12"/>
        <v>5.8999999999999997E-2</v>
      </c>
      <c r="S359" s="152">
        <v>0</v>
      </c>
      <c r="T359" s="153">
        <f t="shared" si="1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1789</v>
      </c>
      <c r="AT359" s="154" t="s">
        <v>1849</v>
      </c>
      <c r="AU359" s="154" t="s">
        <v>1535</v>
      </c>
      <c r="AY359" s="17" t="s">
        <v>1750</v>
      </c>
      <c r="BE359" s="155">
        <f t="shared" si="14"/>
        <v>0</v>
      </c>
      <c r="BF359" s="155">
        <f t="shared" si="15"/>
        <v>0</v>
      </c>
      <c r="BG359" s="155">
        <f t="shared" si="16"/>
        <v>0</v>
      </c>
      <c r="BH359" s="155">
        <f t="shared" si="17"/>
        <v>0</v>
      </c>
      <c r="BI359" s="155">
        <f t="shared" si="18"/>
        <v>0</v>
      </c>
      <c r="BJ359" s="17" t="s">
        <v>1533</v>
      </c>
      <c r="BK359" s="155">
        <f t="shared" si="19"/>
        <v>0</v>
      </c>
      <c r="BL359" s="17" t="s">
        <v>1756</v>
      </c>
      <c r="BM359" s="154" t="s">
        <v>2429</v>
      </c>
    </row>
    <row r="360" spans="1:65" s="1" customFormat="1" ht="16.5" customHeight="1">
      <c r="A360" s="29"/>
      <c r="B360" s="142"/>
      <c r="C360" s="143" t="s">
        <v>2430</v>
      </c>
      <c r="D360" s="143" t="s">
        <v>1752</v>
      </c>
      <c r="E360" s="144" t="s">
        <v>2431</v>
      </c>
      <c r="F360" s="145" t="s">
        <v>2432</v>
      </c>
      <c r="G360" s="146" t="s">
        <v>1902</v>
      </c>
      <c r="H360" s="147">
        <v>2</v>
      </c>
      <c r="I360" s="148"/>
      <c r="J360" s="148">
        <f t="shared" si="10"/>
        <v>0</v>
      </c>
      <c r="K360" s="149"/>
      <c r="L360" s="30"/>
      <c r="M360" s="150" t="s">
        <v>1456</v>
      </c>
      <c r="N360" s="151" t="s">
        <v>1491</v>
      </c>
      <c r="O360" s="152">
        <v>0.86299999999999999</v>
      </c>
      <c r="P360" s="152">
        <f t="shared" si="11"/>
        <v>1.726</v>
      </c>
      <c r="Q360" s="152">
        <v>0.12303</v>
      </c>
      <c r="R360" s="152">
        <f t="shared" si="12"/>
        <v>0.24606</v>
      </c>
      <c r="S360" s="152">
        <v>0</v>
      </c>
      <c r="T360" s="153">
        <f t="shared" si="1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1756</v>
      </c>
      <c r="AT360" s="154" t="s">
        <v>1752</v>
      </c>
      <c r="AU360" s="154" t="s">
        <v>1535</v>
      </c>
      <c r="AY360" s="17" t="s">
        <v>1750</v>
      </c>
      <c r="BE360" s="155">
        <f t="shared" si="14"/>
        <v>0</v>
      </c>
      <c r="BF360" s="155">
        <f t="shared" si="15"/>
        <v>0</v>
      </c>
      <c r="BG360" s="155">
        <f t="shared" si="16"/>
        <v>0</v>
      </c>
      <c r="BH360" s="155">
        <f t="shared" si="17"/>
        <v>0</v>
      </c>
      <c r="BI360" s="155">
        <f t="shared" si="18"/>
        <v>0</v>
      </c>
      <c r="BJ360" s="17" t="s">
        <v>1533</v>
      </c>
      <c r="BK360" s="155">
        <f t="shared" si="19"/>
        <v>0</v>
      </c>
      <c r="BL360" s="17" t="s">
        <v>1756</v>
      </c>
      <c r="BM360" s="154" t="s">
        <v>2433</v>
      </c>
    </row>
    <row r="361" spans="1:65" s="1" customFormat="1" ht="24.2" customHeight="1">
      <c r="A361" s="29"/>
      <c r="B361" s="142"/>
      <c r="C361" s="177" t="s">
        <v>2434</v>
      </c>
      <c r="D361" s="177" t="s">
        <v>1849</v>
      </c>
      <c r="E361" s="178" t="s">
        <v>2435</v>
      </c>
      <c r="F361" s="179" t="s">
        <v>2436</v>
      </c>
      <c r="G361" s="180" t="s">
        <v>1902</v>
      </c>
      <c r="H361" s="181">
        <v>2</v>
      </c>
      <c r="I361" s="182"/>
      <c r="J361" s="182">
        <f t="shared" si="10"/>
        <v>0</v>
      </c>
      <c r="K361" s="183"/>
      <c r="L361" s="184"/>
      <c r="M361" s="185" t="s">
        <v>1456</v>
      </c>
      <c r="N361" s="186" t="s">
        <v>1491</v>
      </c>
      <c r="O361" s="152">
        <v>0</v>
      </c>
      <c r="P361" s="152">
        <f t="shared" si="11"/>
        <v>0</v>
      </c>
      <c r="Q361" s="152">
        <v>1.3299999999999999E-2</v>
      </c>
      <c r="R361" s="152">
        <f t="shared" si="12"/>
        <v>2.6599999999999999E-2</v>
      </c>
      <c r="S361" s="152">
        <v>0</v>
      </c>
      <c r="T361" s="153">
        <f t="shared" si="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1789</v>
      </c>
      <c r="AT361" s="154" t="s">
        <v>1849</v>
      </c>
      <c r="AU361" s="154" t="s">
        <v>1535</v>
      </c>
      <c r="AY361" s="17" t="s">
        <v>1750</v>
      </c>
      <c r="BE361" s="155">
        <f t="shared" si="14"/>
        <v>0</v>
      </c>
      <c r="BF361" s="155">
        <f t="shared" si="15"/>
        <v>0</v>
      </c>
      <c r="BG361" s="155">
        <f t="shared" si="16"/>
        <v>0</v>
      </c>
      <c r="BH361" s="155">
        <f t="shared" si="17"/>
        <v>0</v>
      </c>
      <c r="BI361" s="155">
        <f t="shared" si="18"/>
        <v>0</v>
      </c>
      <c r="BJ361" s="17" t="s">
        <v>1533</v>
      </c>
      <c r="BK361" s="155">
        <f t="shared" si="19"/>
        <v>0</v>
      </c>
      <c r="BL361" s="17" t="s">
        <v>1756</v>
      </c>
      <c r="BM361" s="154" t="s">
        <v>2437</v>
      </c>
    </row>
    <row r="362" spans="1:65" s="1" customFormat="1" ht="21.75" customHeight="1">
      <c r="A362" s="29"/>
      <c r="B362" s="142"/>
      <c r="C362" s="143" t="s">
        <v>2438</v>
      </c>
      <c r="D362" s="143" t="s">
        <v>1752</v>
      </c>
      <c r="E362" s="144" t="s">
        <v>2439</v>
      </c>
      <c r="F362" s="145" t="s">
        <v>2440</v>
      </c>
      <c r="G362" s="146" t="s">
        <v>1786</v>
      </c>
      <c r="H362" s="147">
        <v>470.5</v>
      </c>
      <c r="I362" s="148"/>
      <c r="J362" s="148">
        <f t="shared" si="10"/>
        <v>0</v>
      </c>
      <c r="K362" s="149"/>
      <c r="L362" s="30"/>
      <c r="M362" s="150" t="s">
        <v>1456</v>
      </c>
      <c r="N362" s="151" t="s">
        <v>1491</v>
      </c>
      <c r="O362" s="152">
        <v>4.3999999999999997E-2</v>
      </c>
      <c r="P362" s="152">
        <f t="shared" si="11"/>
        <v>20.701999999999998</v>
      </c>
      <c r="Q362" s="152">
        <v>0</v>
      </c>
      <c r="R362" s="152">
        <f t="shared" si="12"/>
        <v>0</v>
      </c>
      <c r="S362" s="152">
        <v>0</v>
      </c>
      <c r="T362" s="153">
        <f t="shared" si="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1756</v>
      </c>
      <c r="AT362" s="154" t="s">
        <v>1752</v>
      </c>
      <c r="AU362" s="154" t="s">
        <v>1535</v>
      </c>
      <c r="AY362" s="17" t="s">
        <v>1750</v>
      </c>
      <c r="BE362" s="155">
        <f t="shared" si="14"/>
        <v>0</v>
      </c>
      <c r="BF362" s="155">
        <f t="shared" si="15"/>
        <v>0</v>
      </c>
      <c r="BG362" s="155">
        <f t="shared" si="16"/>
        <v>0</v>
      </c>
      <c r="BH362" s="155">
        <f t="shared" si="17"/>
        <v>0</v>
      </c>
      <c r="BI362" s="155">
        <f t="shared" si="18"/>
        <v>0</v>
      </c>
      <c r="BJ362" s="17" t="s">
        <v>1533</v>
      </c>
      <c r="BK362" s="155">
        <f t="shared" si="19"/>
        <v>0</v>
      </c>
      <c r="BL362" s="17" t="s">
        <v>1756</v>
      </c>
      <c r="BM362" s="154" t="s">
        <v>2441</v>
      </c>
    </row>
    <row r="363" spans="1:65" s="1" customFormat="1" ht="24.2" customHeight="1">
      <c r="A363" s="29"/>
      <c r="B363" s="142"/>
      <c r="C363" s="143" t="s">
        <v>2442</v>
      </c>
      <c r="D363" s="143" t="s">
        <v>1752</v>
      </c>
      <c r="E363" s="144" t="s">
        <v>2443</v>
      </c>
      <c r="F363" s="145" t="s">
        <v>2444</v>
      </c>
      <c r="G363" s="146" t="s">
        <v>1902</v>
      </c>
      <c r="H363" s="147">
        <v>2</v>
      </c>
      <c r="I363" s="148"/>
      <c r="J363" s="148">
        <f t="shared" si="10"/>
        <v>0</v>
      </c>
      <c r="K363" s="149"/>
      <c r="L363" s="30"/>
      <c r="M363" s="150" t="s">
        <v>1456</v>
      </c>
      <c r="N363" s="151" t="s">
        <v>1491</v>
      </c>
      <c r="O363" s="152">
        <v>10.3</v>
      </c>
      <c r="P363" s="152">
        <f t="shared" si="11"/>
        <v>20.6</v>
      </c>
      <c r="Q363" s="152">
        <v>0.45937</v>
      </c>
      <c r="R363" s="152">
        <f t="shared" si="12"/>
        <v>0.91874</v>
      </c>
      <c r="S363" s="152">
        <v>0</v>
      </c>
      <c r="T363" s="153">
        <f t="shared" si="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1756</v>
      </c>
      <c r="AT363" s="154" t="s">
        <v>1752</v>
      </c>
      <c r="AU363" s="154" t="s">
        <v>1535</v>
      </c>
      <c r="AY363" s="17" t="s">
        <v>1750</v>
      </c>
      <c r="BE363" s="155">
        <f t="shared" si="14"/>
        <v>0</v>
      </c>
      <c r="BF363" s="155">
        <f t="shared" si="15"/>
        <v>0</v>
      </c>
      <c r="BG363" s="155">
        <f t="shared" si="16"/>
        <v>0</v>
      </c>
      <c r="BH363" s="155">
        <f t="shared" si="17"/>
        <v>0</v>
      </c>
      <c r="BI363" s="155">
        <f t="shared" si="18"/>
        <v>0</v>
      </c>
      <c r="BJ363" s="17" t="s">
        <v>1533</v>
      </c>
      <c r="BK363" s="155">
        <f t="shared" si="19"/>
        <v>0</v>
      </c>
      <c r="BL363" s="17" t="s">
        <v>1756</v>
      </c>
      <c r="BM363" s="154" t="s">
        <v>2445</v>
      </c>
    </row>
    <row r="364" spans="1:65" s="1" customFormat="1" ht="16.5" customHeight="1">
      <c r="A364" s="29"/>
      <c r="B364" s="142"/>
      <c r="C364" s="143" t="s">
        <v>2446</v>
      </c>
      <c r="D364" s="143" t="s">
        <v>1752</v>
      </c>
      <c r="E364" s="144" t="s">
        <v>2447</v>
      </c>
      <c r="F364" s="145" t="s">
        <v>2448</v>
      </c>
      <c r="G364" s="146" t="s">
        <v>1786</v>
      </c>
      <c r="H364" s="147">
        <v>564.6</v>
      </c>
      <c r="I364" s="148"/>
      <c r="J364" s="148">
        <f t="shared" si="10"/>
        <v>0</v>
      </c>
      <c r="K364" s="149"/>
      <c r="L364" s="30"/>
      <c r="M364" s="150" t="s">
        <v>1456</v>
      </c>
      <c r="N364" s="151" t="s">
        <v>1491</v>
      </c>
      <c r="O364" s="152">
        <v>5.3999999999999999E-2</v>
      </c>
      <c r="P364" s="152">
        <f t="shared" si="11"/>
        <v>30.488400000000002</v>
      </c>
      <c r="Q364" s="152">
        <v>1.9000000000000001E-4</v>
      </c>
      <c r="R364" s="152">
        <f t="shared" si="12"/>
        <v>0.10727400000000001</v>
      </c>
      <c r="S364" s="152">
        <v>0</v>
      </c>
      <c r="T364" s="153">
        <f t="shared" si="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1756</v>
      </c>
      <c r="AT364" s="154" t="s">
        <v>1752</v>
      </c>
      <c r="AU364" s="154" t="s">
        <v>1535</v>
      </c>
      <c r="AY364" s="17" t="s">
        <v>1750</v>
      </c>
      <c r="BE364" s="155">
        <f t="shared" si="14"/>
        <v>0</v>
      </c>
      <c r="BF364" s="155">
        <f t="shared" si="15"/>
        <v>0</v>
      </c>
      <c r="BG364" s="155">
        <f t="shared" si="16"/>
        <v>0</v>
      </c>
      <c r="BH364" s="155">
        <f t="shared" si="17"/>
        <v>0</v>
      </c>
      <c r="BI364" s="155">
        <f t="shared" si="18"/>
        <v>0</v>
      </c>
      <c r="BJ364" s="17" t="s">
        <v>1533</v>
      </c>
      <c r="BK364" s="155">
        <f t="shared" si="19"/>
        <v>0</v>
      </c>
      <c r="BL364" s="17" t="s">
        <v>1756</v>
      </c>
      <c r="BM364" s="154" t="s">
        <v>2449</v>
      </c>
    </row>
    <row r="365" spans="1:65" s="13" customFormat="1">
      <c r="B365" s="163"/>
      <c r="D365" s="157" t="s">
        <v>1758</v>
      </c>
      <c r="F365" s="165" t="s">
        <v>2450</v>
      </c>
      <c r="H365" s="166">
        <v>564.6</v>
      </c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1758</v>
      </c>
      <c r="AU365" s="164" t="s">
        <v>1535</v>
      </c>
      <c r="AV365" s="13" t="s">
        <v>1535</v>
      </c>
      <c r="AW365" s="13" t="s">
        <v>1458</v>
      </c>
      <c r="AX365" s="13" t="s">
        <v>1533</v>
      </c>
      <c r="AY365" s="164" t="s">
        <v>1750</v>
      </c>
    </row>
    <row r="366" spans="1:65" s="11" customFormat="1" ht="22.9" customHeight="1">
      <c r="B366" s="130"/>
      <c r="D366" s="131" t="s">
        <v>1525</v>
      </c>
      <c r="E366" s="140" t="s">
        <v>1794</v>
      </c>
      <c r="F366" s="140" t="s">
        <v>2035</v>
      </c>
      <c r="J366" s="141">
        <f>BK366</f>
        <v>0</v>
      </c>
      <c r="L366" s="130"/>
      <c r="M366" s="134"/>
      <c r="N366" s="135"/>
      <c r="O366" s="135"/>
      <c r="P366" s="136">
        <f>SUM(P367:P378)</f>
        <v>2590.8123000000001</v>
      </c>
      <c r="Q366" s="135"/>
      <c r="R366" s="136">
        <f>SUM(R367:R378)</f>
        <v>6.096597</v>
      </c>
      <c r="S366" s="135"/>
      <c r="T366" s="137">
        <f>SUM(T367:T378)</f>
        <v>0</v>
      </c>
      <c r="AR366" s="131" t="s">
        <v>1533</v>
      </c>
      <c r="AT366" s="138" t="s">
        <v>1525</v>
      </c>
      <c r="AU366" s="138" t="s">
        <v>1533</v>
      </c>
      <c r="AY366" s="131" t="s">
        <v>1750</v>
      </c>
      <c r="BK366" s="139">
        <f>SUM(BK367:BK378)</f>
        <v>0</v>
      </c>
    </row>
    <row r="367" spans="1:65" s="1" customFormat="1" ht="44.25" customHeight="1">
      <c r="A367" s="29"/>
      <c r="B367" s="142"/>
      <c r="C367" s="143" t="s">
        <v>2451</v>
      </c>
      <c r="D367" s="143" t="s">
        <v>1752</v>
      </c>
      <c r="E367" s="144" t="s">
        <v>2452</v>
      </c>
      <c r="F367" s="145" t="s">
        <v>2453</v>
      </c>
      <c r="G367" s="146" t="s">
        <v>1786</v>
      </c>
      <c r="H367" s="147">
        <v>15</v>
      </c>
      <c r="I367" s="148"/>
      <c r="J367" s="148">
        <f>ROUND(I367*H367,2)</f>
        <v>0</v>
      </c>
      <c r="K367" s="149"/>
      <c r="L367" s="30"/>
      <c r="M367" s="150" t="s">
        <v>1456</v>
      </c>
      <c r="N367" s="151" t="s">
        <v>1491</v>
      </c>
      <c r="O367" s="152">
        <v>0.216</v>
      </c>
      <c r="P367" s="152">
        <f>O367*H367</f>
        <v>3.2399999999999998</v>
      </c>
      <c r="Q367" s="152">
        <v>0.11519</v>
      </c>
      <c r="R367" s="152">
        <f>Q367*H367</f>
        <v>1.7278500000000001</v>
      </c>
      <c r="S367" s="152">
        <v>0</v>
      </c>
      <c r="T367" s="15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1756</v>
      </c>
      <c r="AT367" s="154" t="s">
        <v>1752</v>
      </c>
      <c r="AU367" s="154" t="s">
        <v>1535</v>
      </c>
      <c r="AY367" s="17" t="s">
        <v>1750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1533</v>
      </c>
      <c r="BK367" s="155">
        <f>ROUND(I367*H367,2)</f>
        <v>0</v>
      </c>
      <c r="BL367" s="17" t="s">
        <v>1756</v>
      </c>
      <c r="BM367" s="154" t="s">
        <v>2454</v>
      </c>
    </row>
    <row r="368" spans="1:65" s="1" customFormat="1" ht="16.5" customHeight="1">
      <c r="A368" s="29"/>
      <c r="B368" s="142"/>
      <c r="C368" s="177" t="s">
        <v>2455</v>
      </c>
      <c r="D368" s="177" t="s">
        <v>1849</v>
      </c>
      <c r="E368" s="178" t="s">
        <v>2456</v>
      </c>
      <c r="F368" s="179" t="s">
        <v>2457</v>
      </c>
      <c r="G368" s="180" t="s">
        <v>1786</v>
      </c>
      <c r="H368" s="181">
        <v>15.3</v>
      </c>
      <c r="I368" s="182"/>
      <c r="J368" s="182">
        <f>ROUND(I368*H368,2)</f>
        <v>0</v>
      </c>
      <c r="K368" s="183"/>
      <c r="L368" s="184"/>
      <c r="M368" s="185" t="s">
        <v>1456</v>
      </c>
      <c r="N368" s="186" t="s">
        <v>1491</v>
      </c>
      <c r="O368" s="152">
        <v>0</v>
      </c>
      <c r="P368" s="152">
        <f>O368*H368</f>
        <v>0</v>
      </c>
      <c r="Q368" s="152">
        <v>0.08</v>
      </c>
      <c r="R368" s="152">
        <f>Q368*H368</f>
        <v>1.224</v>
      </c>
      <c r="S368" s="152">
        <v>0</v>
      </c>
      <c r="T368" s="153">
        <f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1789</v>
      </c>
      <c r="AT368" s="154" t="s">
        <v>1849</v>
      </c>
      <c r="AU368" s="154" t="s">
        <v>1535</v>
      </c>
      <c r="AY368" s="17" t="s">
        <v>1750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7" t="s">
        <v>1533</v>
      </c>
      <c r="BK368" s="155">
        <f>ROUND(I368*H368,2)</f>
        <v>0</v>
      </c>
      <c r="BL368" s="17" t="s">
        <v>1756</v>
      </c>
      <c r="BM368" s="154" t="s">
        <v>2458</v>
      </c>
    </row>
    <row r="369" spans="1:65" s="13" customFormat="1">
      <c r="B369" s="163"/>
      <c r="D369" s="157" t="s">
        <v>1758</v>
      </c>
      <c r="F369" s="165" t="s">
        <v>2459</v>
      </c>
      <c r="H369" s="166">
        <v>15.3</v>
      </c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1758</v>
      </c>
      <c r="AU369" s="164" t="s">
        <v>1535</v>
      </c>
      <c r="AV369" s="13" t="s">
        <v>1535</v>
      </c>
      <c r="AW369" s="13" t="s">
        <v>1458</v>
      </c>
      <c r="AX369" s="13" t="s">
        <v>1533</v>
      </c>
      <c r="AY369" s="164" t="s">
        <v>1750</v>
      </c>
    </row>
    <row r="370" spans="1:65" s="1" customFormat="1" ht="24.2" customHeight="1">
      <c r="A370" s="29"/>
      <c r="B370" s="142"/>
      <c r="C370" s="143" t="s">
        <v>2460</v>
      </c>
      <c r="D370" s="143" t="s">
        <v>1752</v>
      </c>
      <c r="E370" s="144" t="s">
        <v>2461</v>
      </c>
      <c r="F370" s="145" t="s">
        <v>2462</v>
      </c>
      <c r="G370" s="146" t="s">
        <v>1802</v>
      </c>
      <c r="H370" s="147">
        <v>1.35</v>
      </c>
      <c r="I370" s="148"/>
      <c r="J370" s="148">
        <f>ROUND(I370*H370,2)</f>
        <v>0</v>
      </c>
      <c r="K370" s="149"/>
      <c r="L370" s="30"/>
      <c r="M370" s="150" t="s">
        <v>1456</v>
      </c>
      <c r="N370" s="151" t="s">
        <v>1491</v>
      </c>
      <c r="O370" s="152">
        <v>1.4419999999999999</v>
      </c>
      <c r="P370" s="152">
        <f>O370*H370</f>
        <v>1.9467000000000001</v>
      </c>
      <c r="Q370" s="152">
        <v>2.2563399999999998</v>
      </c>
      <c r="R370" s="152">
        <f>Q370*H370</f>
        <v>3.0460590000000001</v>
      </c>
      <c r="S370" s="152">
        <v>0</v>
      </c>
      <c r="T370" s="153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1756</v>
      </c>
      <c r="AT370" s="154" t="s">
        <v>1752</v>
      </c>
      <c r="AU370" s="154" t="s">
        <v>1535</v>
      </c>
      <c r="AY370" s="17" t="s">
        <v>1750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7" t="s">
        <v>1533</v>
      </c>
      <c r="BK370" s="155">
        <f>ROUND(I370*H370,2)</f>
        <v>0</v>
      </c>
      <c r="BL370" s="17" t="s">
        <v>1756</v>
      </c>
      <c r="BM370" s="154" t="s">
        <v>2463</v>
      </c>
    </row>
    <row r="371" spans="1:65" s="13" customFormat="1">
      <c r="B371" s="163"/>
      <c r="D371" s="157" t="s">
        <v>1758</v>
      </c>
      <c r="E371" s="164" t="s">
        <v>1456</v>
      </c>
      <c r="F371" s="165" t="s">
        <v>2464</v>
      </c>
      <c r="H371" s="166">
        <v>1.35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1758</v>
      </c>
      <c r="AU371" s="164" t="s">
        <v>1535</v>
      </c>
      <c r="AV371" s="13" t="s">
        <v>1535</v>
      </c>
      <c r="AW371" s="13" t="s">
        <v>1482</v>
      </c>
      <c r="AX371" s="13" t="s">
        <v>1533</v>
      </c>
      <c r="AY371" s="164" t="s">
        <v>1750</v>
      </c>
    </row>
    <row r="372" spans="1:65" s="1" customFormat="1" ht="37.9" customHeight="1">
      <c r="A372" s="29"/>
      <c r="B372" s="142"/>
      <c r="C372" s="143" t="s">
        <v>2465</v>
      </c>
      <c r="D372" s="143" t="s">
        <v>1752</v>
      </c>
      <c r="E372" s="144" t="s">
        <v>2037</v>
      </c>
      <c r="F372" s="145" t="s">
        <v>2038</v>
      </c>
      <c r="G372" s="146" t="s">
        <v>1786</v>
      </c>
      <c r="H372" s="147">
        <v>3289.6</v>
      </c>
      <c r="I372" s="148"/>
      <c r="J372" s="148">
        <f>ROUND(I372*H372,2)</f>
        <v>0</v>
      </c>
      <c r="K372" s="149"/>
      <c r="L372" s="30"/>
      <c r="M372" s="150" t="s">
        <v>1456</v>
      </c>
      <c r="N372" s="151" t="s">
        <v>1491</v>
      </c>
      <c r="O372" s="152">
        <v>0.13900000000000001</v>
      </c>
      <c r="P372" s="152">
        <f>O372*H372</f>
        <v>457.25440000000003</v>
      </c>
      <c r="Q372" s="152">
        <v>0</v>
      </c>
      <c r="R372" s="152">
        <f>Q372*H372</f>
        <v>0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1756</v>
      </c>
      <c r="AT372" s="154" t="s">
        <v>1752</v>
      </c>
      <c r="AU372" s="154" t="s">
        <v>1535</v>
      </c>
      <c r="AY372" s="17" t="s">
        <v>1750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1533</v>
      </c>
      <c r="BK372" s="155">
        <f>ROUND(I372*H372,2)</f>
        <v>0</v>
      </c>
      <c r="BL372" s="17" t="s">
        <v>1756</v>
      </c>
      <c r="BM372" s="154" t="s">
        <v>2039</v>
      </c>
    </row>
    <row r="373" spans="1:65" s="13" customFormat="1">
      <c r="B373" s="163"/>
      <c r="D373" s="157" t="s">
        <v>1758</v>
      </c>
      <c r="E373" s="164" t="s">
        <v>1456</v>
      </c>
      <c r="F373" s="165" t="s">
        <v>2466</v>
      </c>
      <c r="H373" s="166">
        <v>1463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1758</v>
      </c>
      <c r="AU373" s="164" t="s">
        <v>1535</v>
      </c>
      <c r="AV373" s="13" t="s">
        <v>1535</v>
      </c>
      <c r="AW373" s="13" t="s">
        <v>1482</v>
      </c>
      <c r="AX373" s="13" t="s">
        <v>1526</v>
      </c>
      <c r="AY373" s="164" t="s">
        <v>1750</v>
      </c>
    </row>
    <row r="374" spans="1:65" s="13" customFormat="1">
      <c r="B374" s="163"/>
      <c r="D374" s="157" t="s">
        <v>1758</v>
      </c>
      <c r="E374" s="164" t="s">
        <v>1456</v>
      </c>
      <c r="F374" s="165" t="s">
        <v>2467</v>
      </c>
      <c r="H374" s="166">
        <v>875.4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1758</v>
      </c>
      <c r="AU374" s="164" t="s">
        <v>1535</v>
      </c>
      <c r="AV374" s="13" t="s">
        <v>1535</v>
      </c>
      <c r="AW374" s="13" t="s">
        <v>1482</v>
      </c>
      <c r="AX374" s="13" t="s">
        <v>1526</v>
      </c>
      <c r="AY374" s="164" t="s">
        <v>1750</v>
      </c>
    </row>
    <row r="375" spans="1:65" s="13" customFormat="1">
      <c r="B375" s="163"/>
      <c r="D375" s="157" t="s">
        <v>1758</v>
      </c>
      <c r="E375" s="164" t="s">
        <v>1456</v>
      </c>
      <c r="F375" s="165" t="s">
        <v>2468</v>
      </c>
      <c r="H375" s="166">
        <v>951.2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1758</v>
      </c>
      <c r="AU375" s="164" t="s">
        <v>1535</v>
      </c>
      <c r="AV375" s="13" t="s">
        <v>1535</v>
      </c>
      <c r="AW375" s="13" t="s">
        <v>1482</v>
      </c>
      <c r="AX375" s="13" t="s">
        <v>1526</v>
      </c>
      <c r="AY375" s="164" t="s">
        <v>1750</v>
      </c>
    </row>
    <row r="376" spans="1:65" s="14" customFormat="1">
      <c r="B376" s="170"/>
      <c r="D376" s="157" t="s">
        <v>1758</v>
      </c>
      <c r="E376" s="171" t="s">
        <v>1456</v>
      </c>
      <c r="F376" s="172" t="s">
        <v>1816</v>
      </c>
      <c r="H376" s="173">
        <v>3289.6</v>
      </c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1758</v>
      </c>
      <c r="AU376" s="171" t="s">
        <v>1535</v>
      </c>
      <c r="AV376" s="14" t="s">
        <v>1756</v>
      </c>
      <c r="AW376" s="14" t="s">
        <v>1482</v>
      </c>
      <c r="AX376" s="14" t="s">
        <v>1533</v>
      </c>
      <c r="AY376" s="171" t="s">
        <v>1750</v>
      </c>
    </row>
    <row r="377" spans="1:65" s="1" customFormat="1" ht="24.2" customHeight="1">
      <c r="A377" s="29"/>
      <c r="B377" s="142"/>
      <c r="C377" s="143" t="s">
        <v>2469</v>
      </c>
      <c r="D377" s="143" t="s">
        <v>1752</v>
      </c>
      <c r="E377" s="144" t="s">
        <v>2041</v>
      </c>
      <c r="F377" s="145" t="s">
        <v>2042</v>
      </c>
      <c r="G377" s="146" t="s">
        <v>1786</v>
      </c>
      <c r="H377" s="147">
        <v>3289.6</v>
      </c>
      <c r="I377" s="148"/>
      <c r="J377" s="148">
        <f>ROUND(I377*H377,2)</f>
        <v>0</v>
      </c>
      <c r="K377" s="149"/>
      <c r="L377" s="30"/>
      <c r="M377" s="150" t="s">
        <v>1456</v>
      </c>
      <c r="N377" s="151" t="s">
        <v>1491</v>
      </c>
      <c r="O377" s="152">
        <v>0.19600000000000001</v>
      </c>
      <c r="P377" s="152">
        <f>O377*H377</f>
        <v>644.76160000000004</v>
      </c>
      <c r="Q377" s="152">
        <v>0</v>
      </c>
      <c r="R377" s="152">
        <f>Q377*H377</f>
        <v>0</v>
      </c>
      <c r="S377" s="152">
        <v>0</v>
      </c>
      <c r="T377" s="153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4" t="s">
        <v>1756</v>
      </c>
      <c r="AT377" s="154" t="s">
        <v>1752</v>
      </c>
      <c r="AU377" s="154" t="s">
        <v>1535</v>
      </c>
      <c r="AY377" s="17" t="s">
        <v>1750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7" t="s">
        <v>1533</v>
      </c>
      <c r="BK377" s="155">
        <f>ROUND(I377*H377,2)</f>
        <v>0</v>
      </c>
      <c r="BL377" s="17" t="s">
        <v>1756</v>
      </c>
      <c r="BM377" s="154" t="s">
        <v>2043</v>
      </c>
    </row>
    <row r="378" spans="1:65" s="1" customFormat="1" ht="24.2" customHeight="1">
      <c r="A378" s="29"/>
      <c r="B378" s="142"/>
      <c r="C378" s="143" t="s">
        <v>2470</v>
      </c>
      <c r="D378" s="143" t="s">
        <v>1752</v>
      </c>
      <c r="E378" s="144" t="s">
        <v>2046</v>
      </c>
      <c r="F378" s="145" t="s">
        <v>2047</v>
      </c>
      <c r="G378" s="146" t="s">
        <v>1786</v>
      </c>
      <c r="H378" s="147">
        <v>3289.6</v>
      </c>
      <c r="I378" s="148"/>
      <c r="J378" s="148">
        <f>ROUND(I378*H378,2)</f>
        <v>0</v>
      </c>
      <c r="K378" s="149"/>
      <c r="L378" s="30"/>
      <c r="M378" s="150" t="s">
        <v>1456</v>
      </c>
      <c r="N378" s="151" t="s">
        <v>1491</v>
      </c>
      <c r="O378" s="152">
        <v>0.45100000000000001</v>
      </c>
      <c r="P378" s="152">
        <f>O378*H378</f>
        <v>1483.6096</v>
      </c>
      <c r="Q378" s="152">
        <v>3.0000000000000001E-5</v>
      </c>
      <c r="R378" s="152">
        <f>Q378*H378</f>
        <v>9.8687999999999998E-2</v>
      </c>
      <c r="S378" s="152">
        <v>0</v>
      </c>
      <c r="T378" s="15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1756</v>
      </c>
      <c r="AT378" s="154" t="s">
        <v>1752</v>
      </c>
      <c r="AU378" s="154" t="s">
        <v>1535</v>
      </c>
      <c r="AY378" s="17" t="s">
        <v>1750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7" t="s">
        <v>1533</v>
      </c>
      <c r="BK378" s="155">
        <f>ROUND(I378*H378,2)</f>
        <v>0</v>
      </c>
      <c r="BL378" s="17" t="s">
        <v>1756</v>
      </c>
      <c r="BM378" s="154" t="s">
        <v>2048</v>
      </c>
    </row>
    <row r="379" spans="1:65" s="11" customFormat="1" ht="22.9" customHeight="1">
      <c r="B379" s="130"/>
      <c r="D379" s="131" t="s">
        <v>1525</v>
      </c>
      <c r="E379" s="140" t="s">
        <v>2049</v>
      </c>
      <c r="F379" s="140" t="s">
        <v>2050</v>
      </c>
      <c r="J379" s="141">
        <f>BK379</f>
        <v>0</v>
      </c>
      <c r="L379" s="130"/>
      <c r="M379" s="134"/>
      <c r="N379" s="135"/>
      <c r="O379" s="135"/>
      <c r="P379" s="136">
        <f>P380</f>
        <v>14631.297760000001</v>
      </c>
      <c r="Q379" s="135"/>
      <c r="R379" s="136">
        <f>R380</f>
        <v>0</v>
      </c>
      <c r="S379" s="135"/>
      <c r="T379" s="137">
        <f>T380</f>
        <v>0</v>
      </c>
      <c r="AR379" s="131" t="s">
        <v>1533</v>
      </c>
      <c r="AT379" s="138" t="s">
        <v>1525</v>
      </c>
      <c r="AU379" s="138" t="s">
        <v>1533</v>
      </c>
      <c r="AY379" s="131" t="s">
        <v>1750</v>
      </c>
      <c r="BK379" s="139">
        <f>BK380</f>
        <v>0</v>
      </c>
    </row>
    <row r="380" spans="1:65" s="1" customFormat="1" ht="49.15" customHeight="1">
      <c r="A380" s="29"/>
      <c r="B380" s="142"/>
      <c r="C380" s="143" t="s">
        <v>2471</v>
      </c>
      <c r="D380" s="143" t="s">
        <v>1752</v>
      </c>
      <c r="E380" s="144" t="s">
        <v>2052</v>
      </c>
      <c r="F380" s="145" t="s">
        <v>2053</v>
      </c>
      <c r="G380" s="146" t="s">
        <v>1839</v>
      </c>
      <c r="H380" s="147">
        <v>9886.0120000000006</v>
      </c>
      <c r="I380" s="148"/>
      <c r="J380" s="148">
        <f>ROUND(I380*H380,2)</f>
        <v>0</v>
      </c>
      <c r="K380" s="149"/>
      <c r="L380" s="30"/>
      <c r="M380" s="150" t="s">
        <v>1456</v>
      </c>
      <c r="N380" s="151" t="s">
        <v>1491</v>
      </c>
      <c r="O380" s="152">
        <v>1.48</v>
      </c>
      <c r="P380" s="152">
        <f>O380*H380</f>
        <v>14631.297760000001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1756</v>
      </c>
      <c r="AT380" s="154" t="s">
        <v>1752</v>
      </c>
      <c r="AU380" s="154" t="s">
        <v>1535</v>
      </c>
      <c r="AY380" s="17" t="s">
        <v>1750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7" t="s">
        <v>1533</v>
      </c>
      <c r="BK380" s="155">
        <f>ROUND(I380*H380,2)</f>
        <v>0</v>
      </c>
      <c r="BL380" s="17" t="s">
        <v>1756</v>
      </c>
      <c r="BM380" s="154" t="s">
        <v>2054</v>
      </c>
    </row>
    <row r="381" spans="1:65" s="11" customFormat="1" ht="22.9" customHeight="1">
      <c r="B381" s="130"/>
      <c r="D381" s="131" t="s">
        <v>1525</v>
      </c>
      <c r="E381" s="140" t="s">
        <v>2055</v>
      </c>
      <c r="F381" s="140" t="s">
        <v>2056</v>
      </c>
      <c r="J381" s="141">
        <f>BK381</f>
        <v>0</v>
      </c>
      <c r="L381" s="130"/>
      <c r="M381" s="134"/>
      <c r="N381" s="135"/>
      <c r="O381" s="135"/>
      <c r="P381" s="136">
        <f>SUM(P382:P391)</f>
        <v>1531.840019</v>
      </c>
      <c r="Q381" s="135"/>
      <c r="R381" s="136">
        <f>SUM(R382:R391)</f>
        <v>0</v>
      </c>
      <c r="S381" s="135"/>
      <c r="T381" s="137">
        <f>SUM(T382:T391)</f>
        <v>0</v>
      </c>
      <c r="AR381" s="131" t="s">
        <v>1533</v>
      </c>
      <c r="AT381" s="138" t="s">
        <v>1525</v>
      </c>
      <c r="AU381" s="138" t="s">
        <v>1533</v>
      </c>
      <c r="AY381" s="131" t="s">
        <v>1750</v>
      </c>
      <c r="BK381" s="139">
        <f>SUM(BK382:BK391)</f>
        <v>0</v>
      </c>
    </row>
    <row r="382" spans="1:65" s="1" customFormat="1" ht="37.9" customHeight="1">
      <c r="A382" s="29"/>
      <c r="B382" s="142"/>
      <c r="C382" s="143" t="s">
        <v>2472</v>
      </c>
      <c r="D382" s="143" t="s">
        <v>1752</v>
      </c>
      <c r="E382" s="144" t="s">
        <v>2058</v>
      </c>
      <c r="F382" s="145" t="s">
        <v>2059</v>
      </c>
      <c r="G382" s="146" t="s">
        <v>1839</v>
      </c>
      <c r="H382" s="147">
        <v>5960.4669999999996</v>
      </c>
      <c r="I382" s="148"/>
      <c r="J382" s="148">
        <f>ROUND(I382*H382,2)</f>
        <v>0</v>
      </c>
      <c r="K382" s="149"/>
      <c r="L382" s="30"/>
      <c r="M382" s="150" t="s">
        <v>1456</v>
      </c>
      <c r="N382" s="151" t="s">
        <v>1491</v>
      </c>
      <c r="O382" s="152">
        <v>0.03</v>
      </c>
      <c r="P382" s="152">
        <f>O382*H382</f>
        <v>178.81401</v>
      </c>
      <c r="Q382" s="152">
        <v>0</v>
      </c>
      <c r="R382" s="152">
        <f>Q382*H382</f>
        <v>0</v>
      </c>
      <c r="S382" s="152">
        <v>0</v>
      </c>
      <c r="T382" s="15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4" t="s">
        <v>1756</v>
      </c>
      <c r="AT382" s="154" t="s">
        <v>1752</v>
      </c>
      <c r="AU382" s="154" t="s">
        <v>1535</v>
      </c>
      <c r="AY382" s="17" t="s">
        <v>1750</v>
      </c>
      <c r="BE382" s="155">
        <f>IF(N382="základní",J382,0)</f>
        <v>0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7" t="s">
        <v>1533</v>
      </c>
      <c r="BK382" s="155">
        <f>ROUND(I382*H382,2)</f>
        <v>0</v>
      </c>
      <c r="BL382" s="17" t="s">
        <v>1756</v>
      </c>
      <c r="BM382" s="154" t="s">
        <v>2060</v>
      </c>
    </row>
    <row r="383" spans="1:65" s="1" customFormat="1" ht="37.9" customHeight="1">
      <c r="A383" s="29"/>
      <c r="B383" s="142"/>
      <c r="C383" s="143" t="s">
        <v>2473</v>
      </c>
      <c r="D383" s="143" t="s">
        <v>1752</v>
      </c>
      <c r="E383" s="144" t="s">
        <v>2062</v>
      </c>
      <c r="F383" s="145" t="s">
        <v>2063</v>
      </c>
      <c r="G383" s="146" t="s">
        <v>1839</v>
      </c>
      <c r="H383" s="147">
        <v>202655.878</v>
      </c>
      <c r="I383" s="148"/>
      <c r="J383" s="148">
        <f>ROUND(I383*H383,2)</f>
        <v>0</v>
      </c>
      <c r="K383" s="149"/>
      <c r="L383" s="30"/>
      <c r="M383" s="150" t="s">
        <v>1456</v>
      </c>
      <c r="N383" s="151" t="s">
        <v>1491</v>
      </c>
      <c r="O383" s="152">
        <v>2E-3</v>
      </c>
      <c r="P383" s="152">
        <f>O383*H383</f>
        <v>405.311756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1756</v>
      </c>
      <c r="AT383" s="154" t="s">
        <v>1752</v>
      </c>
      <c r="AU383" s="154" t="s">
        <v>1535</v>
      </c>
      <c r="AY383" s="17" t="s">
        <v>1750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1533</v>
      </c>
      <c r="BK383" s="155">
        <f>ROUND(I383*H383,2)</f>
        <v>0</v>
      </c>
      <c r="BL383" s="17" t="s">
        <v>1756</v>
      </c>
      <c r="BM383" s="154" t="s">
        <v>2064</v>
      </c>
    </row>
    <row r="384" spans="1:65" s="13" customFormat="1">
      <c r="B384" s="163"/>
      <c r="D384" s="157" t="s">
        <v>1758</v>
      </c>
      <c r="F384" s="165" t="s">
        <v>2474</v>
      </c>
      <c r="H384" s="166">
        <v>202655.878</v>
      </c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1758</v>
      </c>
      <c r="AU384" s="164" t="s">
        <v>1535</v>
      </c>
      <c r="AV384" s="13" t="s">
        <v>1535</v>
      </c>
      <c r="AW384" s="13" t="s">
        <v>1458</v>
      </c>
      <c r="AX384" s="13" t="s">
        <v>1533</v>
      </c>
      <c r="AY384" s="164" t="s">
        <v>1750</v>
      </c>
    </row>
    <row r="385" spans="1:65" s="1" customFormat="1" ht="24.2" customHeight="1">
      <c r="A385" s="29"/>
      <c r="B385" s="142"/>
      <c r="C385" s="143" t="s">
        <v>2475</v>
      </c>
      <c r="D385" s="143" t="s">
        <v>1752</v>
      </c>
      <c r="E385" s="144" t="s">
        <v>2067</v>
      </c>
      <c r="F385" s="145" t="s">
        <v>2068</v>
      </c>
      <c r="G385" s="146" t="s">
        <v>1839</v>
      </c>
      <c r="H385" s="147">
        <v>5960.4669999999996</v>
      </c>
      <c r="I385" s="148"/>
      <c r="J385" s="148">
        <f>ROUND(I385*H385,2)</f>
        <v>0</v>
      </c>
      <c r="K385" s="149"/>
      <c r="L385" s="30"/>
      <c r="M385" s="150" t="s">
        <v>1456</v>
      </c>
      <c r="N385" s="151" t="s">
        <v>1491</v>
      </c>
      <c r="O385" s="152">
        <v>0.159</v>
      </c>
      <c r="P385" s="152">
        <f>O385*H385</f>
        <v>947.71425299999999</v>
      </c>
      <c r="Q385" s="152">
        <v>0</v>
      </c>
      <c r="R385" s="152">
        <f>Q385*H385</f>
        <v>0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1756</v>
      </c>
      <c r="AT385" s="154" t="s">
        <v>1752</v>
      </c>
      <c r="AU385" s="154" t="s">
        <v>1535</v>
      </c>
      <c r="AY385" s="17" t="s">
        <v>1750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1533</v>
      </c>
      <c r="BK385" s="155">
        <f>ROUND(I385*H385,2)</f>
        <v>0</v>
      </c>
      <c r="BL385" s="17" t="s">
        <v>1756</v>
      </c>
      <c r="BM385" s="154" t="s">
        <v>2069</v>
      </c>
    </row>
    <row r="386" spans="1:65" s="1" customFormat="1" ht="55.5" customHeight="1">
      <c r="A386" s="29"/>
      <c r="B386" s="142"/>
      <c r="C386" s="143" t="s">
        <v>2476</v>
      </c>
      <c r="D386" s="143" t="s">
        <v>1752</v>
      </c>
      <c r="E386" s="144" t="s">
        <v>2071</v>
      </c>
      <c r="F386" s="145" t="s">
        <v>2072</v>
      </c>
      <c r="G386" s="146" t="s">
        <v>1839</v>
      </c>
      <c r="H386" s="147">
        <v>864.101</v>
      </c>
      <c r="I386" s="148"/>
      <c r="J386" s="148">
        <f>ROUND(I386*H386,2)</f>
        <v>0</v>
      </c>
      <c r="K386" s="149"/>
      <c r="L386" s="30"/>
      <c r="M386" s="150" t="s">
        <v>1456</v>
      </c>
      <c r="N386" s="151" t="s">
        <v>1491</v>
      </c>
      <c r="O386" s="152">
        <v>0</v>
      </c>
      <c r="P386" s="152">
        <f>O386*H386</f>
        <v>0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1756</v>
      </c>
      <c r="AT386" s="154" t="s">
        <v>1752</v>
      </c>
      <c r="AU386" s="154" t="s">
        <v>1535</v>
      </c>
      <c r="AY386" s="17" t="s">
        <v>1750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1533</v>
      </c>
      <c r="BK386" s="155">
        <f>ROUND(I386*H386,2)</f>
        <v>0</v>
      </c>
      <c r="BL386" s="17" t="s">
        <v>1756</v>
      </c>
      <c r="BM386" s="154" t="s">
        <v>2073</v>
      </c>
    </row>
    <row r="387" spans="1:65" s="13" customFormat="1">
      <c r="B387" s="163"/>
      <c r="D387" s="157" t="s">
        <v>1758</v>
      </c>
      <c r="E387" s="164" t="s">
        <v>1456</v>
      </c>
      <c r="F387" s="165" t="s">
        <v>2477</v>
      </c>
      <c r="H387" s="166">
        <v>864.101</v>
      </c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1758</v>
      </c>
      <c r="AU387" s="164" t="s">
        <v>1535</v>
      </c>
      <c r="AV387" s="13" t="s">
        <v>1535</v>
      </c>
      <c r="AW387" s="13" t="s">
        <v>1482</v>
      </c>
      <c r="AX387" s="13" t="s">
        <v>1533</v>
      </c>
      <c r="AY387" s="164" t="s">
        <v>1750</v>
      </c>
    </row>
    <row r="388" spans="1:65" s="1" customFormat="1" ht="62.65" customHeight="1">
      <c r="A388" s="29"/>
      <c r="B388" s="142"/>
      <c r="C388" s="143" t="s">
        <v>2478</v>
      </c>
      <c r="D388" s="143" t="s">
        <v>1752</v>
      </c>
      <c r="E388" s="144" t="s">
        <v>2075</v>
      </c>
      <c r="F388" s="145" t="s">
        <v>2479</v>
      </c>
      <c r="G388" s="146" t="s">
        <v>1839</v>
      </c>
      <c r="H388" s="147">
        <v>2260.913</v>
      </c>
      <c r="I388" s="148"/>
      <c r="J388" s="148">
        <f>ROUND(I388*H388,2)</f>
        <v>0</v>
      </c>
      <c r="K388" s="149"/>
      <c r="L388" s="30"/>
      <c r="M388" s="150" t="s">
        <v>1456</v>
      </c>
      <c r="N388" s="151" t="s">
        <v>1491</v>
      </c>
      <c r="O388" s="152">
        <v>0</v>
      </c>
      <c r="P388" s="152">
        <f>O388*H388</f>
        <v>0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1756</v>
      </c>
      <c r="AT388" s="154" t="s">
        <v>1752</v>
      </c>
      <c r="AU388" s="154" t="s">
        <v>1535</v>
      </c>
      <c r="AY388" s="17" t="s">
        <v>1750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1533</v>
      </c>
      <c r="BK388" s="155">
        <f>ROUND(I388*H388,2)</f>
        <v>0</v>
      </c>
      <c r="BL388" s="17" t="s">
        <v>1756</v>
      </c>
      <c r="BM388" s="154" t="s">
        <v>2077</v>
      </c>
    </row>
    <row r="389" spans="1:65" s="13" customFormat="1">
      <c r="B389" s="163"/>
      <c r="D389" s="157" t="s">
        <v>1758</v>
      </c>
      <c r="E389" s="164" t="s">
        <v>1456</v>
      </c>
      <c r="F389" s="165" t="s">
        <v>2480</v>
      </c>
      <c r="H389" s="166">
        <v>2260.913</v>
      </c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1758</v>
      </c>
      <c r="AU389" s="164" t="s">
        <v>1535</v>
      </c>
      <c r="AV389" s="13" t="s">
        <v>1535</v>
      </c>
      <c r="AW389" s="13" t="s">
        <v>1482</v>
      </c>
      <c r="AX389" s="13" t="s">
        <v>1533</v>
      </c>
      <c r="AY389" s="164" t="s">
        <v>1750</v>
      </c>
    </row>
    <row r="390" spans="1:65" s="1" customFormat="1" ht="55.5" customHeight="1">
      <c r="A390" s="29"/>
      <c r="B390" s="142"/>
      <c r="C390" s="143" t="s">
        <v>2481</v>
      </c>
      <c r="D390" s="143" t="s">
        <v>1752</v>
      </c>
      <c r="E390" s="144" t="s">
        <v>2080</v>
      </c>
      <c r="F390" s="145" t="s">
        <v>2482</v>
      </c>
      <c r="G390" s="146" t="s">
        <v>1839</v>
      </c>
      <c r="H390" s="147">
        <v>2835.453</v>
      </c>
      <c r="I390" s="148"/>
      <c r="J390" s="148">
        <f>ROUND(I390*H390,2)</f>
        <v>0</v>
      </c>
      <c r="K390" s="149"/>
      <c r="L390" s="30"/>
      <c r="M390" s="150" t="s">
        <v>1456</v>
      </c>
      <c r="N390" s="151" t="s">
        <v>1491</v>
      </c>
      <c r="O390" s="152">
        <v>0</v>
      </c>
      <c r="P390" s="152">
        <f>O390*H390</f>
        <v>0</v>
      </c>
      <c r="Q390" s="152">
        <v>0</v>
      </c>
      <c r="R390" s="152">
        <f>Q390*H390</f>
        <v>0</v>
      </c>
      <c r="S390" s="152">
        <v>0</v>
      </c>
      <c r="T390" s="153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4" t="s">
        <v>1756</v>
      </c>
      <c r="AT390" s="154" t="s">
        <v>1752</v>
      </c>
      <c r="AU390" s="154" t="s">
        <v>1535</v>
      </c>
      <c r="AY390" s="17" t="s">
        <v>1750</v>
      </c>
      <c r="BE390" s="155">
        <f>IF(N390="základní",J390,0)</f>
        <v>0</v>
      </c>
      <c r="BF390" s="155">
        <f>IF(N390="snížená",J390,0)</f>
        <v>0</v>
      </c>
      <c r="BG390" s="155">
        <f>IF(N390="zákl. přenesená",J390,0)</f>
        <v>0</v>
      </c>
      <c r="BH390" s="155">
        <f>IF(N390="sníž. přenesená",J390,0)</f>
        <v>0</v>
      </c>
      <c r="BI390" s="155">
        <f>IF(N390="nulová",J390,0)</f>
        <v>0</v>
      </c>
      <c r="BJ390" s="17" t="s">
        <v>1533</v>
      </c>
      <c r="BK390" s="155">
        <f>ROUND(I390*H390,2)</f>
        <v>0</v>
      </c>
      <c r="BL390" s="17" t="s">
        <v>1756</v>
      </c>
      <c r="BM390" s="154" t="s">
        <v>2081</v>
      </c>
    </row>
    <row r="391" spans="1:65" s="13" customFormat="1">
      <c r="B391" s="163"/>
      <c r="D391" s="157" t="s">
        <v>1758</v>
      </c>
      <c r="E391" s="164" t="s">
        <v>1456</v>
      </c>
      <c r="F391" s="165" t="s">
        <v>2483</v>
      </c>
      <c r="H391" s="166">
        <v>2835.453</v>
      </c>
      <c r="L391" s="163"/>
      <c r="M391" s="187"/>
      <c r="N391" s="188"/>
      <c r="O391" s="188"/>
      <c r="P391" s="188"/>
      <c r="Q391" s="188"/>
      <c r="R391" s="188"/>
      <c r="S391" s="188"/>
      <c r="T391" s="189"/>
      <c r="AT391" s="164" t="s">
        <v>1758</v>
      </c>
      <c r="AU391" s="164" t="s">
        <v>1535</v>
      </c>
      <c r="AV391" s="13" t="s">
        <v>1535</v>
      </c>
      <c r="AW391" s="13" t="s">
        <v>1482</v>
      </c>
      <c r="AX391" s="13" t="s">
        <v>1533</v>
      </c>
      <c r="AY391" s="164" t="s">
        <v>1750</v>
      </c>
    </row>
    <row r="392" spans="1:65" s="1" customFormat="1" ht="6.95" customHeight="1">
      <c r="A392" s="29"/>
      <c r="B392" s="44"/>
      <c r="C392" s="45"/>
      <c r="D392" s="45"/>
      <c r="E392" s="45"/>
      <c r="F392" s="45"/>
      <c r="G392" s="45"/>
      <c r="H392" s="45"/>
      <c r="I392" s="45"/>
      <c r="J392" s="45"/>
      <c r="K392" s="45"/>
      <c r="L392" s="30"/>
      <c r="M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</row>
  </sheetData>
  <autoFilter ref="C130:K391"/>
  <mergeCells count="12">
    <mergeCell ref="L2:V2"/>
    <mergeCell ref="E85:H85"/>
    <mergeCell ref="E87:H87"/>
    <mergeCell ref="E89:H89"/>
    <mergeCell ref="E123:H123"/>
    <mergeCell ref="E121:H121"/>
    <mergeCell ref="E119:H119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A132" workbookViewId="0">
      <selection activeCell="I127" sqref="I127:I15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1549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87" t="s">
        <v>2484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ROUND((SUM(BE124:BE159)),  2)</f>
        <v>0</v>
      </c>
      <c r="G35" s="29"/>
      <c r="H35" s="29"/>
      <c r="I35" s="102">
        <v>0.21</v>
      </c>
      <c r="J35" s="101">
        <f>ROUND(((SUM(BE124:BE159))*I35),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ROUND((SUM(BF124:BF159)),  2)</f>
        <v>0</v>
      </c>
      <c r="G36" s="29"/>
      <c r="H36" s="29"/>
      <c r="I36" s="102">
        <v>0.12</v>
      </c>
      <c r="J36" s="101">
        <f>ROUND(((SUM(BF124:BF159))*I36),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ROUND((SUM(BG124:BG159)),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ROUND((SUM(BH124:BH159)),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ROUND((SUM(BI124:BI159)),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87" t="str">
        <f>E11</f>
        <v>SO_01.2.1-N - Stoka A3 - 2. část, km 0,2433-0,9698, stoka A1, A2, výtlak V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1:47" s="9" customFormat="1" ht="19.899999999999999" customHeight="1">
      <c r="B101" s="115"/>
      <c r="D101" s="116" t="s">
        <v>1730</v>
      </c>
      <c r="E101" s="117"/>
      <c r="F101" s="117"/>
      <c r="G101" s="117"/>
      <c r="H101" s="117"/>
      <c r="I101" s="117"/>
      <c r="J101" s="118">
        <f>J134</f>
        <v>0</v>
      </c>
      <c r="L101" s="115"/>
    </row>
    <row r="102" spans="1:47" s="9" customFormat="1" ht="19.899999999999999" customHeight="1">
      <c r="B102" s="115"/>
      <c r="D102" s="116" t="s">
        <v>1734</v>
      </c>
      <c r="E102" s="117"/>
      <c r="F102" s="117"/>
      <c r="G102" s="117"/>
      <c r="H102" s="117"/>
      <c r="I102" s="117"/>
      <c r="J102" s="118">
        <f>J154</f>
        <v>0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1735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1468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16" t="str">
        <f>E7</f>
        <v>Kanalizace Dvůr Králové nad Labem - Verdek</v>
      </c>
      <c r="F112" s="717"/>
      <c r="G112" s="717"/>
      <c r="H112" s="71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1716</v>
      </c>
      <c r="L113" s="20"/>
    </row>
    <row r="114" spans="1:65" s="1" customFormat="1" ht="16.5" customHeight="1">
      <c r="A114" s="29"/>
      <c r="B114" s="30"/>
      <c r="C114" s="29"/>
      <c r="D114" s="29"/>
      <c r="E114" s="716" t="s">
        <v>1717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1718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687" t="str">
        <f>E11</f>
        <v>SO_01.2.1-N - Stoka A3 - 2. část, km 0,2433-0,9698, stoka A1, A2, výtlak V - neuznatelné</v>
      </c>
      <c r="F116" s="715"/>
      <c r="G116" s="715"/>
      <c r="H116" s="71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1472</v>
      </c>
      <c r="D118" s="29"/>
      <c r="E118" s="29"/>
      <c r="F118" s="24" t="str">
        <f>F14</f>
        <v xml:space="preserve"> </v>
      </c>
      <c r="G118" s="29"/>
      <c r="H118" s="29"/>
      <c r="I118" s="26" t="s">
        <v>1474</v>
      </c>
      <c r="J118" s="52">
        <f>IF(J14="","",J14)</f>
        <v>45743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1475</v>
      </c>
      <c r="D120" s="29"/>
      <c r="E120" s="29"/>
      <c r="F120" s="24" t="str">
        <f>E17</f>
        <v xml:space="preserve"> </v>
      </c>
      <c r="G120" s="29"/>
      <c r="H120" s="29"/>
      <c r="I120" s="26" t="s">
        <v>1480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1479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1483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1736</v>
      </c>
      <c r="D123" s="122" t="s">
        <v>1511</v>
      </c>
      <c r="E123" s="122" t="s">
        <v>1507</v>
      </c>
      <c r="F123" s="122" t="s">
        <v>1508</v>
      </c>
      <c r="G123" s="122" t="s">
        <v>1737</v>
      </c>
      <c r="H123" s="122" t="s">
        <v>1738</v>
      </c>
      <c r="I123" s="122" t="s">
        <v>1739</v>
      </c>
      <c r="J123" s="123" t="s">
        <v>1722</v>
      </c>
      <c r="K123" s="124" t="s">
        <v>1740</v>
      </c>
      <c r="L123" s="125"/>
      <c r="M123" s="58" t="s">
        <v>1456</v>
      </c>
      <c r="N123" s="59" t="s">
        <v>1490</v>
      </c>
      <c r="O123" s="59" t="s">
        <v>1741</v>
      </c>
      <c r="P123" s="59" t="s">
        <v>1742</v>
      </c>
      <c r="Q123" s="59" t="s">
        <v>1743</v>
      </c>
      <c r="R123" s="59" t="s">
        <v>1744</v>
      </c>
      <c r="S123" s="59" t="s">
        <v>1745</v>
      </c>
      <c r="T123" s="60" t="s">
        <v>1746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1747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1"/>
      <c r="N124" s="53"/>
      <c r="O124" s="62"/>
      <c r="P124" s="127">
        <f>P125</f>
        <v>474.58164599999998</v>
      </c>
      <c r="Q124" s="62"/>
      <c r="R124" s="127">
        <f>R125</f>
        <v>0.70534799999999997</v>
      </c>
      <c r="S124" s="62"/>
      <c r="T124" s="128">
        <f>T125</f>
        <v>901.27800000000002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1525</v>
      </c>
      <c r="AU124" s="17" t="s">
        <v>1724</v>
      </c>
      <c r="BK124" s="129">
        <f>BK125</f>
        <v>0</v>
      </c>
    </row>
    <row r="125" spans="1:65" s="11" customFormat="1" ht="25.9" customHeight="1">
      <c r="B125" s="130"/>
      <c r="D125" s="131" t="s">
        <v>1525</v>
      </c>
      <c r="E125" s="132" t="s">
        <v>1748</v>
      </c>
      <c r="F125" s="132" t="s">
        <v>1749</v>
      </c>
      <c r="J125" s="133">
        <f>BK125</f>
        <v>0</v>
      </c>
      <c r="L125" s="130"/>
      <c r="M125" s="134"/>
      <c r="N125" s="135"/>
      <c r="O125" s="135"/>
      <c r="P125" s="136">
        <f>P126+P134+P154</f>
        <v>474.58164599999998</v>
      </c>
      <c r="Q125" s="135"/>
      <c r="R125" s="136">
        <f>R126+R134+R154</f>
        <v>0.70534799999999997</v>
      </c>
      <c r="S125" s="135"/>
      <c r="T125" s="137">
        <f>T126+T134+T154</f>
        <v>901.27800000000002</v>
      </c>
      <c r="AR125" s="131" t="s">
        <v>1533</v>
      </c>
      <c r="AT125" s="138" t="s">
        <v>1525</v>
      </c>
      <c r="AU125" s="138" t="s">
        <v>1526</v>
      </c>
      <c r="AY125" s="131" t="s">
        <v>1750</v>
      </c>
      <c r="BK125" s="139">
        <f>BK126+BK134+BK154</f>
        <v>0</v>
      </c>
    </row>
    <row r="126" spans="1:65" s="11" customFormat="1" ht="22.9" customHeight="1">
      <c r="B126" s="130"/>
      <c r="D126" s="131" t="s">
        <v>1525</v>
      </c>
      <c r="E126" s="140" t="s">
        <v>1533</v>
      </c>
      <c r="F126" s="140" t="s">
        <v>1751</v>
      </c>
      <c r="J126" s="141">
        <f>BK126</f>
        <v>0</v>
      </c>
      <c r="L126" s="130"/>
      <c r="M126" s="134"/>
      <c r="N126" s="135"/>
      <c r="O126" s="135"/>
      <c r="P126" s="136">
        <f>SUM(P127:P133)</f>
        <v>70.53479999999999</v>
      </c>
      <c r="Q126" s="135"/>
      <c r="R126" s="136">
        <f>SUM(R127:R133)</f>
        <v>0.70534799999999997</v>
      </c>
      <c r="S126" s="135"/>
      <c r="T126" s="137">
        <f>SUM(T127:T133)</f>
        <v>901.27800000000002</v>
      </c>
      <c r="AR126" s="131" t="s">
        <v>1533</v>
      </c>
      <c r="AT126" s="138" t="s">
        <v>1525</v>
      </c>
      <c r="AU126" s="138" t="s">
        <v>1533</v>
      </c>
      <c r="AY126" s="131" t="s">
        <v>1750</v>
      </c>
      <c r="BK126" s="139">
        <f>SUM(BK127:BK133)</f>
        <v>0</v>
      </c>
    </row>
    <row r="127" spans="1:65" s="1" customFormat="1" ht="55.5" customHeight="1">
      <c r="A127" s="29"/>
      <c r="B127" s="142"/>
      <c r="C127" s="143" t="s">
        <v>1533</v>
      </c>
      <c r="D127" s="143" t="s">
        <v>1752</v>
      </c>
      <c r="E127" s="144" t="s">
        <v>1768</v>
      </c>
      <c r="F127" s="145" t="s">
        <v>1769</v>
      </c>
      <c r="G127" s="146" t="s">
        <v>1755</v>
      </c>
      <c r="H127" s="147">
        <v>7837.2</v>
      </c>
      <c r="I127" s="148"/>
      <c r="J127" s="148">
        <f>ROUND(I127*H127,2)</f>
        <v>0</v>
      </c>
      <c r="K127" s="149"/>
      <c r="L127" s="30"/>
      <c r="M127" s="150" t="s">
        <v>1456</v>
      </c>
      <c r="N127" s="151" t="s">
        <v>1491</v>
      </c>
      <c r="O127" s="152">
        <v>8.9999999999999993E-3</v>
      </c>
      <c r="P127" s="152">
        <f>O127*H127</f>
        <v>70.53479999999999</v>
      </c>
      <c r="Q127" s="152">
        <v>9.0000000000000006E-5</v>
      </c>
      <c r="R127" s="152">
        <f>Q127*H127</f>
        <v>0.70534799999999997</v>
      </c>
      <c r="S127" s="152">
        <v>0.115</v>
      </c>
      <c r="T127" s="153">
        <f>S127*H127</f>
        <v>901.27800000000002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1756</v>
      </c>
      <c r="AT127" s="154" t="s">
        <v>1752</v>
      </c>
      <c r="AU127" s="154" t="s">
        <v>1535</v>
      </c>
      <c r="AY127" s="17" t="s">
        <v>1750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1533</v>
      </c>
      <c r="BK127" s="155">
        <f>ROUND(I127*H127,2)</f>
        <v>0</v>
      </c>
      <c r="BL127" s="17" t="s">
        <v>1756</v>
      </c>
      <c r="BM127" s="154" t="s">
        <v>2485</v>
      </c>
    </row>
    <row r="128" spans="1:65" s="12" customFormat="1">
      <c r="B128" s="156"/>
      <c r="D128" s="157" t="s">
        <v>1758</v>
      </c>
      <c r="E128" s="158" t="s">
        <v>1456</v>
      </c>
      <c r="F128" s="159" t="s">
        <v>2181</v>
      </c>
      <c r="H128" s="158" t="s">
        <v>1456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1758</v>
      </c>
      <c r="AU128" s="158" t="s">
        <v>1535</v>
      </c>
      <c r="AV128" s="12" t="s">
        <v>1533</v>
      </c>
      <c r="AW128" s="12" t="s">
        <v>1482</v>
      </c>
      <c r="AX128" s="12" t="s">
        <v>1526</v>
      </c>
      <c r="AY128" s="158" t="s">
        <v>1750</v>
      </c>
    </row>
    <row r="129" spans="1:65" s="13" customFormat="1">
      <c r="B129" s="163"/>
      <c r="D129" s="157" t="s">
        <v>1758</v>
      </c>
      <c r="E129" s="164" t="s">
        <v>1456</v>
      </c>
      <c r="F129" s="165" t="s">
        <v>2182</v>
      </c>
      <c r="H129" s="166">
        <v>2560.25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1758</v>
      </c>
      <c r="AU129" s="164" t="s">
        <v>1535</v>
      </c>
      <c r="AV129" s="13" t="s">
        <v>1535</v>
      </c>
      <c r="AW129" s="13" t="s">
        <v>1482</v>
      </c>
      <c r="AX129" s="13" t="s">
        <v>1526</v>
      </c>
      <c r="AY129" s="164" t="s">
        <v>1750</v>
      </c>
    </row>
    <row r="130" spans="1:65" s="13" customFormat="1">
      <c r="B130" s="163"/>
      <c r="D130" s="157" t="s">
        <v>1758</v>
      </c>
      <c r="E130" s="164" t="s">
        <v>1456</v>
      </c>
      <c r="F130" s="165" t="s">
        <v>2183</v>
      </c>
      <c r="H130" s="166">
        <v>1531.95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1758</v>
      </c>
      <c r="AU130" s="164" t="s">
        <v>1535</v>
      </c>
      <c r="AV130" s="13" t="s">
        <v>1535</v>
      </c>
      <c r="AW130" s="13" t="s">
        <v>1482</v>
      </c>
      <c r="AX130" s="13" t="s">
        <v>1526</v>
      </c>
      <c r="AY130" s="164" t="s">
        <v>1750</v>
      </c>
    </row>
    <row r="131" spans="1:65" s="13" customFormat="1">
      <c r="B131" s="163"/>
      <c r="D131" s="157" t="s">
        <v>1758</v>
      </c>
      <c r="E131" s="164" t="s">
        <v>1456</v>
      </c>
      <c r="F131" s="165" t="s">
        <v>2486</v>
      </c>
      <c r="H131" s="166">
        <v>2080.4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1758</v>
      </c>
      <c r="AU131" s="164" t="s">
        <v>1535</v>
      </c>
      <c r="AV131" s="13" t="s">
        <v>1535</v>
      </c>
      <c r="AW131" s="13" t="s">
        <v>1482</v>
      </c>
      <c r="AX131" s="13" t="s">
        <v>1526</v>
      </c>
      <c r="AY131" s="164" t="s">
        <v>1750</v>
      </c>
    </row>
    <row r="132" spans="1:65" s="13" customFormat="1">
      <c r="B132" s="163"/>
      <c r="D132" s="157" t="s">
        <v>1758</v>
      </c>
      <c r="E132" s="164" t="s">
        <v>1456</v>
      </c>
      <c r="F132" s="165" t="s">
        <v>2184</v>
      </c>
      <c r="H132" s="166">
        <v>1664.6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1758</v>
      </c>
      <c r="AU132" s="164" t="s">
        <v>1535</v>
      </c>
      <c r="AV132" s="13" t="s">
        <v>1535</v>
      </c>
      <c r="AW132" s="13" t="s">
        <v>1482</v>
      </c>
      <c r="AX132" s="13" t="s">
        <v>1526</v>
      </c>
      <c r="AY132" s="164" t="s">
        <v>1750</v>
      </c>
    </row>
    <row r="133" spans="1:65" s="14" customFormat="1">
      <c r="B133" s="170"/>
      <c r="D133" s="157" t="s">
        <v>1758</v>
      </c>
      <c r="E133" s="171" t="s">
        <v>1456</v>
      </c>
      <c r="F133" s="172" t="s">
        <v>1816</v>
      </c>
      <c r="H133" s="173">
        <v>7837.2000000000007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1758</v>
      </c>
      <c r="AU133" s="171" t="s">
        <v>1535</v>
      </c>
      <c r="AV133" s="14" t="s">
        <v>1756</v>
      </c>
      <c r="AW133" s="14" t="s">
        <v>1482</v>
      </c>
      <c r="AX133" s="14" t="s">
        <v>1533</v>
      </c>
      <c r="AY133" s="171" t="s">
        <v>1750</v>
      </c>
    </row>
    <row r="134" spans="1:65" s="11" customFormat="1" ht="22.9" customHeight="1">
      <c r="B134" s="130"/>
      <c r="D134" s="131" t="s">
        <v>1525</v>
      </c>
      <c r="E134" s="140" t="s">
        <v>1771</v>
      </c>
      <c r="F134" s="140" t="s">
        <v>1920</v>
      </c>
      <c r="J134" s="141">
        <f>BK134</f>
        <v>0</v>
      </c>
      <c r="L134" s="130"/>
      <c r="M134" s="134"/>
      <c r="N134" s="135"/>
      <c r="O134" s="135"/>
      <c r="P134" s="136">
        <f>SUM(P135:P153)</f>
        <v>172.41840000000002</v>
      </c>
      <c r="Q134" s="135"/>
      <c r="R134" s="136">
        <f>SUM(R135:R153)</f>
        <v>0</v>
      </c>
      <c r="S134" s="135"/>
      <c r="T134" s="137">
        <f>SUM(T135:T153)</f>
        <v>0</v>
      </c>
      <c r="AR134" s="131" t="s">
        <v>1533</v>
      </c>
      <c r="AT134" s="138" t="s">
        <v>1525</v>
      </c>
      <c r="AU134" s="138" t="s">
        <v>1533</v>
      </c>
      <c r="AY134" s="131" t="s">
        <v>1750</v>
      </c>
      <c r="BK134" s="139">
        <f>SUM(BK135:BK153)</f>
        <v>0</v>
      </c>
    </row>
    <row r="135" spans="1:65" s="1" customFormat="1" ht="24.2" customHeight="1">
      <c r="A135" s="29"/>
      <c r="B135" s="142"/>
      <c r="C135" s="143" t="s">
        <v>1789</v>
      </c>
      <c r="D135" s="143" t="s">
        <v>1752</v>
      </c>
      <c r="E135" s="144" t="s">
        <v>1931</v>
      </c>
      <c r="F135" s="145" t="s">
        <v>1932</v>
      </c>
      <c r="G135" s="146" t="s">
        <v>1755</v>
      </c>
      <c r="H135" s="147">
        <v>7837.2</v>
      </c>
      <c r="I135" s="148"/>
      <c r="J135" s="148">
        <f>ROUND(I135*H135,2)</f>
        <v>0</v>
      </c>
      <c r="K135" s="149"/>
      <c r="L135" s="30"/>
      <c r="M135" s="150" t="s">
        <v>1456</v>
      </c>
      <c r="N135" s="151" t="s">
        <v>1491</v>
      </c>
      <c r="O135" s="152">
        <v>4.0000000000000001E-3</v>
      </c>
      <c r="P135" s="152">
        <f>O135*H135</f>
        <v>31.348800000000001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1756</v>
      </c>
      <c r="AT135" s="154" t="s">
        <v>1752</v>
      </c>
      <c r="AU135" s="154" t="s">
        <v>1535</v>
      </c>
      <c r="AY135" s="17" t="s">
        <v>1750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1533</v>
      </c>
      <c r="BK135" s="155">
        <f>ROUND(I135*H135,2)</f>
        <v>0</v>
      </c>
      <c r="BL135" s="17" t="s">
        <v>1756</v>
      </c>
      <c r="BM135" s="154" t="s">
        <v>2487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2182</v>
      </c>
      <c r="H136" s="166">
        <v>2560.25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3" customFormat="1">
      <c r="B137" s="163"/>
      <c r="D137" s="157" t="s">
        <v>1758</v>
      </c>
      <c r="E137" s="164" t="s">
        <v>1456</v>
      </c>
      <c r="F137" s="165" t="s">
        <v>2183</v>
      </c>
      <c r="H137" s="166">
        <v>1531.95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1758</v>
      </c>
      <c r="AU137" s="164" t="s">
        <v>1535</v>
      </c>
      <c r="AV137" s="13" t="s">
        <v>1535</v>
      </c>
      <c r="AW137" s="13" t="s">
        <v>1482</v>
      </c>
      <c r="AX137" s="13" t="s">
        <v>1526</v>
      </c>
      <c r="AY137" s="164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2486</v>
      </c>
      <c r="H138" s="166">
        <v>2080.4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1526</v>
      </c>
      <c r="AY138" s="164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2184</v>
      </c>
      <c r="H139" s="166">
        <v>1664.6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1526</v>
      </c>
      <c r="AY139" s="164" t="s">
        <v>1750</v>
      </c>
    </row>
    <row r="140" spans="1:65" s="14" customFormat="1">
      <c r="B140" s="170"/>
      <c r="D140" s="157" t="s">
        <v>1758</v>
      </c>
      <c r="E140" s="171" t="s">
        <v>1456</v>
      </c>
      <c r="F140" s="172" t="s">
        <v>1816</v>
      </c>
      <c r="H140" s="173">
        <v>7837.2000000000007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1758</v>
      </c>
      <c r="AU140" s="171" t="s">
        <v>1535</v>
      </c>
      <c r="AV140" s="14" t="s">
        <v>1756</v>
      </c>
      <c r="AW140" s="14" t="s">
        <v>1482</v>
      </c>
      <c r="AX140" s="14" t="s">
        <v>1533</v>
      </c>
      <c r="AY140" s="171" t="s">
        <v>1750</v>
      </c>
    </row>
    <row r="141" spans="1:65" s="1" customFormat="1" ht="24.2" customHeight="1">
      <c r="A141" s="29"/>
      <c r="B141" s="142"/>
      <c r="C141" s="143" t="s">
        <v>1535</v>
      </c>
      <c r="D141" s="143" t="s">
        <v>1752</v>
      </c>
      <c r="E141" s="144" t="s">
        <v>1935</v>
      </c>
      <c r="F141" s="145" t="s">
        <v>1936</v>
      </c>
      <c r="G141" s="146" t="s">
        <v>1755</v>
      </c>
      <c r="H141" s="147">
        <v>7837.2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2E-3</v>
      </c>
      <c r="P141" s="152">
        <f>O141*H141</f>
        <v>15.6744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2488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2182</v>
      </c>
      <c r="H142" s="166">
        <v>2560.25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2183</v>
      </c>
      <c r="H143" s="166">
        <v>1531.95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2486</v>
      </c>
      <c r="H144" s="166">
        <v>2080.4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1526</v>
      </c>
      <c r="AY144" s="164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2184</v>
      </c>
      <c r="H145" s="166">
        <v>1664.6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1526</v>
      </c>
      <c r="AY145" s="164" t="s">
        <v>1750</v>
      </c>
    </row>
    <row r="146" spans="1:65" s="14" customFormat="1">
      <c r="B146" s="170"/>
      <c r="D146" s="157" t="s">
        <v>1758</v>
      </c>
      <c r="E146" s="171" t="s">
        <v>1456</v>
      </c>
      <c r="F146" s="172" t="s">
        <v>1816</v>
      </c>
      <c r="H146" s="173">
        <v>7837.2000000000007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1758</v>
      </c>
      <c r="AU146" s="171" t="s">
        <v>1535</v>
      </c>
      <c r="AV146" s="14" t="s">
        <v>1756</v>
      </c>
      <c r="AW146" s="14" t="s">
        <v>1482</v>
      </c>
      <c r="AX146" s="14" t="s">
        <v>1533</v>
      </c>
      <c r="AY146" s="171" t="s">
        <v>1750</v>
      </c>
    </row>
    <row r="147" spans="1:65" s="1" customFormat="1" ht="44.25" customHeight="1">
      <c r="A147" s="29"/>
      <c r="B147" s="142"/>
      <c r="C147" s="143" t="s">
        <v>1764</v>
      </c>
      <c r="D147" s="143" t="s">
        <v>1752</v>
      </c>
      <c r="E147" s="144" t="s">
        <v>2240</v>
      </c>
      <c r="F147" s="145" t="s">
        <v>2241</v>
      </c>
      <c r="G147" s="146" t="s">
        <v>1755</v>
      </c>
      <c r="H147" s="147">
        <v>7837.2</v>
      </c>
      <c r="I147" s="148"/>
      <c r="J147" s="148">
        <f>ROUND(I147*H147,2)</f>
        <v>0</v>
      </c>
      <c r="K147" s="149"/>
      <c r="L147" s="30"/>
      <c r="M147" s="150" t="s">
        <v>1456</v>
      </c>
      <c r="N147" s="151" t="s">
        <v>1491</v>
      </c>
      <c r="O147" s="152">
        <v>1.6E-2</v>
      </c>
      <c r="P147" s="152">
        <f>O147*H147</f>
        <v>125.3952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1756</v>
      </c>
      <c r="AT147" s="154" t="s">
        <v>1752</v>
      </c>
      <c r="AU147" s="154" t="s">
        <v>1535</v>
      </c>
      <c r="AY147" s="17" t="s">
        <v>1750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1533</v>
      </c>
      <c r="BK147" s="155">
        <f>ROUND(I147*H147,2)</f>
        <v>0</v>
      </c>
      <c r="BL147" s="17" t="s">
        <v>1756</v>
      </c>
      <c r="BM147" s="154" t="s">
        <v>2489</v>
      </c>
    </row>
    <row r="148" spans="1:65" s="12" customFormat="1">
      <c r="B148" s="156"/>
      <c r="D148" s="157" t="s">
        <v>1758</v>
      </c>
      <c r="E148" s="158" t="s">
        <v>1456</v>
      </c>
      <c r="F148" s="159" t="s">
        <v>2181</v>
      </c>
      <c r="H148" s="158" t="s">
        <v>1456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1758</v>
      </c>
      <c r="AU148" s="158" t="s">
        <v>1535</v>
      </c>
      <c r="AV148" s="12" t="s">
        <v>1533</v>
      </c>
      <c r="AW148" s="12" t="s">
        <v>1482</v>
      </c>
      <c r="AX148" s="12" t="s">
        <v>1526</v>
      </c>
      <c r="AY148" s="158" t="s">
        <v>1750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2182</v>
      </c>
      <c r="H149" s="166">
        <v>2560.25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1526</v>
      </c>
      <c r="AY149" s="164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2183</v>
      </c>
      <c r="H150" s="166">
        <v>1531.95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3" customFormat="1">
      <c r="B151" s="163"/>
      <c r="D151" s="157" t="s">
        <v>1758</v>
      </c>
      <c r="E151" s="164" t="s">
        <v>1456</v>
      </c>
      <c r="F151" s="165" t="s">
        <v>2486</v>
      </c>
      <c r="H151" s="166">
        <v>2080.4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1758</v>
      </c>
      <c r="AU151" s="164" t="s">
        <v>1535</v>
      </c>
      <c r="AV151" s="13" t="s">
        <v>1535</v>
      </c>
      <c r="AW151" s="13" t="s">
        <v>1482</v>
      </c>
      <c r="AX151" s="13" t="s">
        <v>1526</v>
      </c>
      <c r="AY151" s="164" t="s">
        <v>1750</v>
      </c>
    </row>
    <row r="152" spans="1:65" s="13" customFormat="1">
      <c r="B152" s="163"/>
      <c r="D152" s="157" t="s">
        <v>1758</v>
      </c>
      <c r="E152" s="164" t="s">
        <v>1456</v>
      </c>
      <c r="F152" s="165" t="s">
        <v>2184</v>
      </c>
      <c r="H152" s="166">
        <v>1664.6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1758</v>
      </c>
      <c r="AU152" s="164" t="s">
        <v>1535</v>
      </c>
      <c r="AV152" s="13" t="s">
        <v>1535</v>
      </c>
      <c r="AW152" s="13" t="s">
        <v>1482</v>
      </c>
      <c r="AX152" s="13" t="s">
        <v>1526</v>
      </c>
      <c r="AY152" s="164" t="s">
        <v>1750</v>
      </c>
    </row>
    <row r="153" spans="1:65" s="14" customFormat="1">
      <c r="B153" s="170"/>
      <c r="D153" s="157" t="s">
        <v>1758</v>
      </c>
      <c r="E153" s="171" t="s">
        <v>1456</v>
      </c>
      <c r="F153" s="172" t="s">
        <v>1816</v>
      </c>
      <c r="H153" s="173">
        <v>7837.2000000000007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1758</v>
      </c>
      <c r="AU153" s="171" t="s">
        <v>1535</v>
      </c>
      <c r="AV153" s="14" t="s">
        <v>1756</v>
      </c>
      <c r="AW153" s="14" t="s">
        <v>1482</v>
      </c>
      <c r="AX153" s="14" t="s">
        <v>1533</v>
      </c>
      <c r="AY153" s="171" t="s">
        <v>1750</v>
      </c>
    </row>
    <row r="154" spans="1:65" s="11" customFormat="1" ht="22.9" customHeight="1">
      <c r="B154" s="130"/>
      <c r="D154" s="131" t="s">
        <v>1525</v>
      </c>
      <c r="E154" s="140" t="s">
        <v>2055</v>
      </c>
      <c r="F154" s="140" t="s">
        <v>2056</v>
      </c>
      <c r="J154" s="141">
        <f>BK154</f>
        <v>0</v>
      </c>
      <c r="L154" s="130"/>
      <c r="M154" s="134"/>
      <c r="N154" s="135"/>
      <c r="O154" s="135"/>
      <c r="P154" s="136">
        <f>SUM(P155:P159)</f>
        <v>231.628446</v>
      </c>
      <c r="Q154" s="135"/>
      <c r="R154" s="136">
        <f>SUM(R155:R159)</f>
        <v>0</v>
      </c>
      <c r="S154" s="135"/>
      <c r="T154" s="137">
        <f>SUM(T155:T159)</f>
        <v>0</v>
      </c>
      <c r="AR154" s="131" t="s">
        <v>1533</v>
      </c>
      <c r="AT154" s="138" t="s">
        <v>1525</v>
      </c>
      <c r="AU154" s="138" t="s">
        <v>1533</v>
      </c>
      <c r="AY154" s="131" t="s">
        <v>1750</v>
      </c>
      <c r="BK154" s="139">
        <f>SUM(BK155:BK159)</f>
        <v>0</v>
      </c>
    </row>
    <row r="155" spans="1:65" s="1" customFormat="1" ht="37.9" customHeight="1">
      <c r="A155" s="29"/>
      <c r="B155" s="142"/>
      <c r="C155" s="143" t="s">
        <v>1756</v>
      </c>
      <c r="D155" s="143" t="s">
        <v>1752</v>
      </c>
      <c r="E155" s="144" t="s">
        <v>2058</v>
      </c>
      <c r="F155" s="145" t="s">
        <v>2059</v>
      </c>
      <c r="G155" s="146" t="s">
        <v>1839</v>
      </c>
      <c r="H155" s="147">
        <v>901.27800000000002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0.03</v>
      </c>
      <c r="P155" s="152">
        <f>O155*H155</f>
        <v>27.038339999999998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2490</v>
      </c>
    </row>
    <row r="156" spans="1:65" s="1" customFormat="1" ht="37.9" customHeight="1">
      <c r="A156" s="29"/>
      <c r="B156" s="142"/>
      <c r="C156" s="143" t="s">
        <v>1771</v>
      </c>
      <c r="D156" s="143" t="s">
        <v>1752</v>
      </c>
      <c r="E156" s="144" t="s">
        <v>2062</v>
      </c>
      <c r="F156" s="145" t="s">
        <v>2063</v>
      </c>
      <c r="G156" s="146" t="s">
        <v>1839</v>
      </c>
      <c r="H156" s="147">
        <v>30643.452000000001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2E-3</v>
      </c>
      <c r="P156" s="152">
        <f>O156*H156</f>
        <v>61.286904000000007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2491</v>
      </c>
    </row>
    <row r="157" spans="1:65" s="13" customFormat="1">
      <c r="B157" s="163"/>
      <c r="D157" s="157" t="s">
        <v>1758</v>
      </c>
      <c r="F157" s="165" t="s">
        <v>2492</v>
      </c>
      <c r="H157" s="166">
        <v>30643.452000000001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1758</v>
      </c>
      <c r="AU157" s="164" t="s">
        <v>1535</v>
      </c>
      <c r="AV157" s="13" t="s">
        <v>1535</v>
      </c>
      <c r="AW157" s="13" t="s">
        <v>1458</v>
      </c>
      <c r="AX157" s="13" t="s">
        <v>1533</v>
      </c>
      <c r="AY157" s="164" t="s">
        <v>1750</v>
      </c>
    </row>
    <row r="158" spans="1:65" s="1" customFormat="1" ht="24.2" customHeight="1">
      <c r="A158" s="29"/>
      <c r="B158" s="142"/>
      <c r="C158" s="143" t="s">
        <v>1777</v>
      </c>
      <c r="D158" s="143" t="s">
        <v>1752</v>
      </c>
      <c r="E158" s="144" t="s">
        <v>2067</v>
      </c>
      <c r="F158" s="145" t="s">
        <v>2068</v>
      </c>
      <c r="G158" s="146" t="s">
        <v>1839</v>
      </c>
      <c r="H158" s="147">
        <v>901.27800000000002</v>
      </c>
      <c r="I158" s="148"/>
      <c r="J158" s="148">
        <f>ROUND(I158*H158,2)</f>
        <v>0</v>
      </c>
      <c r="K158" s="149"/>
      <c r="L158" s="30"/>
      <c r="M158" s="150" t="s">
        <v>1456</v>
      </c>
      <c r="N158" s="151" t="s">
        <v>1491</v>
      </c>
      <c r="O158" s="152">
        <v>0.159</v>
      </c>
      <c r="P158" s="152">
        <f>O158*H158</f>
        <v>143.303202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1756</v>
      </c>
      <c r="AT158" s="154" t="s">
        <v>1752</v>
      </c>
      <c r="AU158" s="154" t="s">
        <v>1535</v>
      </c>
      <c r="AY158" s="17" t="s">
        <v>1750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1533</v>
      </c>
      <c r="BK158" s="155">
        <f>ROUND(I158*H158,2)</f>
        <v>0</v>
      </c>
      <c r="BL158" s="17" t="s">
        <v>1756</v>
      </c>
      <c r="BM158" s="154" t="s">
        <v>2493</v>
      </c>
    </row>
    <row r="159" spans="1:65" s="1" customFormat="1" ht="44.25" customHeight="1">
      <c r="A159" s="29"/>
      <c r="B159" s="142"/>
      <c r="C159" s="143" t="s">
        <v>1783</v>
      </c>
      <c r="D159" s="143" t="s">
        <v>1752</v>
      </c>
      <c r="E159" s="144" t="s">
        <v>2075</v>
      </c>
      <c r="F159" s="145" t="s">
        <v>2494</v>
      </c>
      <c r="G159" s="146" t="s">
        <v>1839</v>
      </c>
      <c r="H159" s="147">
        <v>901.27800000000002</v>
      </c>
      <c r="I159" s="148"/>
      <c r="J159" s="148">
        <f>ROUND(I159*H159,2)</f>
        <v>0</v>
      </c>
      <c r="K159" s="149"/>
      <c r="L159" s="30"/>
      <c r="M159" s="197" t="s">
        <v>1456</v>
      </c>
      <c r="N159" s="198" t="s">
        <v>1491</v>
      </c>
      <c r="O159" s="199">
        <v>0</v>
      </c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2495</v>
      </c>
    </row>
    <row r="160" spans="1:65" s="1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3:K159"/>
  <mergeCells count="12">
    <mergeCell ref="L2:V2"/>
    <mergeCell ref="E85:H85"/>
    <mergeCell ref="E87:H87"/>
    <mergeCell ref="E89:H89"/>
    <mergeCell ref="E116:H116"/>
    <mergeCell ref="E114:H114"/>
    <mergeCell ref="E112:H112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2"/>
  <sheetViews>
    <sheetView showGridLines="0" topLeftCell="A250" workbookViewId="0">
      <selection activeCell="F262" sqref="F2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1635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2496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ROUND((SUM(BE130:BE281)),  2)</f>
        <v>0</v>
      </c>
      <c r="G35" s="29"/>
      <c r="H35" s="29"/>
      <c r="I35" s="102">
        <v>0.21</v>
      </c>
      <c r="J35" s="101">
        <f>ROUND(((SUM(BE130:BE281))*I35),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ROUND((SUM(BF130:BF281)),  2)</f>
        <v>0</v>
      </c>
      <c r="G36" s="29"/>
      <c r="H36" s="29"/>
      <c r="I36" s="102">
        <v>0.12</v>
      </c>
      <c r="J36" s="101">
        <f>ROUND(((SUM(BF130:BF281))*I36),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ROUND((SUM(BG130:BG281)),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ROUND((SUM(BH130:BH281)),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ROUND((SUM(BI130:BI281)),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SO_01.2.2-N - Napojovací body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J202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J204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J206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J215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J242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J264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J269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J271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87" t="str">
        <f>E11</f>
        <v>SO_01.2.2-N - Napojovací body - neuznatelné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416.31019100000003</v>
      </c>
      <c r="Q130" s="62"/>
      <c r="R130" s="127">
        <f>R131</f>
        <v>86.544709129999987</v>
      </c>
      <c r="S130" s="62"/>
      <c r="T130" s="128">
        <f>T131</f>
        <v>41.0747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P132+P202+P204+P206+P215+P242+P264+P269+P271</f>
        <v>416.31019100000003</v>
      </c>
      <c r="Q131" s="135"/>
      <c r="R131" s="136">
        <f>R132+R202+R204+R206+R215+R242+R264+R269+R271</f>
        <v>86.544709129999987</v>
      </c>
      <c r="S131" s="135"/>
      <c r="T131" s="137">
        <f>T132+T202+T204+T206+T215+T242+T264+T269+T271</f>
        <v>41.0747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BK132+BK202+BK204+BK206+BK215+BK242+BK264+BK269+BK271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SUM(P133:P201)</f>
        <v>161.98322699999997</v>
      </c>
      <c r="Q132" s="135"/>
      <c r="R132" s="136">
        <f>SUM(R133:R201)</f>
        <v>79.325893500000006</v>
      </c>
      <c r="S132" s="135"/>
      <c r="T132" s="137">
        <f>SUM(T133:T201)</f>
        <v>41.0747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SUM(BK133:BK201)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1753</v>
      </c>
      <c r="F133" s="145" t="s">
        <v>1754</v>
      </c>
      <c r="G133" s="146" t="s">
        <v>1755</v>
      </c>
      <c r="H133" s="147">
        <v>23.67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7.8E-2</v>
      </c>
      <c r="P133" s="152">
        <f>O133*H133</f>
        <v>1.8462600000000002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11.835000000000001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1757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2497</v>
      </c>
      <c r="H134" s="166">
        <v>14.04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3" customFormat="1">
      <c r="B135" s="163"/>
      <c r="D135" s="157" t="s">
        <v>1758</v>
      </c>
      <c r="E135" s="164" t="s">
        <v>1456</v>
      </c>
      <c r="F135" s="165" t="s">
        <v>2498</v>
      </c>
      <c r="H135" s="166">
        <v>9.6300000000000008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1758</v>
      </c>
      <c r="AU135" s="164" t="s">
        <v>1535</v>
      </c>
      <c r="AV135" s="13" t="s">
        <v>1535</v>
      </c>
      <c r="AW135" s="13" t="s">
        <v>1482</v>
      </c>
      <c r="AX135" s="13" t="s">
        <v>1526</v>
      </c>
      <c r="AY135" s="164" t="s">
        <v>1750</v>
      </c>
    </row>
    <row r="136" spans="1:65" s="14" customFormat="1">
      <c r="B136" s="170"/>
      <c r="D136" s="157" t="s">
        <v>1758</v>
      </c>
      <c r="E136" s="171" t="s">
        <v>1456</v>
      </c>
      <c r="F136" s="172" t="s">
        <v>1816</v>
      </c>
      <c r="H136" s="173">
        <v>23.67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1758</v>
      </c>
      <c r="AU136" s="171" t="s">
        <v>1535</v>
      </c>
      <c r="AV136" s="14" t="s">
        <v>1756</v>
      </c>
      <c r="AW136" s="14" t="s">
        <v>1482</v>
      </c>
      <c r="AX136" s="14" t="s">
        <v>1533</v>
      </c>
      <c r="AY136" s="171" t="s">
        <v>1750</v>
      </c>
    </row>
    <row r="137" spans="1:65" s="1" customFormat="1" ht="66.75" customHeight="1">
      <c r="A137" s="29"/>
      <c r="B137" s="142"/>
      <c r="C137" s="143" t="s">
        <v>1535</v>
      </c>
      <c r="D137" s="143" t="s">
        <v>1752</v>
      </c>
      <c r="E137" s="144" t="s">
        <v>2158</v>
      </c>
      <c r="F137" s="145" t="s">
        <v>2159</v>
      </c>
      <c r="G137" s="146" t="s">
        <v>1755</v>
      </c>
      <c r="H137" s="147">
        <v>19.260000000000002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0.11899999999999999</v>
      </c>
      <c r="P137" s="152">
        <f>O137*H137</f>
        <v>2.2919399999999999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8.474400000000001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2499</v>
      </c>
    </row>
    <row r="138" spans="1:65" s="12" customFormat="1">
      <c r="B138" s="156"/>
      <c r="D138" s="157" t="s">
        <v>1758</v>
      </c>
      <c r="E138" s="158" t="s">
        <v>1456</v>
      </c>
      <c r="F138" s="159" t="s">
        <v>2161</v>
      </c>
      <c r="H138" s="158" t="s">
        <v>1456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1758</v>
      </c>
      <c r="AU138" s="158" t="s">
        <v>1535</v>
      </c>
      <c r="AV138" s="12" t="s">
        <v>1533</v>
      </c>
      <c r="AW138" s="12" t="s">
        <v>1482</v>
      </c>
      <c r="AX138" s="12" t="s">
        <v>1526</v>
      </c>
      <c r="AY138" s="158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2500</v>
      </c>
      <c r="H139" s="166">
        <v>19.260000000000002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1533</v>
      </c>
      <c r="AY139" s="164" t="s">
        <v>1750</v>
      </c>
    </row>
    <row r="140" spans="1:65" s="1" customFormat="1" ht="62.65" customHeight="1">
      <c r="A140" s="29"/>
      <c r="B140" s="142"/>
      <c r="C140" s="143" t="s">
        <v>1764</v>
      </c>
      <c r="D140" s="143" t="s">
        <v>1752</v>
      </c>
      <c r="E140" s="144" t="s">
        <v>1761</v>
      </c>
      <c r="F140" s="145" t="s">
        <v>1762</v>
      </c>
      <c r="G140" s="146" t="s">
        <v>1755</v>
      </c>
      <c r="H140" s="147">
        <v>23.67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0.19400000000000001</v>
      </c>
      <c r="P140" s="152">
        <f>O140*H140</f>
        <v>4.5919800000000004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7.6927500000000011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1763</v>
      </c>
    </row>
    <row r="141" spans="1:65" s="13" customFormat="1">
      <c r="B141" s="163"/>
      <c r="D141" s="157" t="s">
        <v>1758</v>
      </c>
      <c r="E141" s="164" t="s">
        <v>1456</v>
      </c>
      <c r="F141" s="165" t="s">
        <v>2497</v>
      </c>
      <c r="H141" s="166">
        <v>14.04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1758</v>
      </c>
      <c r="AU141" s="164" t="s">
        <v>1535</v>
      </c>
      <c r="AV141" s="13" t="s">
        <v>1535</v>
      </c>
      <c r="AW141" s="13" t="s">
        <v>1482</v>
      </c>
      <c r="AX141" s="13" t="s">
        <v>1526</v>
      </c>
      <c r="AY141" s="164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2501</v>
      </c>
      <c r="H142" s="166">
        <v>9.6300000000000008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4" customFormat="1">
      <c r="B143" s="170"/>
      <c r="D143" s="157" t="s">
        <v>1758</v>
      </c>
      <c r="E143" s="171" t="s">
        <v>1456</v>
      </c>
      <c r="F143" s="172" t="s">
        <v>1816</v>
      </c>
      <c r="H143" s="173">
        <v>23.67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1758</v>
      </c>
      <c r="AU143" s="171" t="s">
        <v>1535</v>
      </c>
      <c r="AV143" s="14" t="s">
        <v>1756</v>
      </c>
      <c r="AW143" s="14" t="s">
        <v>1482</v>
      </c>
      <c r="AX143" s="14" t="s">
        <v>1533</v>
      </c>
      <c r="AY143" s="171" t="s">
        <v>1750</v>
      </c>
    </row>
    <row r="144" spans="1:65" s="1" customFormat="1" ht="55.5" customHeight="1">
      <c r="A144" s="29"/>
      <c r="B144" s="142"/>
      <c r="C144" s="143" t="s">
        <v>1756</v>
      </c>
      <c r="D144" s="143" t="s">
        <v>1752</v>
      </c>
      <c r="E144" s="144" t="s">
        <v>2169</v>
      </c>
      <c r="F144" s="145" t="s">
        <v>2170</v>
      </c>
      <c r="G144" s="146" t="s">
        <v>1755</v>
      </c>
      <c r="H144" s="147">
        <v>33.299999999999997</v>
      </c>
      <c r="I144" s="148"/>
      <c r="J144" s="148">
        <f>ROUND(I144*H144,2)</f>
        <v>0</v>
      </c>
      <c r="K144" s="149"/>
      <c r="L144" s="30"/>
      <c r="M144" s="150" t="s">
        <v>1456</v>
      </c>
      <c r="N144" s="151" t="s">
        <v>1491</v>
      </c>
      <c r="O144" s="152">
        <v>7.8E-2</v>
      </c>
      <c r="P144" s="152">
        <f>O144*H144</f>
        <v>2.5973999999999999</v>
      </c>
      <c r="Q144" s="152">
        <v>0</v>
      </c>
      <c r="R144" s="152">
        <f>Q144*H144</f>
        <v>0</v>
      </c>
      <c r="S144" s="152">
        <v>0.22</v>
      </c>
      <c r="T144" s="153">
        <f>S144*H144</f>
        <v>7.3259999999999996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1756</v>
      </c>
      <c r="AT144" s="154" t="s">
        <v>1752</v>
      </c>
      <c r="AU144" s="154" t="s">
        <v>1535</v>
      </c>
      <c r="AY144" s="17" t="s">
        <v>1750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1533</v>
      </c>
      <c r="BK144" s="155">
        <f>ROUND(I144*H144,2)</f>
        <v>0</v>
      </c>
      <c r="BL144" s="17" t="s">
        <v>1756</v>
      </c>
      <c r="BM144" s="154" t="s">
        <v>1767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2502</v>
      </c>
      <c r="H145" s="166">
        <v>14.04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1526</v>
      </c>
      <c r="AY145" s="164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2503</v>
      </c>
      <c r="H146" s="166">
        <v>9.6300000000000008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1526</v>
      </c>
      <c r="AY146" s="164" t="s">
        <v>1750</v>
      </c>
    </row>
    <row r="147" spans="1:65" s="13" customFormat="1">
      <c r="B147" s="163"/>
      <c r="D147" s="157" t="s">
        <v>1758</v>
      </c>
      <c r="E147" s="164" t="s">
        <v>1456</v>
      </c>
      <c r="F147" s="165" t="s">
        <v>2504</v>
      </c>
      <c r="H147" s="166">
        <v>9.6300000000000008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1758</v>
      </c>
      <c r="AU147" s="164" t="s">
        <v>1535</v>
      </c>
      <c r="AV147" s="13" t="s">
        <v>1535</v>
      </c>
      <c r="AW147" s="13" t="s">
        <v>1482</v>
      </c>
      <c r="AX147" s="13" t="s">
        <v>1526</v>
      </c>
      <c r="AY147" s="164" t="s">
        <v>1750</v>
      </c>
    </row>
    <row r="148" spans="1:65" s="14" customFormat="1">
      <c r="B148" s="170"/>
      <c r="D148" s="157" t="s">
        <v>1758</v>
      </c>
      <c r="E148" s="171" t="s">
        <v>1456</v>
      </c>
      <c r="F148" s="172" t="s">
        <v>1816</v>
      </c>
      <c r="H148" s="173">
        <v>33.299999999999997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1758</v>
      </c>
      <c r="AU148" s="171" t="s">
        <v>1535</v>
      </c>
      <c r="AV148" s="14" t="s">
        <v>1756</v>
      </c>
      <c r="AW148" s="14" t="s">
        <v>1482</v>
      </c>
      <c r="AX148" s="14" t="s">
        <v>1533</v>
      </c>
      <c r="AY148" s="171" t="s">
        <v>1750</v>
      </c>
    </row>
    <row r="149" spans="1:65" s="1" customFormat="1" ht="55.5" customHeight="1">
      <c r="A149" s="29"/>
      <c r="B149" s="142"/>
      <c r="C149" s="143" t="s">
        <v>1771</v>
      </c>
      <c r="D149" s="143" t="s">
        <v>1752</v>
      </c>
      <c r="E149" s="144" t="s">
        <v>1768</v>
      </c>
      <c r="F149" s="145" t="s">
        <v>1769</v>
      </c>
      <c r="G149" s="146" t="s">
        <v>1755</v>
      </c>
      <c r="H149" s="147">
        <v>49.97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8.9999999999999993E-3</v>
      </c>
      <c r="P149" s="152">
        <f>O149*H149</f>
        <v>0.44972999999999996</v>
      </c>
      <c r="Q149" s="152">
        <v>9.0000000000000006E-5</v>
      </c>
      <c r="R149" s="152">
        <f>Q149*H149</f>
        <v>4.4973000000000001E-3</v>
      </c>
      <c r="S149" s="152">
        <v>0.115</v>
      </c>
      <c r="T149" s="153">
        <f>S149*H149</f>
        <v>5.74655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1770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2505</v>
      </c>
      <c r="H150" s="166">
        <v>29.64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3" customFormat="1">
      <c r="B151" s="163"/>
      <c r="D151" s="157" t="s">
        <v>1758</v>
      </c>
      <c r="E151" s="164" t="s">
        <v>1456</v>
      </c>
      <c r="F151" s="165" t="s">
        <v>2506</v>
      </c>
      <c r="H151" s="166">
        <v>20.329999999999998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1758</v>
      </c>
      <c r="AU151" s="164" t="s">
        <v>1535</v>
      </c>
      <c r="AV151" s="13" t="s">
        <v>1535</v>
      </c>
      <c r="AW151" s="13" t="s">
        <v>1482</v>
      </c>
      <c r="AX151" s="13" t="s">
        <v>1526</v>
      </c>
      <c r="AY151" s="164" t="s">
        <v>1750</v>
      </c>
    </row>
    <row r="152" spans="1:65" s="14" customFormat="1">
      <c r="B152" s="170"/>
      <c r="D152" s="157" t="s">
        <v>1758</v>
      </c>
      <c r="E152" s="171" t="s">
        <v>1456</v>
      </c>
      <c r="F152" s="172" t="s">
        <v>1816</v>
      </c>
      <c r="H152" s="173">
        <v>49.97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1758</v>
      </c>
      <c r="AU152" s="171" t="s">
        <v>1535</v>
      </c>
      <c r="AV152" s="14" t="s">
        <v>1756</v>
      </c>
      <c r="AW152" s="14" t="s">
        <v>1482</v>
      </c>
      <c r="AX152" s="14" t="s">
        <v>1533</v>
      </c>
      <c r="AY152" s="171" t="s">
        <v>1750</v>
      </c>
    </row>
    <row r="153" spans="1:65" s="1" customFormat="1" ht="24.2" customHeight="1">
      <c r="A153" s="29"/>
      <c r="B153" s="142"/>
      <c r="C153" s="143" t="s">
        <v>1777</v>
      </c>
      <c r="D153" s="143" t="s">
        <v>1752</v>
      </c>
      <c r="E153" s="144" t="s">
        <v>1772</v>
      </c>
      <c r="F153" s="145" t="s">
        <v>1773</v>
      </c>
      <c r="G153" s="146" t="s">
        <v>1774</v>
      </c>
      <c r="H153" s="147">
        <v>50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0.184</v>
      </c>
      <c r="P153" s="152">
        <f>O153*H153</f>
        <v>9.1999999999999993</v>
      </c>
      <c r="Q153" s="152">
        <v>3.0000000000000001E-5</v>
      </c>
      <c r="R153" s="152">
        <f>Q153*H153</f>
        <v>1.5E-3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1775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2507</v>
      </c>
      <c r="H154" s="166">
        <v>50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1533</v>
      </c>
      <c r="AY154" s="164" t="s">
        <v>1750</v>
      </c>
    </row>
    <row r="155" spans="1:65" s="1" customFormat="1" ht="37.9" customHeight="1">
      <c r="A155" s="29"/>
      <c r="B155" s="142"/>
      <c r="C155" s="143" t="s">
        <v>1783</v>
      </c>
      <c r="D155" s="143" t="s">
        <v>1752</v>
      </c>
      <c r="E155" s="144" t="s">
        <v>1778</v>
      </c>
      <c r="F155" s="145" t="s">
        <v>1779</v>
      </c>
      <c r="G155" s="146" t="s">
        <v>1780</v>
      </c>
      <c r="H155" s="147">
        <v>10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1781</v>
      </c>
    </row>
    <row r="156" spans="1:65" s="13" customFormat="1">
      <c r="B156" s="163"/>
      <c r="D156" s="157" t="s">
        <v>1758</v>
      </c>
      <c r="E156" s="164" t="s">
        <v>1456</v>
      </c>
      <c r="F156" s="165" t="s">
        <v>2508</v>
      </c>
      <c r="H156" s="166">
        <v>10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1758</v>
      </c>
      <c r="AU156" s="164" t="s">
        <v>1535</v>
      </c>
      <c r="AV156" s="13" t="s">
        <v>1535</v>
      </c>
      <c r="AW156" s="13" t="s">
        <v>1482</v>
      </c>
      <c r="AX156" s="13" t="s">
        <v>1533</v>
      </c>
      <c r="AY156" s="164" t="s">
        <v>1750</v>
      </c>
    </row>
    <row r="157" spans="1:65" s="1" customFormat="1" ht="24.2" customHeight="1">
      <c r="A157" s="29"/>
      <c r="B157" s="142"/>
      <c r="C157" s="143" t="s">
        <v>1789</v>
      </c>
      <c r="D157" s="143" t="s">
        <v>1752</v>
      </c>
      <c r="E157" s="144" t="s">
        <v>1795</v>
      </c>
      <c r="F157" s="145" t="s">
        <v>1796</v>
      </c>
      <c r="G157" s="146" t="s">
        <v>1755</v>
      </c>
      <c r="H157" s="147">
        <v>1.26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1.9E-2</v>
      </c>
      <c r="P157" s="152">
        <f>O157*H157</f>
        <v>2.3939999999999999E-2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1797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2509</v>
      </c>
      <c r="H158" s="166">
        <v>1.26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44.25" customHeight="1">
      <c r="A159" s="29"/>
      <c r="B159" s="142"/>
      <c r="C159" s="143" t="s">
        <v>1794</v>
      </c>
      <c r="D159" s="143" t="s">
        <v>1752</v>
      </c>
      <c r="E159" s="144" t="s">
        <v>2510</v>
      </c>
      <c r="F159" s="145" t="s">
        <v>2511</v>
      </c>
      <c r="G159" s="146" t="s">
        <v>1802</v>
      </c>
      <c r="H159" s="147">
        <v>8.9749999999999996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4.7039999999999997</v>
      </c>
      <c r="P159" s="152">
        <f>O159*H159</f>
        <v>42.218399999999995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2512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2513</v>
      </c>
      <c r="H160" s="166">
        <v>8.9749999999999996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1533</v>
      </c>
      <c r="AY160" s="164" t="s">
        <v>1750</v>
      </c>
    </row>
    <row r="161" spans="1:65" s="1" customFormat="1" ht="55.5" customHeight="1">
      <c r="A161" s="29"/>
      <c r="B161" s="142"/>
      <c r="C161" s="143" t="s">
        <v>1799</v>
      </c>
      <c r="D161" s="143" t="s">
        <v>1752</v>
      </c>
      <c r="E161" s="144" t="s">
        <v>1800</v>
      </c>
      <c r="F161" s="145" t="s">
        <v>1801</v>
      </c>
      <c r="G161" s="146" t="s">
        <v>1802</v>
      </c>
      <c r="H161" s="147">
        <v>49.86</v>
      </c>
      <c r="I161" s="148"/>
      <c r="J161" s="148">
        <f>ROUND(I161*H161,2)</f>
        <v>0</v>
      </c>
      <c r="K161" s="149"/>
      <c r="L161" s="30"/>
      <c r="M161" s="150" t="s">
        <v>1456</v>
      </c>
      <c r="N161" s="151" t="s">
        <v>1491</v>
      </c>
      <c r="O161" s="152">
        <v>0.36199999999999999</v>
      </c>
      <c r="P161" s="152">
        <f>O161*H161</f>
        <v>18.049319999999998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1756</v>
      </c>
      <c r="AT161" s="154" t="s">
        <v>1752</v>
      </c>
      <c r="AU161" s="154" t="s">
        <v>1535</v>
      </c>
      <c r="AY161" s="17" t="s">
        <v>1750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1533</v>
      </c>
      <c r="BK161" s="155">
        <f>ROUND(I161*H161,2)</f>
        <v>0</v>
      </c>
      <c r="BL161" s="17" t="s">
        <v>1756</v>
      </c>
      <c r="BM161" s="154" t="s">
        <v>1803</v>
      </c>
    </row>
    <row r="162" spans="1:65" s="12" customFormat="1">
      <c r="B162" s="156"/>
      <c r="D162" s="157" t="s">
        <v>1758</v>
      </c>
      <c r="E162" s="158" t="s">
        <v>1456</v>
      </c>
      <c r="F162" s="159" t="s">
        <v>1804</v>
      </c>
      <c r="H162" s="158" t="s">
        <v>1456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1758</v>
      </c>
      <c r="AU162" s="158" t="s">
        <v>1535</v>
      </c>
      <c r="AV162" s="12" t="s">
        <v>1533</v>
      </c>
      <c r="AW162" s="12" t="s">
        <v>1482</v>
      </c>
      <c r="AX162" s="12" t="s">
        <v>1526</v>
      </c>
      <c r="AY162" s="158" t="s">
        <v>1750</v>
      </c>
    </row>
    <row r="163" spans="1:65" s="13" customFormat="1">
      <c r="B163" s="163"/>
      <c r="D163" s="157" t="s">
        <v>1758</v>
      </c>
      <c r="E163" s="164" t="s">
        <v>1456</v>
      </c>
      <c r="F163" s="165" t="s">
        <v>2514</v>
      </c>
      <c r="H163" s="166">
        <v>49.86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1758</v>
      </c>
      <c r="AU163" s="164" t="s">
        <v>1535</v>
      </c>
      <c r="AV163" s="13" t="s">
        <v>1535</v>
      </c>
      <c r="AW163" s="13" t="s">
        <v>1482</v>
      </c>
      <c r="AX163" s="13" t="s">
        <v>1533</v>
      </c>
      <c r="AY163" s="164" t="s">
        <v>1750</v>
      </c>
    </row>
    <row r="164" spans="1:65" s="1" customFormat="1" ht="37.9" customHeight="1">
      <c r="A164" s="29"/>
      <c r="B164" s="142"/>
      <c r="C164" s="143" t="s">
        <v>1806</v>
      </c>
      <c r="D164" s="143" t="s">
        <v>1752</v>
      </c>
      <c r="E164" s="144" t="s">
        <v>1807</v>
      </c>
      <c r="F164" s="145" t="s">
        <v>1808</v>
      </c>
      <c r="G164" s="146" t="s">
        <v>1802</v>
      </c>
      <c r="H164" s="147">
        <v>20</v>
      </c>
      <c r="I164" s="148"/>
      <c r="J164" s="148">
        <f>ROUND(I164*H164,2)</f>
        <v>0</v>
      </c>
      <c r="K164" s="149"/>
      <c r="L164" s="30"/>
      <c r="M164" s="150" t="s">
        <v>1456</v>
      </c>
      <c r="N164" s="151" t="s">
        <v>1491</v>
      </c>
      <c r="O164" s="152">
        <v>1.7629999999999999</v>
      </c>
      <c r="P164" s="152">
        <f>O164*H164</f>
        <v>35.26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1756</v>
      </c>
      <c r="AT164" s="154" t="s">
        <v>1752</v>
      </c>
      <c r="AU164" s="154" t="s">
        <v>1535</v>
      </c>
      <c r="AY164" s="17" t="s">
        <v>1750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1533</v>
      </c>
      <c r="BK164" s="155">
        <f>ROUND(I164*H164,2)</f>
        <v>0</v>
      </c>
      <c r="BL164" s="17" t="s">
        <v>1756</v>
      </c>
      <c r="BM164" s="154" t="s">
        <v>1809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2515</v>
      </c>
      <c r="H165" s="166">
        <v>20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1533</v>
      </c>
      <c r="AY165" s="164" t="s">
        <v>1750</v>
      </c>
    </row>
    <row r="166" spans="1:65" s="1" customFormat="1" ht="37.9" customHeight="1">
      <c r="A166" s="29"/>
      <c r="B166" s="142"/>
      <c r="C166" s="143" t="s">
        <v>1463</v>
      </c>
      <c r="D166" s="143" t="s">
        <v>1752</v>
      </c>
      <c r="E166" s="144" t="s">
        <v>2091</v>
      </c>
      <c r="F166" s="145" t="s">
        <v>2092</v>
      </c>
      <c r="G166" s="146" t="s">
        <v>1755</v>
      </c>
      <c r="H166" s="147">
        <v>110.8</v>
      </c>
      <c r="I166" s="148"/>
      <c r="J166" s="148">
        <f>ROUND(I166*H166,2)</f>
        <v>0</v>
      </c>
      <c r="K166" s="149"/>
      <c r="L166" s="30"/>
      <c r="M166" s="150" t="s">
        <v>1456</v>
      </c>
      <c r="N166" s="151" t="s">
        <v>1491</v>
      </c>
      <c r="O166" s="152">
        <v>8.7999999999999995E-2</v>
      </c>
      <c r="P166" s="152">
        <f>O166*H166</f>
        <v>9.7503999999999991</v>
      </c>
      <c r="Q166" s="152">
        <v>5.8E-4</v>
      </c>
      <c r="R166" s="152">
        <f>Q166*H166</f>
        <v>6.4264000000000002E-2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1756</v>
      </c>
      <c r="AT166" s="154" t="s">
        <v>1752</v>
      </c>
      <c r="AU166" s="154" t="s">
        <v>1535</v>
      </c>
      <c r="AY166" s="17" t="s">
        <v>1750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1533</v>
      </c>
      <c r="BK166" s="155">
        <f>ROUND(I166*H166,2)</f>
        <v>0</v>
      </c>
      <c r="BL166" s="17" t="s">
        <v>1756</v>
      </c>
      <c r="BM166" s="154" t="s">
        <v>1813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2516</v>
      </c>
      <c r="H167" s="166">
        <v>110.8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" customFormat="1" ht="37.9" customHeight="1">
      <c r="A168" s="29"/>
      <c r="B168" s="142"/>
      <c r="C168" s="143" t="s">
        <v>1817</v>
      </c>
      <c r="D168" s="143" t="s">
        <v>1752</v>
      </c>
      <c r="E168" s="144" t="s">
        <v>2094</v>
      </c>
      <c r="F168" s="145" t="s">
        <v>2095</v>
      </c>
      <c r="G168" s="146" t="s">
        <v>1755</v>
      </c>
      <c r="H168" s="147">
        <v>110.8</v>
      </c>
      <c r="I168" s="148"/>
      <c r="J168" s="148">
        <f>ROUND(I168*H168,2)</f>
        <v>0</v>
      </c>
      <c r="K168" s="149"/>
      <c r="L168" s="30"/>
      <c r="M168" s="150" t="s">
        <v>1456</v>
      </c>
      <c r="N168" s="151" t="s">
        <v>1491</v>
      </c>
      <c r="O168" s="152">
        <v>8.5000000000000006E-2</v>
      </c>
      <c r="P168" s="152">
        <f>O168*H168</f>
        <v>9.418000000000001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1756</v>
      </c>
      <c r="AT168" s="154" t="s">
        <v>1752</v>
      </c>
      <c r="AU168" s="154" t="s">
        <v>1535</v>
      </c>
      <c r="AY168" s="17" t="s">
        <v>1750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1533</v>
      </c>
      <c r="BK168" s="155">
        <f>ROUND(I168*H168,2)</f>
        <v>0</v>
      </c>
      <c r="BL168" s="17" t="s">
        <v>1756</v>
      </c>
      <c r="BM168" s="154" t="s">
        <v>1820</v>
      </c>
    </row>
    <row r="169" spans="1:65" s="1" customFormat="1" ht="62.65" customHeight="1">
      <c r="A169" s="29"/>
      <c r="B169" s="142"/>
      <c r="C169" s="143" t="s">
        <v>1821</v>
      </c>
      <c r="D169" s="143" t="s">
        <v>1752</v>
      </c>
      <c r="E169" s="144" t="s">
        <v>2517</v>
      </c>
      <c r="F169" s="145" t="s">
        <v>2518</v>
      </c>
      <c r="G169" s="146" t="s">
        <v>1802</v>
      </c>
      <c r="H169" s="147">
        <v>21.706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5.8000000000000003E-2</v>
      </c>
      <c r="P169" s="152">
        <f>O169*H169</f>
        <v>1.258948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2519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2520</v>
      </c>
      <c r="H170" s="166">
        <v>10.853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3" customFormat="1">
      <c r="B171" s="163"/>
      <c r="D171" s="157" t="s">
        <v>1758</v>
      </c>
      <c r="F171" s="165" t="s">
        <v>2521</v>
      </c>
      <c r="H171" s="166">
        <v>21.706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1758</v>
      </c>
      <c r="AU171" s="164" t="s">
        <v>1535</v>
      </c>
      <c r="AV171" s="13" t="s">
        <v>1535</v>
      </c>
      <c r="AW171" s="13" t="s">
        <v>1458</v>
      </c>
      <c r="AX171" s="13" t="s">
        <v>1533</v>
      </c>
      <c r="AY171" s="164" t="s">
        <v>1750</v>
      </c>
    </row>
    <row r="172" spans="1:65" s="1" customFormat="1" ht="62.65" customHeight="1">
      <c r="A172" s="29"/>
      <c r="B172" s="142"/>
      <c r="C172" s="143" t="s">
        <v>1827</v>
      </c>
      <c r="D172" s="143" t="s">
        <v>1752</v>
      </c>
      <c r="E172" s="144" t="s">
        <v>1822</v>
      </c>
      <c r="F172" s="145" t="s">
        <v>1823</v>
      </c>
      <c r="G172" s="146" t="s">
        <v>1802</v>
      </c>
      <c r="H172" s="147">
        <v>58.835000000000001</v>
      </c>
      <c r="I172" s="148"/>
      <c r="J172" s="148">
        <f>ROUND(I172*H172,2)</f>
        <v>0</v>
      </c>
      <c r="K172" s="149"/>
      <c r="L172" s="30"/>
      <c r="M172" s="150" t="s">
        <v>1456</v>
      </c>
      <c r="N172" s="151" t="s">
        <v>1491</v>
      </c>
      <c r="O172" s="152">
        <v>8.6999999999999994E-2</v>
      </c>
      <c r="P172" s="152">
        <f>O172*H172</f>
        <v>5.1186449999999999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1756</v>
      </c>
      <c r="AT172" s="154" t="s">
        <v>1752</v>
      </c>
      <c r="AU172" s="154" t="s">
        <v>1535</v>
      </c>
      <c r="AY172" s="17" t="s">
        <v>1750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1533</v>
      </c>
      <c r="BK172" s="155">
        <f>ROUND(I172*H172,2)</f>
        <v>0</v>
      </c>
      <c r="BL172" s="17" t="s">
        <v>1756</v>
      </c>
      <c r="BM172" s="154" t="s">
        <v>1824</v>
      </c>
    </row>
    <row r="173" spans="1:65" s="12" customFormat="1">
      <c r="B173" s="156"/>
      <c r="D173" s="157" t="s">
        <v>1758</v>
      </c>
      <c r="E173" s="158" t="s">
        <v>1456</v>
      </c>
      <c r="F173" s="159" t="s">
        <v>1825</v>
      </c>
      <c r="H173" s="158" t="s">
        <v>1456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1758</v>
      </c>
      <c r="AU173" s="158" t="s">
        <v>1535</v>
      </c>
      <c r="AV173" s="12" t="s">
        <v>1533</v>
      </c>
      <c r="AW173" s="12" t="s">
        <v>1482</v>
      </c>
      <c r="AX173" s="12" t="s">
        <v>1526</v>
      </c>
      <c r="AY173" s="158" t="s">
        <v>1750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2522</v>
      </c>
      <c r="H174" s="166">
        <v>58.835000000000001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" customFormat="1" ht="66.75" customHeight="1">
      <c r="A175" s="29"/>
      <c r="B175" s="142"/>
      <c r="C175" s="143" t="s">
        <v>1832</v>
      </c>
      <c r="D175" s="143" t="s">
        <v>1752</v>
      </c>
      <c r="E175" s="144" t="s">
        <v>1828</v>
      </c>
      <c r="F175" s="145" t="s">
        <v>1829</v>
      </c>
      <c r="G175" s="146" t="s">
        <v>1802</v>
      </c>
      <c r="H175" s="147">
        <v>588.35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5.0000000000000001E-3</v>
      </c>
      <c r="P175" s="152">
        <f>O175*H175</f>
        <v>2.9417500000000003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1830</v>
      </c>
    </row>
    <row r="176" spans="1:65" s="13" customFormat="1">
      <c r="B176" s="163"/>
      <c r="D176" s="157" t="s">
        <v>1758</v>
      </c>
      <c r="F176" s="165" t="s">
        <v>2523</v>
      </c>
      <c r="H176" s="166">
        <v>588.35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1458</v>
      </c>
      <c r="AX176" s="13" t="s">
        <v>1533</v>
      </c>
      <c r="AY176" s="164" t="s">
        <v>1750</v>
      </c>
    </row>
    <row r="177" spans="1:65" s="1" customFormat="1" ht="37.9" customHeight="1">
      <c r="A177" s="29"/>
      <c r="B177" s="142"/>
      <c r="C177" s="143" t="s">
        <v>1836</v>
      </c>
      <c r="D177" s="143" t="s">
        <v>1752</v>
      </c>
      <c r="E177" s="144" t="s">
        <v>1833</v>
      </c>
      <c r="F177" s="145" t="s">
        <v>1834</v>
      </c>
      <c r="G177" s="146" t="s">
        <v>1802</v>
      </c>
      <c r="H177" s="147">
        <v>58.835000000000001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8.9999999999999993E-3</v>
      </c>
      <c r="P177" s="152">
        <f>O177*H177</f>
        <v>0.52951499999999996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1835</v>
      </c>
    </row>
    <row r="178" spans="1:65" s="1" customFormat="1" ht="55.5" customHeight="1">
      <c r="A178" s="29"/>
      <c r="B178" s="142"/>
      <c r="C178" s="143" t="s">
        <v>1842</v>
      </c>
      <c r="D178" s="143" t="s">
        <v>1752</v>
      </c>
      <c r="E178" s="144" t="s">
        <v>1837</v>
      </c>
      <c r="F178" s="145" t="s">
        <v>1838</v>
      </c>
      <c r="G178" s="146" t="s">
        <v>1839</v>
      </c>
      <c r="H178" s="147">
        <v>120.61199999999999</v>
      </c>
      <c r="I178" s="148"/>
      <c r="J178" s="148">
        <f>ROUND(I178*H178,2)</f>
        <v>0</v>
      </c>
      <c r="K178" s="149"/>
      <c r="L178" s="30"/>
      <c r="M178" s="150" t="s">
        <v>1456</v>
      </c>
      <c r="N178" s="151" t="s">
        <v>1491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1756</v>
      </c>
      <c r="AT178" s="154" t="s">
        <v>1752</v>
      </c>
      <c r="AU178" s="154" t="s">
        <v>1535</v>
      </c>
      <c r="AY178" s="17" t="s">
        <v>1750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1533</v>
      </c>
      <c r="BK178" s="155">
        <f>ROUND(I178*H178,2)</f>
        <v>0</v>
      </c>
      <c r="BL178" s="17" t="s">
        <v>1756</v>
      </c>
      <c r="BM178" s="154" t="s">
        <v>1840</v>
      </c>
    </row>
    <row r="179" spans="1:65" s="13" customFormat="1">
      <c r="B179" s="163"/>
      <c r="D179" s="157" t="s">
        <v>1758</v>
      </c>
      <c r="F179" s="165" t="s">
        <v>2524</v>
      </c>
      <c r="H179" s="166">
        <v>120.61199999999999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1458</v>
      </c>
      <c r="AX179" s="13" t="s">
        <v>1533</v>
      </c>
      <c r="AY179" s="164" t="s">
        <v>1750</v>
      </c>
    </row>
    <row r="180" spans="1:65" s="1" customFormat="1" ht="44.25" customHeight="1">
      <c r="A180" s="29"/>
      <c r="B180" s="142"/>
      <c r="C180" s="143" t="s">
        <v>1848</v>
      </c>
      <c r="D180" s="143" t="s">
        <v>1752</v>
      </c>
      <c r="E180" s="144" t="s">
        <v>1843</v>
      </c>
      <c r="F180" s="145" t="s">
        <v>1844</v>
      </c>
      <c r="G180" s="146" t="s">
        <v>1802</v>
      </c>
      <c r="H180" s="147">
        <v>34.162999999999997</v>
      </c>
      <c r="I180" s="148"/>
      <c r="J180" s="148">
        <f>ROUND(I180*H180,2)</f>
        <v>0</v>
      </c>
      <c r="K180" s="149"/>
      <c r="L180" s="30"/>
      <c r="M180" s="150" t="s">
        <v>1456</v>
      </c>
      <c r="N180" s="151" t="s">
        <v>1491</v>
      </c>
      <c r="O180" s="152">
        <v>0.32800000000000001</v>
      </c>
      <c r="P180" s="152">
        <f>O180*H180</f>
        <v>11.205463999999999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1756</v>
      </c>
      <c r="AT180" s="154" t="s">
        <v>1752</v>
      </c>
      <c r="AU180" s="154" t="s">
        <v>1535</v>
      </c>
      <c r="AY180" s="17" t="s">
        <v>1750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1533</v>
      </c>
      <c r="BK180" s="155">
        <f>ROUND(I180*H180,2)</f>
        <v>0</v>
      </c>
      <c r="BL180" s="17" t="s">
        <v>1756</v>
      </c>
      <c r="BM180" s="154" t="s">
        <v>1845</v>
      </c>
    </row>
    <row r="181" spans="1:65" s="12" customFormat="1">
      <c r="B181" s="156"/>
      <c r="D181" s="157" t="s">
        <v>1758</v>
      </c>
      <c r="E181" s="158" t="s">
        <v>1456</v>
      </c>
      <c r="F181" s="159" t="s">
        <v>1846</v>
      </c>
      <c r="H181" s="158" t="s">
        <v>1456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1758</v>
      </c>
      <c r="AU181" s="158" t="s">
        <v>1535</v>
      </c>
      <c r="AV181" s="12" t="s">
        <v>1533</v>
      </c>
      <c r="AW181" s="12" t="s">
        <v>1482</v>
      </c>
      <c r="AX181" s="12" t="s">
        <v>1526</v>
      </c>
      <c r="AY181" s="158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2525</v>
      </c>
      <c r="H182" s="166">
        <v>34.162999999999997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1533</v>
      </c>
      <c r="AY182" s="164" t="s">
        <v>1750</v>
      </c>
    </row>
    <row r="183" spans="1:65" s="1" customFormat="1" ht="16.5" customHeight="1">
      <c r="A183" s="29"/>
      <c r="B183" s="142"/>
      <c r="C183" s="177" t="s">
        <v>1856</v>
      </c>
      <c r="D183" s="177" t="s">
        <v>1849</v>
      </c>
      <c r="E183" s="178" t="s">
        <v>1850</v>
      </c>
      <c r="F183" s="179" t="s">
        <v>1851</v>
      </c>
      <c r="G183" s="180" t="s">
        <v>1839</v>
      </c>
      <c r="H183" s="181">
        <v>55.34</v>
      </c>
      <c r="I183" s="182"/>
      <c r="J183" s="182">
        <f>ROUND(I183*H183,2)</f>
        <v>0</v>
      </c>
      <c r="K183" s="183"/>
      <c r="L183" s="184"/>
      <c r="M183" s="185" t="s">
        <v>1456</v>
      </c>
      <c r="N183" s="186" t="s">
        <v>1491</v>
      </c>
      <c r="O183" s="152">
        <v>0</v>
      </c>
      <c r="P183" s="152">
        <f>O183*H183</f>
        <v>0</v>
      </c>
      <c r="Q183" s="152">
        <v>1</v>
      </c>
      <c r="R183" s="152">
        <f>Q183*H183</f>
        <v>55.34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1789</v>
      </c>
      <c r="AT183" s="154" t="s">
        <v>1849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1852</v>
      </c>
    </row>
    <row r="184" spans="1:65" s="12" customFormat="1">
      <c r="B184" s="156"/>
      <c r="D184" s="157" t="s">
        <v>1758</v>
      </c>
      <c r="E184" s="158" t="s">
        <v>1456</v>
      </c>
      <c r="F184" s="159" t="s">
        <v>2526</v>
      </c>
      <c r="H184" s="158" t="s">
        <v>1456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1758</v>
      </c>
      <c r="AU184" s="158" t="s">
        <v>1535</v>
      </c>
      <c r="AV184" s="12" t="s">
        <v>1533</v>
      </c>
      <c r="AW184" s="12" t="s">
        <v>1482</v>
      </c>
      <c r="AX184" s="12" t="s">
        <v>1526</v>
      </c>
      <c r="AY184" s="158" t="s">
        <v>1750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2527</v>
      </c>
      <c r="H185" s="166">
        <v>19.655999999999999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1526</v>
      </c>
      <c r="AY185" s="164" t="s">
        <v>1750</v>
      </c>
    </row>
    <row r="186" spans="1:65" s="12" customFormat="1">
      <c r="B186" s="156"/>
      <c r="D186" s="157" t="s">
        <v>1758</v>
      </c>
      <c r="E186" s="158" t="s">
        <v>1456</v>
      </c>
      <c r="F186" s="159" t="s">
        <v>2204</v>
      </c>
      <c r="H186" s="158" t="s">
        <v>1456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1758</v>
      </c>
      <c r="AU186" s="158" t="s">
        <v>1535</v>
      </c>
      <c r="AV186" s="12" t="s">
        <v>1533</v>
      </c>
      <c r="AW186" s="12" t="s">
        <v>1482</v>
      </c>
      <c r="AX186" s="12" t="s">
        <v>1526</v>
      </c>
      <c r="AY186" s="158" t="s">
        <v>1750</v>
      </c>
    </row>
    <row r="187" spans="1:65" s="13" customFormat="1">
      <c r="B187" s="163"/>
      <c r="D187" s="157" t="s">
        <v>1758</v>
      </c>
      <c r="E187" s="164" t="s">
        <v>1456</v>
      </c>
      <c r="F187" s="165" t="s">
        <v>2528</v>
      </c>
      <c r="H187" s="166">
        <v>13.481999999999999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1482</v>
      </c>
      <c r="AX187" s="13" t="s">
        <v>1526</v>
      </c>
      <c r="AY187" s="164" t="s">
        <v>1750</v>
      </c>
    </row>
    <row r="188" spans="1:65" s="14" customFormat="1">
      <c r="B188" s="170"/>
      <c r="D188" s="157" t="s">
        <v>1758</v>
      </c>
      <c r="E188" s="171" t="s">
        <v>1456</v>
      </c>
      <c r="F188" s="172" t="s">
        <v>1816</v>
      </c>
      <c r="H188" s="173">
        <v>33.137999999999998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1758</v>
      </c>
      <c r="AU188" s="171" t="s">
        <v>1535</v>
      </c>
      <c r="AV188" s="14" t="s">
        <v>1756</v>
      </c>
      <c r="AW188" s="14" t="s">
        <v>1482</v>
      </c>
      <c r="AX188" s="14" t="s">
        <v>1533</v>
      </c>
      <c r="AY188" s="171" t="s">
        <v>1750</v>
      </c>
    </row>
    <row r="189" spans="1:65" s="13" customFormat="1">
      <c r="B189" s="163"/>
      <c r="D189" s="157" t="s">
        <v>1758</v>
      </c>
      <c r="F189" s="165" t="s">
        <v>2529</v>
      </c>
      <c r="H189" s="166">
        <v>55.34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1458</v>
      </c>
      <c r="AX189" s="13" t="s">
        <v>1533</v>
      </c>
      <c r="AY189" s="164" t="s">
        <v>1750</v>
      </c>
    </row>
    <row r="190" spans="1:65" s="1" customFormat="1" ht="66.75" customHeight="1">
      <c r="A190" s="29"/>
      <c r="B190" s="142"/>
      <c r="C190" s="143" t="s">
        <v>1462</v>
      </c>
      <c r="D190" s="143" t="s">
        <v>1752</v>
      </c>
      <c r="E190" s="144" t="s">
        <v>1857</v>
      </c>
      <c r="F190" s="145" t="s">
        <v>1858</v>
      </c>
      <c r="G190" s="146" t="s">
        <v>1802</v>
      </c>
      <c r="H190" s="147">
        <v>11.957000000000001</v>
      </c>
      <c r="I190" s="148"/>
      <c r="J190" s="148">
        <f>ROUND(I190*H190,2)</f>
        <v>0</v>
      </c>
      <c r="K190" s="149"/>
      <c r="L190" s="30"/>
      <c r="M190" s="150" t="s">
        <v>1456</v>
      </c>
      <c r="N190" s="151" t="s">
        <v>1491</v>
      </c>
      <c r="O190" s="152">
        <v>0.435</v>
      </c>
      <c r="P190" s="152">
        <f>O190*H190</f>
        <v>5.201295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1756</v>
      </c>
      <c r="AT190" s="154" t="s">
        <v>1752</v>
      </c>
      <c r="AU190" s="154" t="s">
        <v>1535</v>
      </c>
      <c r="AY190" s="17" t="s">
        <v>1750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1533</v>
      </c>
      <c r="BK190" s="155">
        <f>ROUND(I190*H190,2)</f>
        <v>0</v>
      </c>
      <c r="BL190" s="17" t="s">
        <v>1756</v>
      </c>
      <c r="BM190" s="154" t="s">
        <v>1859</v>
      </c>
    </row>
    <row r="191" spans="1:65" s="13" customFormat="1">
      <c r="B191" s="163"/>
      <c r="D191" s="157" t="s">
        <v>1758</v>
      </c>
      <c r="E191" s="164" t="s">
        <v>1456</v>
      </c>
      <c r="F191" s="165" t="s">
        <v>2530</v>
      </c>
      <c r="H191" s="166">
        <v>4.577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1482</v>
      </c>
      <c r="AX191" s="13" t="s">
        <v>1526</v>
      </c>
      <c r="AY191" s="164" t="s">
        <v>1750</v>
      </c>
    </row>
    <row r="192" spans="1:65" s="13" customFormat="1">
      <c r="B192" s="163"/>
      <c r="D192" s="157" t="s">
        <v>1758</v>
      </c>
      <c r="E192" s="164" t="s">
        <v>1456</v>
      </c>
      <c r="F192" s="165" t="s">
        <v>2531</v>
      </c>
      <c r="H192" s="166">
        <v>4.41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1758</v>
      </c>
      <c r="AU192" s="164" t="s">
        <v>1535</v>
      </c>
      <c r="AV192" s="13" t="s">
        <v>1535</v>
      </c>
      <c r="AW192" s="13" t="s">
        <v>1482</v>
      </c>
      <c r="AX192" s="13" t="s">
        <v>1526</v>
      </c>
      <c r="AY192" s="164" t="s">
        <v>1750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2532</v>
      </c>
      <c r="H193" s="166">
        <v>2.97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1526</v>
      </c>
      <c r="AY193" s="164" t="s">
        <v>1750</v>
      </c>
    </row>
    <row r="194" spans="1:65" s="14" customFormat="1">
      <c r="B194" s="170"/>
      <c r="D194" s="157" t="s">
        <v>1758</v>
      </c>
      <c r="E194" s="171" t="s">
        <v>1456</v>
      </c>
      <c r="F194" s="172" t="s">
        <v>1816</v>
      </c>
      <c r="H194" s="173">
        <v>11.957000000000001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1758</v>
      </c>
      <c r="AU194" s="171" t="s">
        <v>1535</v>
      </c>
      <c r="AV194" s="14" t="s">
        <v>1756</v>
      </c>
      <c r="AW194" s="14" t="s">
        <v>1482</v>
      </c>
      <c r="AX194" s="14" t="s">
        <v>1533</v>
      </c>
      <c r="AY194" s="171" t="s">
        <v>1750</v>
      </c>
    </row>
    <row r="195" spans="1:65" s="1" customFormat="1" ht="16.5" customHeight="1">
      <c r="A195" s="29"/>
      <c r="B195" s="142"/>
      <c r="C195" s="177" t="s">
        <v>1865</v>
      </c>
      <c r="D195" s="177" t="s">
        <v>1849</v>
      </c>
      <c r="E195" s="178" t="s">
        <v>1861</v>
      </c>
      <c r="F195" s="179" t="s">
        <v>1862</v>
      </c>
      <c r="G195" s="180" t="s">
        <v>1839</v>
      </c>
      <c r="H195" s="181">
        <v>23.914000000000001</v>
      </c>
      <c r="I195" s="182"/>
      <c r="J195" s="182">
        <f>ROUND(I195*H195,2)</f>
        <v>0</v>
      </c>
      <c r="K195" s="183"/>
      <c r="L195" s="184"/>
      <c r="M195" s="185" t="s">
        <v>1456</v>
      </c>
      <c r="N195" s="186" t="s">
        <v>1491</v>
      </c>
      <c r="O195" s="152">
        <v>0</v>
      </c>
      <c r="P195" s="152">
        <f>O195*H195</f>
        <v>0</v>
      </c>
      <c r="Q195" s="152">
        <v>1</v>
      </c>
      <c r="R195" s="152">
        <f>Q195*H195</f>
        <v>23.914000000000001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1789</v>
      </c>
      <c r="AT195" s="154" t="s">
        <v>1849</v>
      </c>
      <c r="AU195" s="154" t="s">
        <v>1535</v>
      </c>
      <c r="AY195" s="17" t="s">
        <v>1750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1533</v>
      </c>
      <c r="BK195" s="155">
        <f>ROUND(I195*H195,2)</f>
        <v>0</v>
      </c>
      <c r="BL195" s="17" t="s">
        <v>1756</v>
      </c>
      <c r="BM195" s="154" t="s">
        <v>1863</v>
      </c>
    </row>
    <row r="196" spans="1:65" s="13" customFormat="1">
      <c r="B196" s="163"/>
      <c r="D196" s="157" t="s">
        <v>1758</v>
      </c>
      <c r="F196" s="165" t="s">
        <v>2533</v>
      </c>
      <c r="H196" s="166">
        <v>23.914000000000001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1758</v>
      </c>
      <c r="AU196" s="164" t="s">
        <v>1535</v>
      </c>
      <c r="AV196" s="13" t="s">
        <v>1535</v>
      </c>
      <c r="AW196" s="13" t="s">
        <v>1458</v>
      </c>
      <c r="AX196" s="13" t="s">
        <v>1533</v>
      </c>
      <c r="AY196" s="164" t="s">
        <v>1750</v>
      </c>
    </row>
    <row r="197" spans="1:65" s="1" customFormat="1" ht="37.9" customHeight="1">
      <c r="A197" s="29"/>
      <c r="B197" s="142"/>
      <c r="C197" s="143" t="s">
        <v>1869</v>
      </c>
      <c r="D197" s="143" t="s">
        <v>1752</v>
      </c>
      <c r="E197" s="144" t="s">
        <v>1866</v>
      </c>
      <c r="F197" s="145" t="s">
        <v>1867</v>
      </c>
      <c r="G197" s="146" t="s">
        <v>1755</v>
      </c>
      <c r="H197" s="147">
        <v>1.26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1.2E-2</v>
      </c>
      <c r="P197" s="152">
        <f>O197*H197</f>
        <v>1.512E-2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1868</v>
      </c>
    </row>
    <row r="198" spans="1:65" s="13" customFormat="1">
      <c r="B198" s="163"/>
      <c r="D198" s="157" t="s">
        <v>1758</v>
      </c>
      <c r="E198" s="164" t="s">
        <v>1456</v>
      </c>
      <c r="F198" s="165" t="s">
        <v>2509</v>
      </c>
      <c r="H198" s="166">
        <v>1.26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1758</v>
      </c>
      <c r="AU198" s="164" t="s">
        <v>1535</v>
      </c>
      <c r="AV198" s="13" t="s">
        <v>1535</v>
      </c>
      <c r="AW198" s="13" t="s">
        <v>1482</v>
      </c>
      <c r="AX198" s="13" t="s">
        <v>1533</v>
      </c>
      <c r="AY198" s="164" t="s">
        <v>1750</v>
      </c>
    </row>
    <row r="199" spans="1:65" s="1" customFormat="1" ht="16.5" customHeight="1">
      <c r="A199" s="29"/>
      <c r="B199" s="142"/>
      <c r="C199" s="143" t="s">
        <v>1873</v>
      </c>
      <c r="D199" s="143" t="s">
        <v>1752</v>
      </c>
      <c r="E199" s="144" t="s">
        <v>1870</v>
      </c>
      <c r="F199" s="145" t="s">
        <v>1871</v>
      </c>
      <c r="G199" s="146" t="s">
        <v>1755</v>
      </c>
      <c r="H199" s="147">
        <v>1.26</v>
      </c>
      <c r="I199" s="148"/>
      <c r="J199" s="148">
        <f>ROUND(I199*H199,2)</f>
        <v>0</v>
      </c>
      <c r="K199" s="149"/>
      <c r="L199" s="30"/>
      <c r="M199" s="150" t="s">
        <v>1456</v>
      </c>
      <c r="N199" s="151" t="s">
        <v>1491</v>
      </c>
      <c r="O199" s="152">
        <v>1.2E-2</v>
      </c>
      <c r="P199" s="152">
        <f>O199*H199</f>
        <v>1.512E-2</v>
      </c>
      <c r="Q199" s="152">
        <v>1.2700000000000001E-3</v>
      </c>
      <c r="R199" s="152">
        <f>Q199*H199</f>
        <v>1.6002000000000002E-3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1756</v>
      </c>
      <c r="AT199" s="154" t="s">
        <v>1752</v>
      </c>
      <c r="AU199" s="154" t="s">
        <v>1535</v>
      </c>
      <c r="AY199" s="17" t="s">
        <v>1750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1533</v>
      </c>
      <c r="BK199" s="155">
        <f>ROUND(I199*H199,2)</f>
        <v>0</v>
      </c>
      <c r="BL199" s="17" t="s">
        <v>1756</v>
      </c>
      <c r="BM199" s="154" t="s">
        <v>1872</v>
      </c>
    </row>
    <row r="200" spans="1:65" s="1" customFormat="1" ht="16.5" customHeight="1">
      <c r="A200" s="29"/>
      <c r="B200" s="142"/>
      <c r="C200" s="177" t="s">
        <v>1880</v>
      </c>
      <c r="D200" s="177" t="s">
        <v>1849</v>
      </c>
      <c r="E200" s="178" t="s">
        <v>1874</v>
      </c>
      <c r="F200" s="179" t="s">
        <v>1875</v>
      </c>
      <c r="G200" s="180" t="s">
        <v>1876</v>
      </c>
      <c r="H200" s="181">
        <v>3.2000000000000001E-2</v>
      </c>
      <c r="I200" s="182"/>
      <c r="J200" s="182">
        <f>ROUND(I200*H200,2)</f>
        <v>0</v>
      </c>
      <c r="K200" s="183"/>
      <c r="L200" s="184"/>
      <c r="M200" s="185" t="s">
        <v>1456</v>
      </c>
      <c r="N200" s="186" t="s">
        <v>1491</v>
      </c>
      <c r="O200" s="152">
        <v>0</v>
      </c>
      <c r="P200" s="152">
        <f>O200*H200</f>
        <v>0</v>
      </c>
      <c r="Q200" s="152">
        <v>1E-3</v>
      </c>
      <c r="R200" s="152">
        <f>Q200*H200</f>
        <v>3.1999999999999999E-5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1789</v>
      </c>
      <c r="AT200" s="154" t="s">
        <v>1849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1877</v>
      </c>
    </row>
    <row r="201" spans="1:65" s="13" customFormat="1">
      <c r="B201" s="163"/>
      <c r="D201" s="157" t="s">
        <v>1758</v>
      </c>
      <c r="F201" s="165" t="s">
        <v>2534</v>
      </c>
      <c r="H201" s="166">
        <v>3.2000000000000001E-2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1758</v>
      </c>
      <c r="AU201" s="164" t="s">
        <v>1535</v>
      </c>
      <c r="AV201" s="13" t="s">
        <v>1535</v>
      </c>
      <c r="AW201" s="13" t="s">
        <v>1458</v>
      </c>
      <c r="AX201" s="13" t="s">
        <v>1533</v>
      </c>
      <c r="AY201" s="164" t="s">
        <v>1750</v>
      </c>
    </row>
    <row r="202" spans="1:65" s="11" customFormat="1" ht="22.9" customHeight="1">
      <c r="B202" s="130"/>
      <c r="D202" s="131" t="s">
        <v>1525</v>
      </c>
      <c r="E202" s="140" t="s">
        <v>1535</v>
      </c>
      <c r="F202" s="140" t="s">
        <v>1879</v>
      </c>
      <c r="J202" s="141">
        <f>BK202</f>
        <v>0</v>
      </c>
      <c r="L202" s="130"/>
      <c r="M202" s="134"/>
      <c r="N202" s="135"/>
      <c r="O202" s="135"/>
      <c r="P202" s="136">
        <f>P203</f>
        <v>11.356999999999999</v>
      </c>
      <c r="Q202" s="135"/>
      <c r="R202" s="136">
        <f>R203</f>
        <v>5.6699130000000002</v>
      </c>
      <c r="S202" s="135"/>
      <c r="T202" s="137">
        <f>T203</f>
        <v>0</v>
      </c>
      <c r="AR202" s="131" t="s">
        <v>1533</v>
      </c>
      <c r="AT202" s="138" t="s">
        <v>1525</v>
      </c>
      <c r="AU202" s="138" t="s">
        <v>1533</v>
      </c>
      <c r="AY202" s="131" t="s">
        <v>1750</v>
      </c>
      <c r="BK202" s="139">
        <f>BK203</f>
        <v>0</v>
      </c>
    </row>
    <row r="203" spans="1:65" s="1" customFormat="1" ht="55.5" customHeight="1">
      <c r="A203" s="29"/>
      <c r="B203" s="142"/>
      <c r="C203" s="143" t="s">
        <v>1885</v>
      </c>
      <c r="D203" s="143" t="s">
        <v>1752</v>
      </c>
      <c r="E203" s="144" t="s">
        <v>1881</v>
      </c>
      <c r="F203" s="145" t="s">
        <v>1882</v>
      </c>
      <c r="G203" s="146" t="s">
        <v>1786</v>
      </c>
      <c r="H203" s="147">
        <v>27.7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0.41</v>
      </c>
      <c r="P203" s="152">
        <f>O203*H203</f>
        <v>11.356999999999999</v>
      </c>
      <c r="Q203" s="152">
        <v>0.20469000000000001</v>
      </c>
      <c r="R203" s="152">
        <f>Q203*H203</f>
        <v>5.6699130000000002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1883</v>
      </c>
    </row>
    <row r="204" spans="1:65" s="11" customFormat="1" ht="22.9" customHeight="1">
      <c r="B204" s="130"/>
      <c r="D204" s="131" t="s">
        <v>1525</v>
      </c>
      <c r="E204" s="140" t="s">
        <v>1764</v>
      </c>
      <c r="F204" s="140" t="s">
        <v>1884</v>
      </c>
      <c r="J204" s="141">
        <f>BK204</f>
        <v>0</v>
      </c>
      <c r="L204" s="130"/>
      <c r="M204" s="134"/>
      <c r="N204" s="135"/>
      <c r="O204" s="135"/>
      <c r="P204" s="136">
        <f>P205</f>
        <v>1.9113000000000002</v>
      </c>
      <c r="Q204" s="135"/>
      <c r="R204" s="136">
        <f>R205</f>
        <v>0</v>
      </c>
      <c r="S204" s="135"/>
      <c r="T204" s="137">
        <f>T205</f>
        <v>0</v>
      </c>
      <c r="AR204" s="131" t="s">
        <v>1533</v>
      </c>
      <c r="AT204" s="138" t="s">
        <v>1525</v>
      </c>
      <c r="AU204" s="138" t="s">
        <v>1533</v>
      </c>
      <c r="AY204" s="131" t="s">
        <v>1750</v>
      </c>
      <c r="BK204" s="139">
        <f>BK205</f>
        <v>0</v>
      </c>
    </row>
    <row r="205" spans="1:65" s="1" customFormat="1" ht="16.5" customHeight="1">
      <c r="A205" s="29"/>
      <c r="B205" s="142"/>
      <c r="C205" s="143" t="s">
        <v>1889</v>
      </c>
      <c r="D205" s="143" t="s">
        <v>1752</v>
      </c>
      <c r="E205" s="144" t="s">
        <v>1886</v>
      </c>
      <c r="F205" s="145" t="s">
        <v>1887</v>
      </c>
      <c r="G205" s="146" t="s">
        <v>1786</v>
      </c>
      <c r="H205" s="147">
        <v>27.7</v>
      </c>
      <c r="I205" s="148"/>
      <c r="J205" s="148">
        <f>ROUND(I205*H205,2)</f>
        <v>0</v>
      </c>
      <c r="K205" s="149"/>
      <c r="L205" s="30"/>
      <c r="M205" s="150" t="s">
        <v>1456</v>
      </c>
      <c r="N205" s="151" t="s">
        <v>1491</v>
      </c>
      <c r="O205" s="152">
        <v>6.9000000000000006E-2</v>
      </c>
      <c r="P205" s="152">
        <f>O205*H205</f>
        <v>1.9113000000000002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1756</v>
      </c>
      <c r="AT205" s="154" t="s">
        <v>1752</v>
      </c>
      <c r="AU205" s="154" t="s">
        <v>1535</v>
      </c>
      <c r="AY205" s="17" t="s">
        <v>1750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1533</v>
      </c>
      <c r="BK205" s="155">
        <f>ROUND(I205*H205,2)</f>
        <v>0</v>
      </c>
      <c r="BL205" s="17" t="s">
        <v>1756</v>
      </c>
      <c r="BM205" s="154" t="s">
        <v>2105</v>
      </c>
    </row>
    <row r="206" spans="1:65" s="11" customFormat="1" ht="22.9" customHeight="1">
      <c r="B206" s="130"/>
      <c r="D206" s="131" t="s">
        <v>1525</v>
      </c>
      <c r="E206" s="140" t="s">
        <v>1756</v>
      </c>
      <c r="F206" s="140" t="s">
        <v>1893</v>
      </c>
      <c r="J206" s="141">
        <f>BK206</f>
        <v>0</v>
      </c>
      <c r="L206" s="130"/>
      <c r="M206" s="134"/>
      <c r="N206" s="135"/>
      <c r="O206" s="135"/>
      <c r="P206" s="136">
        <f>SUM(P207:P214)</f>
        <v>17.426819000000002</v>
      </c>
      <c r="Q206" s="135"/>
      <c r="R206" s="136">
        <f>SUM(R207:R214)</f>
        <v>0.10867263000000001</v>
      </c>
      <c r="S206" s="135"/>
      <c r="T206" s="137">
        <f>SUM(T207:T214)</f>
        <v>0</v>
      </c>
      <c r="AR206" s="131" t="s">
        <v>1533</v>
      </c>
      <c r="AT206" s="138" t="s">
        <v>1525</v>
      </c>
      <c r="AU206" s="138" t="s">
        <v>1533</v>
      </c>
      <c r="AY206" s="131" t="s">
        <v>1750</v>
      </c>
      <c r="BK206" s="139">
        <f>SUM(BK207:BK214)</f>
        <v>0</v>
      </c>
    </row>
    <row r="207" spans="1:65" s="1" customFormat="1" ht="33" customHeight="1">
      <c r="A207" s="29"/>
      <c r="B207" s="142"/>
      <c r="C207" s="143" t="s">
        <v>1894</v>
      </c>
      <c r="D207" s="143" t="s">
        <v>1752</v>
      </c>
      <c r="E207" s="144" t="s">
        <v>1895</v>
      </c>
      <c r="F207" s="145" t="s">
        <v>1896</v>
      </c>
      <c r="G207" s="146" t="s">
        <v>1802</v>
      </c>
      <c r="H207" s="147">
        <v>3.74</v>
      </c>
      <c r="I207" s="148"/>
      <c r="J207" s="148">
        <f>ROUND(I207*H207,2)</f>
        <v>0</v>
      </c>
      <c r="K207" s="149"/>
      <c r="L207" s="30"/>
      <c r="M207" s="150" t="s">
        <v>1456</v>
      </c>
      <c r="N207" s="151" t="s">
        <v>1491</v>
      </c>
      <c r="O207" s="152">
        <v>1.3169999999999999</v>
      </c>
      <c r="P207" s="152">
        <f>O207*H207</f>
        <v>4.9255800000000001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1756</v>
      </c>
      <c r="AT207" s="154" t="s">
        <v>1752</v>
      </c>
      <c r="AU207" s="154" t="s">
        <v>1535</v>
      </c>
      <c r="AY207" s="17" t="s">
        <v>1750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1533</v>
      </c>
      <c r="BK207" s="155">
        <f>ROUND(I207*H207,2)</f>
        <v>0</v>
      </c>
      <c r="BL207" s="17" t="s">
        <v>1756</v>
      </c>
      <c r="BM207" s="154" t="s">
        <v>1897</v>
      </c>
    </row>
    <row r="208" spans="1:65" s="13" customFormat="1">
      <c r="B208" s="163"/>
      <c r="D208" s="157" t="s">
        <v>1758</v>
      </c>
      <c r="E208" s="164" t="s">
        <v>1456</v>
      </c>
      <c r="F208" s="165" t="s">
        <v>2535</v>
      </c>
      <c r="H208" s="166">
        <v>3.74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1758</v>
      </c>
      <c r="AU208" s="164" t="s">
        <v>1535</v>
      </c>
      <c r="AV208" s="13" t="s">
        <v>1535</v>
      </c>
      <c r="AW208" s="13" t="s">
        <v>1482</v>
      </c>
      <c r="AX208" s="13" t="s">
        <v>1533</v>
      </c>
      <c r="AY208" s="164" t="s">
        <v>1750</v>
      </c>
    </row>
    <row r="209" spans="1:65" s="1" customFormat="1" ht="49.15" customHeight="1">
      <c r="A209" s="29"/>
      <c r="B209" s="142"/>
      <c r="C209" s="143" t="s">
        <v>1899</v>
      </c>
      <c r="D209" s="143" t="s">
        <v>1752</v>
      </c>
      <c r="E209" s="144" t="s">
        <v>2107</v>
      </c>
      <c r="F209" s="145" t="s">
        <v>2108</v>
      </c>
      <c r="G209" s="146" t="s">
        <v>1802</v>
      </c>
      <c r="H209" s="147">
        <v>0.49</v>
      </c>
      <c r="I209" s="148"/>
      <c r="J209" s="148">
        <f>ROUND(I209*H209,2)</f>
        <v>0</v>
      </c>
      <c r="K209" s="149"/>
      <c r="L209" s="30"/>
      <c r="M209" s="150" t="s">
        <v>1456</v>
      </c>
      <c r="N209" s="151" t="s">
        <v>1491</v>
      </c>
      <c r="O209" s="152">
        <v>1.4650000000000001</v>
      </c>
      <c r="P209" s="152">
        <f>O209*H209</f>
        <v>0.71784999999999999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1756</v>
      </c>
      <c r="AT209" s="154" t="s">
        <v>1752</v>
      </c>
      <c r="AU209" s="154" t="s">
        <v>1535</v>
      </c>
      <c r="AY209" s="17" t="s">
        <v>1750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1533</v>
      </c>
      <c r="BK209" s="155">
        <f>ROUND(I209*H209,2)</f>
        <v>0</v>
      </c>
      <c r="BL209" s="17" t="s">
        <v>1756</v>
      </c>
      <c r="BM209" s="154" t="s">
        <v>2536</v>
      </c>
    </row>
    <row r="210" spans="1:65" s="13" customFormat="1">
      <c r="B210" s="163"/>
      <c r="D210" s="157" t="s">
        <v>1758</v>
      </c>
      <c r="E210" s="164" t="s">
        <v>1456</v>
      </c>
      <c r="F210" s="165" t="s">
        <v>2537</v>
      </c>
      <c r="H210" s="166">
        <v>0.49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1482</v>
      </c>
      <c r="AX210" s="13" t="s">
        <v>1533</v>
      </c>
      <c r="AY210" s="164" t="s">
        <v>1750</v>
      </c>
    </row>
    <row r="211" spans="1:65" s="1" customFormat="1" ht="37.9" customHeight="1">
      <c r="A211" s="29"/>
      <c r="B211" s="142"/>
      <c r="C211" s="143" t="s">
        <v>1904</v>
      </c>
      <c r="D211" s="143" t="s">
        <v>1752</v>
      </c>
      <c r="E211" s="144" t="s">
        <v>2111</v>
      </c>
      <c r="F211" s="145" t="s">
        <v>2112</v>
      </c>
      <c r="G211" s="146" t="s">
        <v>1755</v>
      </c>
      <c r="H211" s="147">
        <v>14</v>
      </c>
      <c r="I211" s="148"/>
      <c r="J211" s="148">
        <f>ROUND(I211*H211,2)</f>
        <v>0</v>
      </c>
      <c r="K211" s="149"/>
      <c r="L211" s="30"/>
      <c r="M211" s="150" t="s">
        <v>1456</v>
      </c>
      <c r="N211" s="151" t="s">
        <v>1491</v>
      </c>
      <c r="O211" s="152">
        <v>0.82099999999999995</v>
      </c>
      <c r="P211" s="152">
        <f>O211*H211</f>
        <v>11.494</v>
      </c>
      <c r="Q211" s="152">
        <v>6.3200000000000001E-3</v>
      </c>
      <c r="R211" s="152">
        <f>Q211*H211</f>
        <v>8.8480000000000003E-2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1756</v>
      </c>
      <c r="AT211" s="154" t="s">
        <v>1752</v>
      </c>
      <c r="AU211" s="154" t="s">
        <v>1535</v>
      </c>
      <c r="AY211" s="17" t="s">
        <v>1750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1533</v>
      </c>
      <c r="BK211" s="155">
        <f>ROUND(I211*H211,2)</f>
        <v>0</v>
      </c>
      <c r="BL211" s="17" t="s">
        <v>1756</v>
      </c>
      <c r="BM211" s="154" t="s">
        <v>2538</v>
      </c>
    </row>
    <row r="212" spans="1:65" s="13" customFormat="1">
      <c r="B212" s="163"/>
      <c r="D212" s="157" t="s">
        <v>1758</v>
      </c>
      <c r="E212" s="164" t="s">
        <v>1456</v>
      </c>
      <c r="F212" s="165" t="s">
        <v>2539</v>
      </c>
      <c r="H212" s="166">
        <v>14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1533</v>
      </c>
      <c r="AY212" s="164" t="s">
        <v>1750</v>
      </c>
    </row>
    <row r="213" spans="1:65" s="1" customFormat="1" ht="24.2" customHeight="1">
      <c r="A213" s="29"/>
      <c r="B213" s="142"/>
      <c r="C213" s="143" t="s">
        <v>1908</v>
      </c>
      <c r="D213" s="143" t="s">
        <v>1752</v>
      </c>
      <c r="E213" s="144" t="s">
        <v>2115</v>
      </c>
      <c r="F213" s="145" t="s">
        <v>2116</v>
      </c>
      <c r="G213" s="146" t="s">
        <v>1839</v>
      </c>
      <c r="H213" s="147">
        <v>1.9E-2</v>
      </c>
      <c r="I213" s="148"/>
      <c r="J213" s="148">
        <f>ROUND(I213*H213,2)</f>
        <v>0</v>
      </c>
      <c r="K213" s="149"/>
      <c r="L213" s="30"/>
      <c r="M213" s="150" t="s">
        <v>1456</v>
      </c>
      <c r="N213" s="151" t="s">
        <v>1491</v>
      </c>
      <c r="O213" s="152">
        <v>15.231</v>
      </c>
      <c r="P213" s="152">
        <f>O213*H213</f>
        <v>0.28938900000000001</v>
      </c>
      <c r="Q213" s="152">
        <v>1.06277</v>
      </c>
      <c r="R213" s="152">
        <f>Q213*H213</f>
        <v>2.019263E-2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1756</v>
      </c>
      <c r="AT213" s="154" t="s">
        <v>1752</v>
      </c>
      <c r="AU213" s="154" t="s">
        <v>1535</v>
      </c>
      <c r="AY213" s="17" t="s">
        <v>1750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1533</v>
      </c>
      <c r="BK213" s="155">
        <f>ROUND(I213*H213,2)</f>
        <v>0</v>
      </c>
      <c r="BL213" s="17" t="s">
        <v>1756</v>
      </c>
      <c r="BM213" s="154" t="s">
        <v>2540</v>
      </c>
    </row>
    <row r="214" spans="1:65" s="13" customFormat="1">
      <c r="B214" s="163"/>
      <c r="D214" s="157" t="s">
        <v>1758</v>
      </c>
      <c r="E214" s="164" t="s">
        <v>1456</v>
      </c>
      <c r="F214" s="165" t="s">
        <v>2541</v>
      </c>
      <c r="H214" s="166">
        <v>1.9E-2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1533</v>
      </c>
      <c r="AY214" s="164" t="s">
        <v>1750</v>
      </c>
    </row>
    <row r="215" spans="1:65" s="11" customFormat="1" ht="22.9" customHeight="1">
      <c r="B215" s="130"/>
      <c r="D215" s="131" t="s">
        <v>1525</v>
      </c>
      <c r="E215" s="140" t="s">
        <v>1771</v>
      </c>
      <c r="F215" s="140" t="s">
        <v>1920</v>
      </c>
      <c r="J215" s="141">
        <f>BK215</f>
        <v>0</v>
      </c>
      <c r="L215" s="130"/>
      <c r="M215" s="134"/>
      <c r="N215" s="135"/>
      <c r="O215" s="135"/>
      <c r="P215" s="136">
        <f>SUM(P216:P241)</f>
        <v>8.21767</v>
      </c>
      <c r="Q215" s="135"/>
      <c r="R215" s="136">
        <f>SUM(R216:R241)</f>
        <v>0.18936</v>
      </c>
      <c r="S215" s="135"/>
      <c r="T215" s="137">
        <f>SUM(T216:T241)</f>
        <v>0</v>
      </c>
      <c r="AR215" s="131" t="s">
        <v>1533</v>
      </c>
      <c r="AT215" s="138" t="s">
        <v>1525</v>
      </c>
      <c r="AU215" s="138" t="s">
        <v>1533</v>
      </c>
      <c r="AY215" s="131" t="s">
        <v>1750</v>
      </c>
      <c r="BK215" s="139">
        <f>SUM(BK216:BK241)</f>
        <v>0</v>
      </c>
    </row>
    <row r="216" spans="1:65" s="1" customFormat="1" ht="37.9" customHeight="1">
      <c r="A216" s="29"/>
      <c r="B216" s="142"/>
      <c r="C216" s="143" t="s">
        <v>1912</v>
      </c>
      <c r="D216" s="143" t="s">
        <v>1752</v>
      </c>
      <c r="E216" s="144" t="s">
        <v>1922</v>
      </c>
      <c r="F216" s="145" t="s">
        <v>1923</v>
      </c>
      <c r="G216" s="146" t="s">
        <v>1755</v>
      </c>
      <c r="H216" s="147">
        <v>23.67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0.02</v>
      </c>
      <c r="P216" s="152">
        <f>O216*H216</f>
        <v>0.47340000000000004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1924</v>
      </c>
    </row>
    <row r="217" spans="1:65" s="13" customFormat="1">
      <c r="B217" s="163"/>
      <c r="D217" s="157" t="s">
        <v>1758</v>
      </c>
      <c r="E217" s="164" t="s">
        <v>1456</v>
      </c>
      <c r="F217" s="165" t="s">
        <v>2497</v>
      </c>
      <c r="H217" s="166">
        <v>14.04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1758</v>
      </c>
      <c r="AU217" s="164" t="s">
        <v>1535</v>
      </c>
      <c r="AV217" s="13" t="s">
        <v>1535</v>
      </c>
      <c r="AW217" s="13" t="s">
        <v>1482</v>
      </c>
      <c r="AX217" s="13" t="s">
        <v>1526</v>
      </c>
      <c r="AY217" s="164" t="s">
        <v>1750</v>
      </c>
    </row>
    <row r="218" spans="1:65" s="13" customFormat="1">
      <c r="B218" s="163"/>
      <c r="D218" s="157" t="s">
        <v>1758</v>
      </c>
      <c r="E218" s="164" t="s">
        <v>1456</v>
      </c>
      <c r="F218" s="165" t="s">
        <v>2498</v>
      </c>
      <c r="H218" s="166">
        <v>9.6300000000000008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1758</v>
      </c>
      <c r="AU218" s="164" t="s">
        <v>1535</v>
      </c>
      <c r="AV218" s="13" t="s">
        <v>1535</v>
      </c>
      <c r="AW218" s="13" t="s">
        <v>1482</v>
      </c>
      <c r="AX218" s="13" t="s">
        <v>1526</v>
      </c>
      <c r="AY218" s="164" t="s">
        <v>1750</v>
      </c>
    </row>
    <row r="219" spans="1:65" s="14" customFormat="1">
      <c r="B219" s="170"/>
      <c r="D219" s="157" t="s">
        <v>1758</v>
      </c>
      <c r="E219" s="171" t="s">
        <v>1456</v>
      </c>
      <c r="F219" s="172" t="s">
        <v>1816</v>
      </c>
      <c r="H219" s="173">
        <v>23.67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1758</v>
      </c>
      <c r="AU219" s="171" t="s">
        <v>1535</v>
      </c>
      <c r="AV219" s="14" t="s">
        <v>1756</v>
      </c>
      <c r="AW219" s="14" t="s">
        <v>1482</v>
      </c>
      <c r="AX219" s="14" t="s">
        <v>1533</v>
      </c>
      <c r="AY219" s="171" t="s">
        <v>1750</v>
      </c>
    </row>
    <row r="220" spans="1:65" s="1" customFormat="1" ht="44.25" customHeight="1">
      <c r="A220" s="29"/>
      <c r="B220" s="142"/>
      <c r="C220" s="143" t="s">
        <v>1916</v>
      </c>
      <c r="D220" s="143" t="s">
        <v>1752</v>
      </c>
      <c r="E220" s="144" t="s">
        <v>2542</v>
      </c>
      <c r="F220" s="145" t="s">
        <v>2231</v>
      </c>
      <c r="G220" s="146" t="s">
        <v>1755</v>
      </c>
      <c r="H220" s="147">
        <v>19.260000000000002</v>
      </c>
      <c r="I220" s="148"/>
      <c r="J220" s="148">
        <f>ROUND(I220*H220,2)</f>
        <v>0</v>
      </c>
      <c r="K220" s="149"/>
      <c r="L220" s="30"/>
      <c r="M220" s="150" t="s">
        <v>1456</v>
      </c>
      <c r="N220" s="151" t="s">
        <v>1491</v>
      </c>
      <c r="O220" s="152">
        <v>2.8000000000000001E-2</v>
      </c>
      <c r="P220" s="152">
        <f>O220*H220</f>
        <v>0.53928000000000009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1533</v>
      </c>
      <c r="BK220" s="155">
        <f>ROUND(I220*H220,2)</f>
        <v>0</v>
      </c>
      <c r="BL220" s="17" t="s">
        <v>1756</v>
      </c>
      <c r="BM220" s="154" t="s">
        <v>2543</v>
      </c>
    </row>
    <row r="221" spans="1:65" s="12" customFormat="1">
      <c r="B221" s="156"/>
      <c r="D221" s="157" t="s">
        <v>1758</v>
      </c>
      <c r="E221" s="158" t="s">
        <v>1456</v>
      </c>
      <c r="F221" s="159" t="s">
        <v>2233</v>
      </c>
      <c r="H221" s="158" t="s">
        <v>1456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1758</v>
      </c>
      <c r="AU221" s="158" t="s">
        <v>1535</v>
      </c>
      <c r="AV221" s="12" t="s">
        <v>1533</v>
      </c>
      <c r="AW221" s="12" t="s">
        <v>1482</v>
      </c>
      <c r="AX221" s="12" t="s">
        <v>1526</v>
      </c>
      <c r="AY221" s="158" t="s">
        <v>1750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2500</v>
      </c>
      <c r="H222" s="166">
        <v>19.260000000000002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1533</v>
      </c>
      <c r="AY222" s="164" t="s">
        <v>1750</v>
      </c>
    </row>
    <row r="223" spans="1:65" s="1" customFormat="1" ht="49.15" customHeight="1">
      <c r="A223" s="29"/>
      <c r="B223" s="142"/>
      <c r="C223" s="143" t="s">
        <v>1921</v>
      </c>
      <c r="D223" s="143" t="s">
        <v>1752</v>
      </c>
      <c r="E223" s="144" t="s">
        <v>2544</v>
      </c>
      <c r="F223" s="145" t="s">
        <v>2545</v>
      </c>
      <c r="G223" s="146" t="s">
        <v>1755</v>
      </c>
      <c r="H223" s="147">
        <v>9.6300000000000008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0.214</v>
      </c>
      <c r="P223" s="152">
        <f>O223*H223</f>
        <v>2.0608200000000001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2546</v>
      </c>
    </row>
    <row r="224" spans="1:65" s="13" customFormat="1">
      <c r="B224" s="163"/>
      <c r="D224" s="157" t="s">
        <v>1758</v>
      </c>
      <c r="E224" s="164" t="s">
        <v>1456</v>
      </c>
      <c r="F224" s="165" t="s">
        <v>2504</v>
      </c>
      <c r="H224" s="166">
        <v>9.6300000000000008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1758</v>
      </c>
      <c r="AU224" s="164" t="s">
        <v>1535</v>
      </c>
      <c r="AV224" s="13" t="s">
        <v>1535</v>
      </c>
      <c r="AW224" s="13" t="s">
        <v>1482</v>
      </c>
      <c r="AX224" s="13" t="s">
        <v>1533</v>
      </c>
      <c r="AY224" s="164" t="s">
        <v>1750</v>
      </c>
    </row>
    <row r="225" spans="1:65" s="1" customFormat="1" ht="37.9" customHeight="1">
      <c r="A225" s="29"/>
      <c r="B225" s="142"/>
      <c r="C225" s="143" t="s">
        <v>1926</v>
      </c>
      <c r="D225" s="143" t="s">
        <v>1752</v>
      </c>
      <c r="E225" s="144" t="s">
        <v>1927</v>
      </c>
      <c r="F225" s="145" t="s">
        <v>1928</v>
      </c>
      <c r="G225" s="146" t="s">
        <v>1755</v>
      </c>
      <c r="H225" s="147">
        <v>23.67</v>
      </c>
      <c r="I225" s="148"/>
      <c r="J225" s="148">
        <f>ROUND(I225*H225,2)</f>
        <v>0</v>
      </c>
      <c r="K225" s="149"/>
      <c r="L225" s="30"/>
      <c r="M225" s="150" t="s">
        <v>1456</v>
      </c>
      <c r="N225" s="151" t="s">
        <v>1491</v>
      </c>
      <c r="O225" s="152">
        <v>2.7E-2</v>
      </c>
      <c r="P225" s="152">
        <f>O225*H225</f>
        <v>0.63909000000000005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1756</v>
      </c>
      <c r="AT225" s="154" t="s">
        <v>1752</v>
      </c>
      <c r="AU225" s="154" t="s">
        <v>1535</v>
      </c>
      <c r="AY225" s="17" t="s">
        <v>1750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1533</v>
      </c>
      <c r="BK225" s="155">
        <f>ROUND(I225*H225,2)</f>
        <v>0</v>
      </c>
      <c r="BL225" s="17" t="s">
        <v>1756</v>
      </c>
      <c r="BM225" s="154" t="s">
        <v>1929</v>
      </c>
    </row>
    <row r="226" spans="1:65" s="13" customFormat="1">
      <c r="B226" s="163"/>
      <c r="D226" s="157" t="s">
        <v>1758</v>
      </c>
      <c r="E226" s="164" t="s">
        <v>1456</v>
      </c>
      <c r="F226" s="165" t="s">
        <v>2497</v>
      </c>
      <c r="H226" s="166">
        <v>14.04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1758</v>
      </c>
      <c r="AU226" s="164" t="s">
        <v>1535</v>
      </c>
      <c r="AV226" s="13" t="s">
        <v>1535</v>
      </c>
      <c r="AW226" s="13" t="s">
        <v>1482</v>
      </c>
      <c r="AX226" s="13" t="s">
        <v>1526</v>
      </c>
      <c r="AY226" s="164" t="s">
        <v>1750</v>
      </c>
    </row>
    <row r="227" spans="1:65" s="13" customFormat="1">
      <c r="B227" s="163"/>
      <c r="D227" s="157" t="s">
        <v>1758</v>
      </c>
      <c r="E227" s="164" t="s">
        <v>1456</v>
      </c>
      <c r="F227" s="165" t="s">
        <v>2498</v>
      </c>
      <c r="H227" s="166">
        <v>9.6300000000000008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1758</v>
      </c>
      <c r="AU227" s="164" t="s">
        <v>1535</v>
      </c>
      <c r="AV227" s="13" t="s">
        <v>1535</v>
      </c>
      <c r="AW227" s="13" t="s">
        <v>1482</v>
      </c>
      <c r="AX227" s="13" t="s">
        <v>1526</v>
      </c>
      <c r="AY227" s="164" t="s">
        <v>1750</v>
      </c>
    </row>
    <row r="228" spans="1:65" s="14" customFormat="1">
      <c r="B228" s="170"/>
      <c r="D228" s="157" t="s">
        <v>1758</v>
      </c>
      <c r="E228" s="171" t="s">
        <v>1456</v>
      </c>
      <c r="F228" s="172" t="s">
        <v>1816</v>
      </c>
      <c r="H228" s="173">
        <v>23.67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1758</v>
      </c>
      <c r="AU228" s="171" t="s">
        <v>1535</v>
      </c>
      <c r="AV228" s="14" t="s">
        <v>1756</v>
      </c>
      <c r="AW228" s="14" t="s">
        <v>1482</v>
      </c>
      <c r="AX228" s="14" t="s">
        <v>1533</v>
      </c>
      <c r="AY228" s="171" t="s">
        <v>1750</v>
      </c>
    </row>
    <row r="229" spans="1:65" s="1" customFormat="1" ht="24.2" customHeight="1">
      <c r="A229" s="29"/>
      <c r="B229" s="142"/>
      <c r="C229" s="143" t="s">
        <v>1930</v>
      </c>
      <c r="D229" s="143" t="s">
        <v>1752</v>
      </c>
      <c r="E229" s="144" t="s">
        <v>1931</v>
      </c>
      <c r="F229" s="145" t="s">
        <v>1932</v>
      </c>
      <c r="G229" s="146" t="s">
        <v>1755</v>
      </c>
      <c r="H229" s="147">
        <v>23.67</v>
      </c>
      <c r="I229" s="148"/>
      <c r="J229" s="148">
        <f>ROUND(I229*H229,2)</f>
        <v>0</v>
      </c>
      <c r="K229" s="149"/>
      <c r="L229" s="30"/>
      <c r="M229" s="150" t="s">
        <v>1456</v>
      </c>
      <c r="N229" s="151" t="s">
        <v>1491</v>
      </c>
      <c r="O229" s="152">
        <v>4.0000000000000001E-3</v>
      </c>
      <c r="P229" s="152">
        <f>O229*H229</f>
        <v>9.4680000000000014E-2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1756</v>
      </c>
      <c r="AT229" s="154" t="s">
        <v>1752</v>
      </c>
      <c r="AU229" s="154" t="s">
        <v>1535</v>
      </c>
      <c r="AY229" s="17" t="s">
        <v>1750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1533</v>
      </c>
      <c r="BK229" s="155">
        <f>ROUND(I229*H229,2)</f>
        <v>0</v>
      </c>
      <c r="BL229" s="17" t="s">
        <v>1756</v>
      </c>
      <c r="BM229" s="154" t="s">
        <v>1933</v>
      </c>
    </row>
    <row r="230" spans="1:65" s="1" customFormat="1" ht="24.2" customHeight="1">
      <c r="A230" s="29"/>
      <c r="B230" s="142"/>
      <c r="C230" s="143" t="s">
        <v>1934</v>
      </c>
      <c r="D230" s="143" t="s">
        <v>1752</v>
      </c>
      <c r="E230" s="144" t="s">
        <v>1935</v>
      </c>
      <c r="F230" s="145" t="s">
        <v>1936</v>
      </c>
      <c r="G230" s="146" t="s">
        <v>1755</v>
      </c>
      <c r="H230" s="147">
        <v>49.97</v>
      </c>
      <c r="I230" s="148"/>
      <c r="J230" s="148">
        <f>ROUND(I230*H230,2)</f>
        <v>0</v>
      </c>
      <c r="K230" s="149"/>
      <c r="L230" s="30"/>
      <c r="M230" s="150" t="s">
        <v>1456</v>
      </c>
      <c r="N230" s="151" t="s">
        <v>1491</v>
      </c>
      <c r="O230" s="152">
        <v>2E-3</v>
      </c>
      <c r="P230" s="152">
        <f>O230*H230</f>
        <v>9.9940000000000001E-2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1756</v>
      </c>
      <c r="AT230" s="154" t="s">
        <v>1752</v>
      </c>
      <c r="AU230" s="154" t="s">
        <v>1535</v>
      </c>
      <c r="AY230" s="17" t="s">
        <v>1750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1533</v>
      </c>
      <c r="BK230" s="155">
        <f>ROUND(I230*H230,2)</f>
        <v>0</v>
      </c>
      <c r="BL230" s="17" t="s">
        <v>1756</v>
      </c>
      <c r="BM230" s="154" t="s">
        <v>1937</v>
      </c>
    </row>
    <row r="231" spans="1:65" s="13" customFormat="1">
      <c r="B231" s="163"/>
      <c r="D231" s="157" t="s">
        <v>1758</v>
      </c>
      <c r="E231" s="164" t="s">
        <v>1456</v>
      </c>
      <c r="F231" s="165" t="s">
        <v>2505</v>
      </c>
      <c r="H231" s="166">
        <v>29.64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1758</v>
      </c>
      <c r="AU231" s="164" t="s">
        <v>1535</v>
      </c>
      <c r="AV231" s="13" t="s">
        <v>1535</v>
      </c>
      <c r="AW231" s="13" t="s">
        <v>1482</v>
      </c>
      <c r="AX231" s="13" t="s">
        <v>1526</v>
      </c>
      <c r="AY231" s="164" t="s">
        <v>1750</v>
      </c>
    </row>
    <row r="232" spans="1:65" s="13" customFormat="1">
      <c r="B232" s="163"/>
      <c r="D232" s="157" t="s">
        <v>1758</v>
      </c>
      <c r="E232" s="164" t="s">
        <v>1456</v>
      </c>
      <c r="F232" s="165" t="s">
        <v>2506</v>
      </c>
      <c r="H232" s="166">
        <v>20.329999999999998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1758</v>
      </c>
      <c r="AU232" s="164" t="s">
        <v>1535</v>
      </c>
      <c r="AV232" s="13" t="s">
        <v>1535</v>
      </c>
      <c r="AW232" s="13" t="s">
        <v>1482</v>
      </c>
      <c r="AX232" s="13" t="s">
        <v>1526</v>
      </c>
      <c r="AY232" s="164" t="s">
        <v>1750</v>
      </c>
    </row>
    <row r="233" spans="1:65" s="14" customFormat="1">
      <c r="B233" s="170"/>
      <c r="D233" s="157" t="s">
        <v>1758</v>
      </c>
      <c r="E233" s="171" t="s">
        <v>1456</v>
      </c>
      <c r="F233" s="172" t="s">
        <v>1816</v>
      </c>
      <c r="H233" s="173">
        <v>49.97</v>
      </c>
      <c r="L233" s="170"/>
      <c r="M233" s="174"/>
      <c r="N233" s="175"/>
      <c r="O233" s="175"/>
      <c r="P233" s="175"/>
      <c r="Q233" s="175"/>
      <c r="R233" s="175"/>
      <c r="S233" s="175"/>
      <c r="T233" s="176"/>
      <c r="AT233" s="171" t="s">
        <v>1758</v>
      </c>
      <c r="AU233" s="171" t="s">
        <v>1535</v>
      </c>
      <c r="AV233" s="14" t="s">
        <v>1756</v>
      </c>
      <c r="AW233" s="14" t="s">
        <v>1482</v>
      </c>
      <c r="AX233" s="14" t="s">
        <v>1533</v>
      </c>
      <c r="AY233" s="171" t="s">
        <v>1750</v>
      </c>
    </row>
    <row r="234" spans="1:65" s="1" customFormat="1" ht="44.25" customHeight="1">
      <c r="A234" s="29"/>
      <c r="B234" s="142"/>
      <c r="C234" s="143" t="s">
        <v>1939</v>
      </c>
      <c r="D234" s="143" t="s">
        <v>1752</v>
      </c>
      <c r="E234" s="144" t="s">
        <v>1940</v>
      </c>
      <c r="F234" s="145" t="s">
        <v>1941</v>
      </c>
      <c r="G234" s="146" t="s">
        <v>1755</v>
      </c>
      <c r="H234" s="147">
        <v>64.010000000000005</v>
      </c>
      <c r="I234" s="148"/>
      <c r="J234" s="148">
        <f>ROUND(I234*H234,2)</f>
        <v>0</v>
      </c>
      <c r="K234" s="149"/>
      <c r="L234" s="30"/>
      <c r="M234" s="150" t="s">
        <v>1456</v>
      </c>
      <c r="N234" s="151" t="s">
        <v>1491</v>
      </c>
      <c r="O234" s="152">
        <v>1.6E-2</v>
      </c>
      <c r="P234" s="152">
        <f>O234*H234</f>
        <v>1.0241600000000002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1756</v>
      </c>
      <c r="AT234" s="154" t="s">
        <v>1752</v>
      </c>
      <c r="AU234" s="154" t="s">
        <v>1535</v>
      </c>
      <c r="AY234" s="17" t="s">
        <v>1750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1533</v>
      </c>
      <c r="BK234" s="155">
        <f>ROUND(I234*H234,2)</f>
        <v>0</v>
      </c>
      <c r="BL234" s="17" t="s">
        <v>1756</v>
      </c>
      <c r="BM234" s="154" t="s">
        <v>1942</v>
      </c>
    </row>
    <row r="235" spans="1:65" s="13" customFormat="1">
      <c r="B235" s="163"/>
      <c r="D235" s="157" t="s">
        <v>1758</v>
      </c>
      <c r="E235" s="164" t="s">
        <v>1456</v>
      </c>
      <c r="F235" s="165" t="s">
        <v>2547</v>
      </c>
      <c r="H235" s="166">
        <v>43.68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1758</v>
      </c>
      <c r="AU235" s="164" t="s">
        <v>1535</v>
      </c>
      <c r="AV235" s="13" t="s">
        <v>1535</v>
      </c>
      <c r="AW235" s="13" t="s">
        <v>1482</v>
      </c>
      <c r="AX235" s="13" t="s">
        <v>1526</v>
      </c>
      <c r="AY235" s="164" t="s">
        <v>1750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2506</v>
      </c>
      <c r="H236" s="166">
        <v>20.329999999999998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1526</v>
      </c>
      <c r="AY236" s="164" t="s">
        <v>1750</v>
      </c>
    </row>
    <row r="237" spans="1:65" s="14" customFormat="1">
      <c r="B237" s="170"/>
      <c r="D237" s="157" t="s">
        <v>1758</v>
      </c>
      <c r="E237" s="171" t="s">
        <v>1456</v>
      </c>
      <c r="F237" s="172" t="s">
        <v>1816</v>
      </c>
      <c r="H237" s="173">
        <v>64.010000000000005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1758</v>
      </c>
      <c r="AU237" s="171" t="s">
        <v>1535</v>
      </c>
      <c r="AV237" s="14" t="s">
        <v>1756</v>
      </c>
      <c r="AW237" s="14" t="s">
        <v>1482</v>
      </c>
      <c r="AX237" s="14" t="s">
        <v>1533</v>
      </c>
      <c r="AY237" s="171" t="s">
        <v>1750</v>
      </c>
    </row>
    <row r="238" spans="1:65" s="1" customFormat="1" ht="44.25" customHeight="1">
      <c r="A238" s="29"/>
      <c r="B238" s="142"/>
      <c r="C238" s="143" t="s">
        <v>1944</v>
      </c>
      <c r="D238" s="143" t="s">
        <v>1752</v>
      </c>
      <c r="E238" s="144" t="s">
        <v>2242</v>
      </c>
      <c r="F238" s="145" t="s">
        <v>2243</v>
      </c>
      <c r="G238" s="146" t="s">
        <v>1755</v>
      </c>
      <c r="H238" s="147">
        <v>9.6300000000000008</v>
      </c>
      <c r="I238" s="148"/>
      <c r="J238" s="148">
        <f>ROUND(I238*H238,2)</f>
        <v>0</v>
      </c>
      <c r="K238" s="149"/>
      <c r="L238" s="30"/>
      <c r="M238" s="150" t="s">
        <v>1456</v>
      </c>
      <c r="N238" s="151" t="s">
        <v>1491</v>
      </c>
      <c r="O238" s="152">
        <v>0.09</v>
      </c>
      <c r="P238" s="152">
        <f>O238*H238</f>
        <v>0.86670000000000003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1756</v>
      </c>
      <c r="AT238" s="154" t="s">
        <v>1752</v>
      </c>
      <c r="AU238" s="154" t="s">
        <v>1535</v>
      </c>
      <c r="AY238" s="17" t="s">
        <v>1750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1533</v>
      </c>
      <c r="BK238" s="155">
        <f>ROUND(I238*H238,2)</f>
        <v>0</v>
      </c>
      <c r="BL238" s="17" t="s">
        <v>1756</v>
      </c>
      <c r="BM238" s="154" t="s">
        <v>2548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2503</v>
      </c>
      <c r="H239" s="166">
        <v>9.6300000000000008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" customFormat="1" ht="24.2" customHeight="1">
      <c r="A240" s="29"/>
      <c r="B240" s="142"/>
      <c r="C240" s="143" t="s">
        <v>1949</v>
      </c>
      <c r="D240" s="143" t="s">
        <v>1752</v>
      </c>
      <c r="E240" s="144" t="s">
        <v>1945</v>
      </c>
      <c r="F240" s="145" t="s">
        <v>1946</v>
      </c>
      <c r="G240" s="146" t="s">
        <v>1786</v>
      </c>
      <c r="H240" s="147">
        <v>52.6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4.5999999999999999E-2</v>
      </c>
      <c r="P240" s="152">
        <f>O240*H240</f>
        <v>2.4196</v>
      </c>
      <c r="Q240" s="152">
        <v>3.5999999999999999E-3</v>
      </c>
      <c r="R240" s="152">
        <f>Q240*H240</f>
        <v>0.18936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2121</v>
      </c>
    </row>
    <row r="241" spans="1:65" s="13" customFormat="1">
      <c r="B241" s="163"/>
      <c r="D241" s="157" t="s">
        <v>1758</v>
      </c>
      <c r="E241" s="164" t="s">
        <v>1456</v>
      </c>
      <c r="F241" s="165" t="s">
        <v>2549</v>
      </c>
      <c r="H241" s="166">
        <v>52.6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1758</v>
      </c>
      <c r="AU241" s="164" t="s">
        <v>1535</v>
      </c>
      <c r="AV241" s="13" t="s">
        <v>1535</v>
      </c>
      <c r="AW241" s="13" t="s">
        <v>1482</v>
      </c>
      <c r="AX241" s="13" t="s">
        <v>1533</v>
      </c>
      <c r="AY241" s="164" t="s">
        <v>1750</v>
      </c>
    </row>
    <row r="242" spans="1:65" s="11" customFormat="1" ht="22.9" customHeight="1">
      <c r="B242" s="130"/>
      <c r="D242" s="131" t="s">
        <v>1525</v>
      </c>
      <c r="E242" s="140" t="s">
        <v>1789</v>
      </c>
      <c r="F242" s="140" t="s">
        <v>1948</v>
      </c>
      <c r="J242" s="141">
        <f>BK242</f>
        <v>0</v>
      </c>
      <c r="L242" s="130"/>
      <c r="M242" s="134"/>
      <c r="N242" s="135"/>
      <c r="O242" s="135"/>
      <c r="P242" s="136">
        <f>SUM(P243:P263)</f>
        <v>35.427700000000009</v>
      </c>
      <c r="Q242" s="135"/>
      <c r="R242" s="136">
        <f>SUM(R243:R263)</f>
        <v>1.2492920000000001</v>
      </c>
      <c r="S242" s="135"/>
      <c r="T242" s="137">
        <f>SUM(T243:T263)</f>
        <v>0</v>
      </c>
      <c r="AR242" s="131" t="s">
        <v>1533</v>
      </c>
      <c r="AT242" s="138" t="s">
        <v>1525</v>
      </c>
      <c r="AU242" s="138" t="s">
        <v>1533</v>
      </c>
      <c r="AY242" s="131" t="s">
        <v>1750</v>
      </c>
      <c r="BK242" s="139">
        <f>SUM(BK243:BK263)</f>
        <v>0</v>
      </c>
    </row>
    <row r="243" spans="1:65" s="1" customFormat="1" ht="44.25" customHeight="1">
      <c r="A243" s="29"/>
      <c r="B243" s="142"/>
      <c r="C243" s="143" t="s">
        <v>1953</v>
      </c>
      <c r="D243" s="143" t="s">
        <v>1752</v>
      </c>
      <c r="E243" s="144" t="s">
        <v>2122</v>
      </c>
      <c r="F243" s="145" t="s">
        <v>2123</v>
      </c>
      <c r="G243" s="146" t="s">
        <v>1786</v>
      </c>
      <c r="H243" s="147">
        <v>11.3</v>
      </c>
      <c r="I243" s="148"/>
      <c r="J243" s="148">
        <f t="shared" ref="J243:J252" si="0">ROUND(I243*H243,2)</f>
        <v>0</v>
      </c>
      <c r="K243" s="149"/>
      <c r="L243" s="30"/>
      <c r="M243" s="150" t="s">
        <v>1456</v>
      </c>
      <c r="N243" s="151" t="s">
        <v>1491</v>
      </c>
      <c r="O243" s="152">
        <v>0.25800000000000001</v>
      </c>
      <c r="P243" s="152">
        <f t="shared" ref="P243:P252" si="1">O243*H243</f>
        <v>2.9154000000000004</v>
      </c>
      <c r="Q243" s="152">
        <v>2.7599999999999999E-3</v>
      </c>
      <c r="R243" s="152">
        <f t="shared" ref="R243:R252" si="2">Q243*H243</f>
        <v>3.1188E-2</v>
      </c>
      <c r="S243" s="152">
        <v>0</v>
      </c>
      <c r="T243" s="153">
        <f t="shared" ref="T243:T252" si="3"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 t="shared" ref="BE243:BE252" si="4">IF(N243="základní",J243,0)</f>
        <v>0</v>
      </c>
      <c r="BF243" s="155">
        <f t="shared" ref="BF243:BF252" si="5">IF(N243="snížená",J243,0)</f>
        <v>0</v>
      </c>
      <c r="BG243" s="155">
        <f t="shared" ref="BG243:BG252" si="6">IF(N243="zákl. přenesená",J243,0)</f>
        <v>0</v>
      </c>
      <c r="BH243" s="155">
        <f t="shared" ref="BH243:BH252" si="7">IF(N243="sníž. přenesená",J243,0)</f>
        <v>0</v>
      </c>
      <c r="BI243" s="155">
        <f t="shared" ref="BI243:BI252" si="8">IF(N243="nulová",J243,0)</f>
        <v>0</v>
      </c>
      <c r="BJ243" s="17" t="s">
        <v>1533</v>
      </c>
      <c r="BK243" s="155">
        <f t="shared" ref="BK243:BK252" si="9">ROUND(I243*H243,2)</f>
        <v>0</v>
      </c>
      <c r="BL243" s="17" t="s">
        <v>1756</v>
      </c>
      <c r="BM243" s="154" t="s">
        <v>2124</v>
      </c>
    </row>
    <row r="244" spans="1:65" s="1" customFormat="1" ht="44.25" customHeight="1">
      <c r="A244" s="29"/>
      <c r="B244" s="142"/>
      <c r="C244" s="143" t="s">
        <v>1958</v>
      </c>
      <c r="D244" s="143" t="s">
        <v>1752</v>
      </c>
      <c r="E244" s="144" t="s">
        <v>2550</v>
      </c>
      <c r="F244" s="145" t="s">
        <v>553</v>
      </c>
      <c r="G244" s="146" t="s">
        <v>1786</v>
      </c>
      <c r="H244" s="147">
        <v>9.8000000000000007</v>
      </c>
      <c r="I244" s="148"/>
      <c r="J244" s="148">
        <f t="shared" si="0"/>
        <v>0</v>
      </c>
      <c r="K244" s="149"/>
      <c r="L244" s="30"/>
      <c r="M244" s="150" t="s">
        <v>1456</v>
      </c>
      <c r="N244" s="151" t="s">
        <v>1491</v>
      </c>
      <c r="O244" s="152">
        <v>0.29199999999999998</v>
      </c>
      <c r="P244" s="152">
        <f t="shared" si="1"/>
        <v>2.8616000000000001</v>
      </c>
      <c r="Q244" s="152">
        <v>4.4000000000000003E-3</v>
      </c>
      <c r="R244" s="152">
        <f t="shared" si="2"/>
        <v>4.3120000000000006E-2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1533</v>
      </c>
      <c r="BK244" s="155">
        <f t="shared" si="9"/>
        <v>0</v>
      </c>
      <c r="BL244" s="17" t="s">
        <v>1756</v>
      </c>
      <c r="BM244" s="154" t="s">
        <v>554</v>
      </c>
    </row>
    <row r="245" spans="1:65" s="1" customFormat="1" ht="44.25" customHeight="1">
      <c r="A245" s="29"/>
      <c r="B245" s="142"/>
      <c r="C245" s="143" t="s">
        <v>1962</v>
      </c>
      <c r="D245" s="143" t="s">
        <v>1752</v>
      </c>
      <c r="E245" s="144" t="s">
        <v>555</v>
      </c>
      <c r="F245" s="145" t="s">
        <v>556</v>
      </c>
      <c r="G245" s="146" t="s">
        <v>1786</v>
      </c>
      <c r="H245" s="147">
        <v>6.6</v>
      </c>
      <c r="I245" s="148"/>
      <c r="J245" s="148">
        <f t="shared" si="0"/>
        <v>0</v>
      </c>
      <c r="K245" s="149"/>
      <c r="L245" s="30"/>
      <c r="M245" s="150" t="s">
        <v>1456</v>
      </c>
      <c r="N245" s="151" t="s">
        <v>1491</v>
      </c>
      <c r="O245" s="152">
        <v>0.312</v>
      </c>
      <c r="P245" s="152">
        <f t="shared" si="1"/>
        <v>2.0591999999999997</v>
      </c>
      <c r="Q245" s="152">
        <v>7.4700000000000001E-3</v>
      </c>
      <c r="R245" s="152">
        <f t="shared" si="2"/>
        <v>4.9301999999999999E-2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1533</v>
      </c>
      <c r="BK245" s="155">
        <f t="shared" si="9"/>
        <v>0</v>
      </c>
      <c r="BL245" s="17" t="s">
        <v>1756</v>
      </c>
      <c r="BM245" s="154" t="s">
        <v>557</v>
      </c>
    </row>
    <row r="246" spans="1:65" s="1" customFormat="1" ht="37.9" customHeight="1">
      <c r="A246" s="29"/>
      <c r="B246" s="142"/>
      <c r="C246" s="143" t="s">
        <v>1966</v>
      </c>
      <c r="D246" s="143" t="s">
        <v>1752</v>
      </c>
      <c r="E246" s="144" t="s">
        <v>2012</v>
      </c>
      <c r="F246" s="145" t="s">
        <v>2013</v>
      </c>
      <c r="G246" s="146" t="s">
        <v>1902</v>
      </c>
      <c r="H246" s="147">
        <v>2</v>
      </c>
      <c r="I246" s="148"/>
      <c r="J246" s="148">
        <f t="shared" si="0"/>
        <v>0</v>
      </c>
      <c r="K246" s="149"/>
      <c r="L246" s="30"/>
      <c r="M246" s="150" t="s">
        <v>1456</v>
      </c>
      <c r="N246" s="151" t="s">
        <v>1491</v>
      </c>
      <c r="O246" s="152">
        <v>0.68300000000000005</v>
      </c>
      <c r="P246" s="152">
        <f t="shared" si="1"/>
        <v>1.3660000000000001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1756</v>
      </c>
      <c r="AT246" s="154" t="s">
        <v>1752</v>
      </c>
      <c r="AU246" s="154" t="s">
        <v>1535</v>
      </c>
      <c r="AY246" s="17" t="s">
        <v>1750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1533</v>
      </c>
      <c r="BK246" s="155">
        <f t="shared" si="9"/>
        <v>0</v>
      </c>
      <c r="BL246" s="17" t="s">
        <v>1756</v>
      </c>
      <c r="BM246" s="154" t="s">
        <v>2125</v>
      </c>
    </row>
    <row r="247" spans="1:65" s="1" customFormat="1" ht="16.5" customHeight="1">
      <c r="A247" s="29"/>
      <c r="B247" s="142"/>
      <c r="C247" s="177" t="s">
        <v>1970</v>
      </c>
      <c r="D247" s="177" t="s">
        <v>1849</v>
      </c>
      <c r="E247" s="178" t="s">
        <v>2016</v>
      </c>
      <c r="F247" s="179" t="s">
        <v>2017</v>
      </c>
      <c r="G247" s="180" t="s">
        <v>1902</v>
      </c>
      <c r="H247" s="181">
        <v>2</v>
      </c>
      <c r="I247" s="182"/>
      <c r="J247" s="182">
        <f t="shared" si="0"/>
        <v>0</v>
      </c>
      <c r="K247" s="183"/>
      <c r="L247" s="184"/>
      <c r="M247" s="185" t="s">
        <v>1456</v>
      </c>
      <c r="N247" s="186" t="s">
        <v>1491</v>
      </c>
      <c r="O247" s="152">
        <v>0</v>
      </c>
      <c r="P247" s="152">
        <f t="shared" si="1"/>
        <v>0</v>
      </c>
      <c r="Q247" s="152">
        <v>6.4999999999999997E-4</v>
      </c>
      <c r="R247" s="152">
        <f t="shared" si="2"/>
        <v>1.2999999999999999E-3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1789</v>
      </c>
      <c r="AT247" s="154" t="s">
        <v>1849</v>
      </c>
      <c r="AU247" s="154" t="s">
        <v>1535</v>
      </c>
      <c r="AY247" s="17" t="s">
        <v>1750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1533</v>
      </c>
      <c r="BK247" s="155">
        <f t="shared" si="9"/>
        <v>0</v>
      </c>
      <c r="BL247" s="17" t="s">
        <v>1756</v>
      </c>
      <c r="BM247" s="154" t="s">
        <v>2126</v>
      </c>
    </row>
    <row r="248" spans="1:65" s="1" customFormat="1" ht="37.9" customHeight="1">
      <c r="A248" s="29"/>
      <c r="B248" s="142"/>
      <c r="C248" s="143" t="s">
        <v>1974</v>
      </c>
      <c r="D248" s="143" t="s">
        <v>1752</v>
      </c>
      <c r="E248" s="144" t="s">
        <v>2292</v>
      </c>
      <c r="F248" s="145" t="s">
        <v>2293</v>
      </c>
      <c r="G248" s="146" t="s">
        <v>1902</v>
      </c>
      <c r="H248" s="147">
        <v>2</v>
      </c>
      <c r="I248" s="148"/>
      <c r="J248" s="148">
        <f t="shared" si="0"/>
        <v>0</v>
      </c>
      <c r="K248" s="149"/>
      <c r="L248" s="30"/>
      <c r="M248" s="150" t="s">
        <v>1456</v>
      </c>
      <c r="N248" s="151" t="s">
        <v>1491</v>
      </c>
      <c r="O248" s="152">
        <v>0.745</v>
      </c>
      <c r="P248" s="152">
        <f t="shared" si="1"/>
        <v>1.49</v>
      </c>
      <c r="Q248" s="152">
        <v>1.0000000000000001E-5</v>
      </c>
      <c r="R248" s="152">
        <f t="shared" si="2"/>
        <v>2.0000000000000002E-5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1756</v>
      </c>
      <c r="AT248" s="154" t="s">
        <v>1752</v>
      </c>
      <c r="AU248" s="154" t="s">
        <v>1535</v>
      </c>
      <c r="AY248" s="17" t="s">
        <v>1750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1533</v>
      </c>
      <c r="BK248" s="155">
        <f t="shared" si="9"/>
        <v>0</v>
      </c>
      <c r="BL248" s="17" t="s">
        <v>1756</v>
      </c>
      <c r="BM248" s="154" t="s">
        <v>558</v>
      </c>
    </row>
    <row r="249" spans="1:65" s="1" customFormat="1" ht="16.5" customHeight="1">
      <c r="A249" s="29"/>
      <c r="B249" s="142"/>
      <c r="C249" s="177" t="s">
        <v>1978</v>
      </c>
      <c r="D249" s="177" t="s">
        <v>1849</v>
      </c>
      <c r="E249" s="178" t="s">
        <v>2295</v>
      </c>
      <c r="F249" s="179" t="s">
        <v>2296</v>
      </c>
      <c r="G249" s="180" t="s">
        <v>1902</v>
      </c>
      <c r="H249" s="181">
        <v>2</v>
      </c>
      <c r="I249" s="182"/>
      <c r="J249" s="182">
        <f t="shared" si="0"/>
        <v>0</v>
      </c>
      <c r="K249" s="183"/>
      <c r="L249" s="184"/>
      <c r="M249" s="185" t="s">
        <v>1456</v>
      </c>
      <c r="N249" s="186" t="s">
        <v>1491</v>
      </c>
      <c r="O249" s="152">
        <v>0</v>
      </c>
      <c r="P249" s="152">
        <f t="shared" si="1"/>
        <v>0</v>
      </c>
      <c r="Q249" s="152">
        <v>1.4E-3</v>
      </c>
      <c r="R249" s="152">
        <f t="shared" si="2"/>
        <v>2.8E-3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1789</v>
      </c>
      <c r="AT249" s="154" t="s">
        <v>1849</v>
      </c>
      <c r="AU249" s="154" t="s">
        <v>1535</v>
      </c>
      <c r="AY249" s="17" t="s">
        <v>1750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1533</v>
      </c>
      <c r="BK249" s="155">
        <f t="shared" si="9"/>
        <v>0</v>
      </c>
      <c r="BL249" s="17" t="s">
        <v>1756</v>
      </c>
      <c r="BM249" s="154" t="s">
        <v>559</v>
      </c>
    </row>
    <row r="250" spans="1:65" s="1" customFormat="1" ht="37.9" customHeight="1">
      <c r="A250" s="29"/>
      <c r="B250" s="142"/>
      <c r="C250" s="143" t="s">
        <v>1982</v>
      </c>
      <c r="D250" s="143" t="s">
        <v>1752</v>
      </c>
      <c r="E250" s="144" t="s">
        <v>2298</v>
      </c>
      <c r="F250" s="145" t="s">
        <v>2299</v>
      </c>
      <c r="G250" s="146" t="s">
        <v>1902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1456</v>
      </c>
      <c r="N250" s="151" t="s">
        <v>1491</v>
      </c>
      <c r="O250" s="152">
        <v>0.83</v>
      </c>
      <c r="P250" s="152">
        <f t="shared" si="1"/>
        <v>0.83</v>
      </c>
      <c r="Q250" s="152">
        <v>1.0000000000000001E-5</v>
      </c>
      <c r="R250" s="152">
        <f t="shared" si="2"/>
        <v>1.0000000000000001E-5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1756</v>
      </c>
      <c r="AT250" s="154" t="s">
        <v>1752</v>
      </c>
      <c r="AU250" s="154" t="s">
        <v>1535</v>
      </c>
      <c r="AY250" s="17" t="s">
        <v>1750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1533</v>
      </c>
      <c r="BK250" s="155">
        <f t="shared" si="9"/>
        <v>0</v>
      </c>
      <c r="BL250" s="17" t="s">
        <v>1756</v>
      </c>
      <c r="BM250" s="154" t="s">
        <v>560</v>
      </c>
    </row>
    <row r="251" spans="1:65" s="1" customFormat="1" ht="16.5" customHeight="1">
      <c r="A251" s="29"/>
      <c r="B251" s="142"/>
      <c r="C251" s="177" t="s">
        <v>1986</v>
      </c>
      <c r="D251" s="177" t="s">
        <v>1849</v>
      </c>
      <c r="E251" s="178" t="s">
        <v>2301</v>
      </c>
      <c r="F251" s="179" t="s">
        <v>2302</v>
      </c>
      <c r="G251" s="180" t="s">
        <v>1902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1456</v>
      </c>
      <c r="N251" s="186" t="s">
        <v>1491</v>
      </c>
      <c r="O251" s="152">
        <v>0</v>
      </c>
      <c r="P251" s="152">
        <f t="shared" si="1"/>
        <v>0</v>
      </c>
      <c r="Q251" s="152">
        <v>2.5999999999999999E-3</v>
      </c>
      <c r="R251" s="152">
        <f t="shared" si="2"/>
        <v>2.5999999999999999E-3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1789</v>
      </c>
      <c r="AT251" s="154" t="s">
        <v>1849</v>
      </c>
      <c r="AU251" s="154" t="s">
        <v>1535</v>
      </c>
      <c r="AY251" s="17" t="s">
        <v>1750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1533</v>
      </c>
      <c r="BK251" s="155">
        <f t="shared" si="9"/>
        <v>0</v>
      </c>
      <c r="BL251" s="17" t="s">
        <v>1756</v>
      </c>
      <c r="BM251" s="154" t="s">
        <v>561</v>
      </c>
    </row>
    <row r="252" spans="1:65" s="1" customFormat="1" ht="21.75" customHeight="1">
      <c r="A252" s="29"/>
      <c r="B252" s="142"/>
      <c r="C252" s="143" t="s">
        <v>1990</v>
      </c>
      <c r="D252" s="143" t="s">
        <v>1752</v>
      </c>
      <c r="E252" s="144" t="s">
        <v>2127</v>
      </c>
      <c r="F252" s="145" t="s">
        <v>2128</v>
      </c>
      <c r="G252" s="146" t="s">
        <v>1786</v>
      </c>
      <c r="H252" s="147">
        <v>21.1</v>
      </c>
      <c r="I252" s="148"/>
      <c r="J252" s="148">
        <f t="shared" si="0"/>
        <v>0</v>
      </c>
      <c r="K252" s="149"/>
      <c r="L252" s="30"/>
      <c r="M252" s="150" t="s">
        <v>1456</v>
      </c>
      <c r="N252" s="151" t="s">
        <v>1491</v>
      </c>
      <c r="O252" s="152">
        <v>5.5E-2</v>
      </c>
      <c r="P252" s="152">
        <f t="shared" si="1"/>
        <v>1.1605000000000001</v>
      </c>
      <c r="Q252" s="152">
        <v>0</v>
      </c>
      <c r="R252" s="152">
        <f t="shared" si="2"/>
        <v>0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1756</v>
      </c>
      <c r="AT252" s="154" t="s">
        <v>1752</v>
      </c>
      <c r="AU252" s="154" t="s">
        <v>1535</v>
      </c>
      <c r="AY252" s="17" t="s">
        <v>1750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1533</v>
      </c>
      <c r="BK252" s="155">
        <f t="shared" si="9"/>
        <v>0</v>
      </c>
      <c r="BL252" s="17" t="s">
        <v>1756</v>
      </c>
      <c r="BM252" s="154" t="s">
        <v>2129</v>
      </c>
    </row>
    <row r="253" spans="1:65" s="13" customFormat="1">
      <c r="B253" s="163"/>
      <c r="D253" s="157" t="s">
        <v>1758</v>
      </c>
      <c r="E253" s="164" t="s">
        <v>1456</v>
      </c>
      <c r="F253" s="165" t="s">
        <v>562</v>
      </c>
      <c r="H253" s="166">
        <v>21.1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1758</v>
      </c>
      <c r="AU253" s="164" t="s">
        <v>1535</v>
      </c>
      <c r="AV253" s="13" t="s">
        <v>1535</v>
      </c>
      <c r="AW253" s="13" t="s">
        <v>1482</v>
      </c>
      <c r="AX253" s="13" t="s">
        <v>1533</v>
      </c>
      <c r="AY253" s="164" t="s">
        <v>1750</v>
      </c>
    </row>
    <row r="254" spans="1:65" s="1" customFormat="1" ht="24.2" customHeight="1">
      <c r="A254" s="29"/>
      <c r="B254" s="142"/>
      <c r="C254" s="177" t="s">
        <v>1994</v>
      </c>
      <c r="D254" s="177" t="s">
        <v>1849</v>
      </c>
      <c r="E254" s="178" t="s">
        <v>2130</v>
      </c>
      <c r="F254" s="179" t="s">
        <v>2131</v>
      </c>
      <c r="G254" s="180" t="s">
        <v>1902</v>
      </c>
      <c r="H254" s="181">
        <v>5</v>
      </c>
      <c r="I254" s="182"/>
      <c r="J254" s="182">
        <f t="shared" ref="J254:J263" si="10">ROUND(I254*H254,2)</f>
        <v>0</v>
      </c>
      <c r="K254" s="183"/>
      <c r="L254" s="184"/>
      <c r="M254" s="185" t="s">
        <v>1456</v>
      </c>
      <c r="N254" s="186" t="s">
        <v>1491</v>
      </c>
      <c r="O254" s="152">
        <v>0</v>
      </c>
      <c r="P254" s="152">
        <f t="shared" ref="P254:P263" si="11">O254*H254</f>
        <v>0</v>
      </c>
      <c r="Q254" s="152">
        <v>4.7099999999999998E-3</v>
      </c>
      <c r="R254" s="152">
        <f t="shared" ref="R254:R263" si="12">Q254*H254</f>
        <v>2.3549999999999998E-2</v>
      </c>
      <c r="S254" s="152">
        <v>0</v>
      </c>
      <c r="T254" s="153">
        <f t="shared" ref="T254:T263" si="13"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1789</v>
      </c>
      <c r="AT254" s="154" t="s">
        <v>1849</v>
      </c>
      <c r="AU254" s="154" t="s">
        <v>1535</v>
      </c>
      <c r="AY254" s="17" t="s">
        <v>1750</v>
      </c>
      <c r="BE254" s="155">
        <f t="shared" ref="BE254:BE263" si="14">IF(N254="základní",J254,0)</f>
        <v>0</v>
      </c>
      <c r="BF254" s="155">
        <f t="shared" ref="BF254:BF263" si="15">IF(N254="snížená",J254,0)</f>
        <v>0</v>
      </c>
      <c r="BG254" s="155">
        <f t="shared" ref="BG254:BG263" si="16">IF(N254="zákl. přenesená",J254,0)</f>
        <v>0</v>
      </c>
      <c r="BH254" s="155">
        <f t="shared" ref="BH254:BH263" si="17">IF(N254="sníž. přenesená",J254,0)</f>
        <v>0</v>
      </c>
      <c r="BI254" s="155">
        <f t="shared" ref="BI254:BI263" si="18">IF(N254="nulová",J254,0)</f>
        <v>0</v>
      </c>
      <c r="BJ254" s="17" t="s">
        <v>1533</v>
      </c>
      <c r="BK254" s="155">
        <f t="shared" ref="BK254:BK263" si="19">ROUND(I254*H254,2)</f>
        <v>0</v>
      </c>
      <c r="BL254" s="17" t="s">
        <v>1756</v>
      </c>
      <c r="BM254" s="154" t="s">
        <v>2132</v>
      </c>
    </row>
    <row r="255" spans="1:65" s="1" customFormat="1" ht="24.2" customHeight="1">
      <c r="A255" s="29"/>
      <c r="B255" s="142"/>
      <c r="C255" s="143" t="s">
        <v>1998</v>
      </c>
      <c r="D255" s="143" t="s">
        <v>1752</v>
      </c>
      <c r="E255" s="144" t="s">
        <v>2443</v>
      </c>
      <c r="F255" s="145" t="s">
        <v>2444</v>
      </c>
      <c r="G255" s="146" t="s">
        <v>1902</v>
      </c>
      <c r="H255" s="147">
        <v>2</v>
      </c>
      <c r="I255" s="148"/>
      <c r="J255" s="148">
        <f t="shared" si="10"/>
        <v>0</v>
      </c>
      <c r="K255" s="149"/>
      <c r="L255" s="30"/>
      <c r="M255" s="150" t="s">
        <v>1456</v>
      </c>
      <c r="N255" s="151" t="s">
        <v>1491</v>
      </c>
      <c r="O255" s="152">
        <v>10.3</v>
      </c>
      <c r="P255" s="152">
        <f t="shared" si="11"/>
        <v>20.6</v>
      </c>
      <c r="Q255" s="152">
        <v>0.45937</v>
      </c>
      <c r="R255" s="152">
        <f t="shared" si="12"/>
        <v>0.91874</v>
      </c>
      <c r="S255" s="152">
        <v>0</v>
      </c>
      <c r="T255" s="153">
        <f t="shared" si="1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1756</v>
      </c>
      <c r="AT255" s="154" t="s">
        <v>1752</v>
      </c>
      <c r="AU255" s="154" t="s">
        <v>1535</v>
      </c>
      <c r="AY255" s="17" t="s">
        <v>1750</v>
      </c>
      <c r="BE255" s="155">
        <f t="shared" si="14"/>
        <v>0</v>
      </c>
      <c r="BF255" s="155">
        <f t="shared" si="15"/>
        <v>0</v>
      </c>
      <c r="BG255" s="155">
        <f t="shared" si="16"/>
        <v>0</v>
      </c>
      <c r="BH255" s="155">
        <f t="shared" si="17"/>
        <v>0</v>
      </c>
      <c r="BI255" s="155">
        <f t="shared" si="18"/>
        <v>0</v>
      </c>
      <c r="BJ255" s="17" t="s">
        <v>1533</v>
      </c>
      <c r="BK255" s="155">
        <f t="shared" si="19"/>
        <v>0</v>
      </c>
      <c r="BL255" s="17" t="s">
        <v>1756</v>
      </c>
      <c r="BM255" s="154" t="s">
        <v>563</v>
      </c>
    </row>
    <row r="256" spans="1:65" s="1" customFormat="1" ht="24.2" customHeight="1">
      <c r="A256" s="29"/>
      <c r="B256" s="142"/>
      <c r="C256" s="143" t="s">
        <v>2002</v>
      </c>
      <c r="D256" s="143" t="s">
        <v>1752</v>
      </c>
      <c r="E256" s="144" t="s">
        <v>564</v>
      </c>
      <c r="F256" s="145" t="s">
        <v>565</v>
      </c>
      <c r="G256" s="146" t="s">
        <v>1786</v>
      </c>
      <c r="H256" s="147">
        <v>6.6</v>
      </c>
      <c r="I256" s="148"/>
      <c r="J256" s="148">
        <f t="shared" si="10"/>
        <v>0</v>
      </c>
      <c r="K256" s="149"/>
      <c r="L256" s="30"/>
      <c r="M256" s="150" t="s">
        <v>1456</v>
      </c>
      <c r="N256" s="151" t="s">
        <v>1491</v>
      </c>
      <c r="O256" s="152">
        <v>6.6000000000000003E-2</v>
      </c>
      <c r="P256" s="152">
        <f t="shared" si="11"/>
        <v>0.43559999999999999</v>
      </c>
      <c r="Q256" s="152">
        <v>0</v>
      </c>
      <c r="R256" s="152">
        <f t="shared" si="12"/>
        <v>0</v>
      </c>
      <c r="S256" s="152">
        <v>0</v>
      </c>
      <c r="T256" s="153">
        <f t="shared" si="1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 t="shared" si="14"/>
        <v>0</v>
      </c>
      <c r="BF256" s="155">
        <f t="shared" si="15"/>
        <v>0</v>
      </c>
      <c r="BG256" s="155">
        <f t="shared" si="16"/>
        <v>0</v>
      </c>
      <c r="BH256" s="155">
        <f t="shared" si="17"/>
        <v>0</v>
      </c>
      <c r="BI256" s="155">
        <f t="shared" si="18"/>
        <v>0</v>
      </c>
      <c r="BJ256" s="17" t="s">
        <v>1533</v>
      </c>
      <c r="BK256" s="155">
        <f t="shared" si="19"/>
        <v>0</v>
      </c>
      <c r="BL256" s="17" t="s">
        <v>1756</v>
      </c>
      <c r="BM256" s="154" t="s">
        <v>566</v>
      </c>
    </row>
    <row r="257" spans="1:65" s="1" customFormat="1" ht="44.25" customHeight="1">
      <c r="A257" s="29"/>
      <c r="B257" s="142"/>
      <c r="C257" s="143" t="s">
        <v>2007</v>
      </c>
      <c r="D257" s="143" t="s">
        <v>1752</v>
      </c>
      <c r="E257" s="144" t="s">
        <v>2133</v>
      </c>
      <c r="F257" s="145" t="s">
        <v>2134</v>
      </c>
      <c r="G257" s="146" t="s">
        <v>1902</v>
      </c>
      <c r="H257" s="147">
        <v>5</v>
      </c>
      <c r="I257" s="148"/>
      <c r="J257" s="148">
        <f t="shared" si="10"/>
        <v>0</v>
      </c>
      <c r="K257" s="149"/>
      <c r="L257" s="30"/>
      <c r="M257" s="150" t="s">
        <v>1456</v>
      </c>
      <c r="N257" s="151" t="s">
        <v>1491</v>
      </c>
      <c r="O257" s="152">
        <v>0.22</v>
      </c>
      <c r="P257" s="152">
        <f t="shared" si="11"/>
        <v>1.1000000000000001</v>
      </c>
      <c r="Q257" s="152">
        <v>0</v>
      </c>
      <c r="R257" s="152">
        <f t="shared" si="12"/>
        <v>0</v>
      </c>
      <c r="S257" s="152">
        <v>0</v>
      </c>
      <c r="T257" s="153">
        <f t="shared" si="1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1756</v>
      </c>
      <c r="AT257" s="154" t="s">
        <v>1752</v>
      </c>
      <c r="AU257" s="154" t="s">
        <v>1535</v>
      </c>
      <c r="AY257" s="17" t="s">
        <v>1750</v>
      </c>
      <c r="BE257" s="155">
        <f t="shared" si="14"/>
        <v>0</v>
      </c>
      <c r="BF257" s="155">
        <f t="shared" si="15"/>
        <v>0</v>
      </c>
      <c r="BG257" s="155">
        <f t="shared" si="16"/>
        <v>0</v>
      </c>
      <c r="BH257" s="155">
        <f t="shared" si="17"/>
        <v>0</v>
      </c>
      <c r="BI257" s="155">
        <f t="shared" si="18"/>
        <v>0</v>
      </c>
      <c r="BJ257" s="17" t="s">
        <v>1533</v>
      </c>
      <c r="BK257" s="155">
        <f t="shared" si="19"/>
        <v>0</v>
      </c>
      <c r="BL257" s="17" t="s">
        <v>1756</v>
      </c>
      <c r="BM257" s="154" t="s">
        <v>2135</v>
      </c>
    </row>
    <row r="258" spans="1:65" s="1" customFormat="1" ht="21.75" customHeight="1">
      <c r="A258" s="29"/>
      <c r="B258" s="142"/>
      <c r="C258" s="143" t="s">
        <v>2011</v>
      </c>
      <c r="D258" s="143" t="s">
        <v>1752</v>
      </c>
      <c r="E258" s="144" t="s">
        <v>2136</v>
      </c>
      <c r="F258" s="145" t="s">
        <v>2137</v>
      </c>
      <c r="G258" s="146" t="s">
        <v>1786</v>
      </c>
      <c r="H258" s="147">
        <v>27.7</v>
      </c>
      <c r="I258" s="148"/>
      <c r="J258" s="148">
        <f t="shared" si="10"/>
        <v>0</v>
      </c>
      <c r="K258" s="149"/>
      <c r="L258" s="30"/>
      <c r="M258" s="150" t="s">
        <v>1456</v>
      </c>
      <c r="N258" s="151" t="s">
        <v>1491</v>
      </c>
      <c r="O258" s="152">
        <v>2.1999999999999999E-2</v>
      </c>
      <c r="P258" s="152">
        <f t="shared" si="11"/>
        <v>0.60939999999999994</v>
      </c>
      <c r="Q258" s="152">
        <v>6.0000000000000002E-5</v>
      </c>
      <c r="R258" s="152">
        <f t="shared" si="12"/>
        <v>1.6620000000000001E-3</v>
      </c>
      <c r="S258" s="152">
        <v>0</v>
      </c>
      <c r="T258" s="153">
        <f t="shared" si="1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 t="shared" si="14"/>
        <v>0</v>
      </c>
      <c r="BF258" s="155">
        <f t="shared" si="15"/>
        <v>0</v>
      </c>
      <c r="BG258" s="155">
        <f t="shared" si="16"/>
        <v>0</v>
      </c>
      <c r="BH258" s="155">
        <f t="shared" si="17"/>
        <v>0</v>
      </c>
      <c r="BI258" s="155">
        <f t="shared" si="18"/>
        <v>0</v>
      </c>
      <c r="BJ258" s="17" t="s">
        <v>1533</v>
      </c>
      <c r="BK258" s="155">
        <f t="shared" si="19"/>
        <v>0</v>
      </c>
      <c r="BL258" s="17" t="s">
        <v>1756</v>
      </c>
      <c r="BM258" s="154" t="s">
        <v>2138</v>
      </c>
    </row>
    <row r="259" spans="1:65" s="1" customFormat="1" ht="21.75" customHeight="1">
      <c r="A259" s="29"/>
      <c r="B259" s="142"/>
      <c r="C259" s="143" t="s">
        <v>2015</v>
      </c>
      <c r="D259" s="143" t="s">
        <v>1752</v>
      </c>
      <c r="E259" s="144" t="s">
        <v>2139</v>
      </c>
      <c r="F259" s="145" t="s">
        <v>2140</v>
      </c>
      <c r="G259" s="146" t="s">
        <v>2141</v>
      </c>
      <c r="H259" s="147">
        <v>2</v>
      </c>
      <c r="I259" s="148"/>
      <c r="J259" s="148">
        <f t="shared" si="10"/>
        <v>0</v>
      </c>
      <c r="K259" s="149"/>
      <c r="L259" s="30"/>
      <c r="M259" s="150" t="s">
        <v>1456</v>
      </c>
      <c r="N259" s="151" t="s">
        <v>1491</v>
      </c>
      <c r="O259" s="152">
        <v>0</v>
      </c>
      <c r="P259" s="152">
        <f t="shared" si="11"/>
        <v>0</v>
      </c>
      <c r="Q259" s="152">
        <v>0</v>
      </c>
      <c r="R259" s="152">
        <f t="shared" si="12"/>
        <v>0</v>
      </c>
      <c r="S259" s="152">
        <v>0</v>
      </c>
      <c r="T259" s="153">
        <f t="shared" si="1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1756</v>
      </c>
      <c r="AT259" s="154" t="s">
        <v>1752</v>
      </c>
      <c r="AU259" s="154" t="s">
        <v>1535</v>
      </c>
      <c r="AY259" s="17" t="s">
        <v>1750</v>
      </c>
      <c r="BE259" s="155">
        <f t="shared" si="14"/>
        <v>0</v>
      </c>
      <c r="BF259" s="155">
        <f t="shared" si="15"/>
        <v>0</v>
      </c>
      <c r="BG259" s="155">
        <f t="shared" si="16"/>
        <v>0</v>
      </c>
      <c r="BH259" s="155">
        <f t="shared" si="17"/>
        <v>0</v>
      </c>
      <c r="BI259" s="155">
        <f t="shared" si="18"/>
        <v>0</v>
      </c>
      <c r="BJ259" s="17" t="s">
        <v>1533</v>
      </c>
      <c r="BK259" s="155">
        <f t="shared" si="19"/>
        <v>0</v>
      </c>
      <c r="BL259" s="17" t="s">
        <v>1756</v>
      </c>
      <c r="BM259" s="154" t="s">
        <v>2142</v>
      </c>
    </row>
    <row r="260" spans="1:65" s="1" customFormat="1" ht="24.2" customHeight="1">
      <c r="A260" s="29"/>
      <c r="B260" s="142"/>
      <c r="C260" s="177" t="s">
        <v>2079</v>
      </c>
      <c r="D260" s="177" t="s">
        <v>1849</v>
      </c>
      <c r="E260" s="178" t="s">
        <v>2143</v>
      </c>
      <c r="F260" s="179" t="s">
        <v>567</v>
      </c>
      <c r="G260" s="180" t="s">
        <v>1902</v>
      </c>
      <c r="H260" s="181">
        <v>5</v>
      </c>
      <c r="I260" s="182"/>
      <c r="J260" s="182">
        <f t="shared" si="10"/>
        <v>0</v>
      </c>
      <c r="K260" s="183"/>
      <c r="L260" s="184"/>
      <c r="M260" s="185" t="s">
        <v>1456</v>
      </c>
      <c r="N260" s="186" t="s">
        <v>1491</v>
      </c>
      <c r="O260" s="152">
        <v>0</v>
      </c>
      <c r="P260" s="152">
        <f t="shared" si="11"/>
        <v>0</v>
      </c>
      <c r="Q260" s="152">
        <v>3.5000000000000003E-2</v>
      </c>
      <c r="R260" s="152">
        <f t="shared" si="12"/>
        <v>0.17500000000000002</v>
      </c>
      <c r="S260" s="152">
        <v>0</v>
      </c>
      <c r="T260" s="153">
        <f t="shared" si="1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1789</v>
      </c>
      <c r="AT260" s="154" t="s">
        <v>1849</v>
      </c>
      <c r="AU260" s="154" t="s">
        <v>1535</v>
      </c>
      <c r="AY260" s="17" t="s">
        <v>1750</v>
      </c>
      <c r="BE260" s="155">
        <f t="shared" si="14"/>
        <v>0</v>
      </c>
      <c r="BF260" s="155">
        <f t="shared" si="15"/>
        <v>0</v>
      </c>
      <c r="BG260" s="155">
        <f t="shared" si="16"/>
        <v>0</v>
      </c>
      <c r="BH260" s="155">
        <f t="shared" si="17"/>
        <v>0</v>
      </c>
      <c r="BI260" s="155">
        <f t="shared" si="18"/>
        <v>0</v>
      </c>
      <c r="BJ260" s="17" t="s">
        <v>1533</v>
      </c>
      <c r="BK260" s="155">
        <f t="shared" si="19"/>
        <v>0</v>
      </c>
      <c r="BL260" s="17" t="s">
        <v>1756</v>
      </c>
      <c r="BM260" s="154" t="s">
        <v>568</v>
      </c>
    </row>
    <row r="261" spans="1:65" s="1" customFormat="1" ht="21.75" customHeight="1">
      <c r="A261" s="29"/>
      <c r="B261" s="142"/>
      <c r="C261" s="143" t="s">
        <v>2019</v>
      </c>
      <c r="D261" s="143" t="s">
        <v>1752</v>
      </c>
      <c r="E261" s="144" t="s">
        <v>569</v>
      </c>
      <c r="F261" s="145" t="s">
        <v>570</v>
      </c>
      <c r="G261" s="146" t="s">
        <v>2141</v>
      </c>
      <c r="H261" s="147">
        <v>2</v>
      </c>
      <c r="I261" s="148"/>
      <c r="J261" s="148">
        <f t="shared" si="10"/>
        <v>0</v>
      </c>
      <c r="K261" s="149"/>
      <c r="L261" s="30"/>
      <c r="M261" s="150" t="s">
        <v>1456</v>
      </c>
      <c r="N261" s="151" t="s">
        <v>1491</v>
      </c>
      <c r="O261" s="152">
        <v>0</v>
      </c>
      <c r="P261" s="152">
        <f t="shared" si="11"/>
        <v>0</v>
      </c>
      <c r="Q261" s="152">
        <v>0</v>
      </c>
      <c r="R261" s="152">
        <f t="shared" si="12"/>
        <v>0</v>
      </c>
      <c r="S261" s="152">
        <v>0</v>
      </c>
      <c r="T261" s="153">
        <f t="shared" si="1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1756</v>
      </c>
      <c r="AT261" s="154" t="s">
        <v>1752</v>
      </c>
      <c r="AU261" s="154" t="s">
        <v>1535</v>
      </c>
      <c r="AY261" s="17" t="s">
        <v>1750</v>
      </c>
      <c r="BE261" s="155">
        <f t="shared" si="14"/>
        <v>0</v>
      </c>
      <c r="BF261" s="155">
        <f t="shared" si="15"/>
        <v>0</v>
      </c>
      <c r="BG261" s="155">
        <f t="shared" si="16"/>
        <v>0</v>
      </c>
      <c r="BH261" s="155">
        <f t="shared" si="17"/>
        <v>0</v>
      </c>
      <c r="BI261" s="155">
        <f t="shared" si="18"/>
        <v>0</v>
      </c>
      <c r="BJ261" s="17" t="s">
        <v>1533</v>
      </c>
      <c r="BK261" s="155">
        <f t="shared" si="19"/>
        <v>0</v>
      </c>
      <c r="BL261" s="17" t="s">
        <v>1756</v>
      </c>
      <c r="BM261" s="154" t="s">
        <v>571</v>
      </c>
    </row>
    <row r="262" spans="1:65" s="1" customFormat="1" ht="21.75" customHeight="1">
      <c r="A262" s="29"/>
      <c r="B262" s="142"/>
      <c r="C262" s="143" t="s">
        <v>2307</v>
      </c>
      <c r="D262" s="143" t="s">
        <v>1752</v>
      </c>
      <c r="E262" s="144" t="s">
        <v>2146</v>
      </c>
      <c r="F262" s="145" t="s">
        <v>647</v>
      </c>
      <c r="G262" s="146" t="s">
        <v>2141</v>
      </c>
      <c r="H262" s="147">
        <v>5</v>
      </c>
      <c r="I262" s="148"/>
      <c r="J262" s="148">
        <f t="shared" si="10"/>
        <v>0</v>
      </c>
      <c r="K262" s="149"/>
      <c r="L262" s="30"/>
      <c r="M262" s="150" t="s">
        <v>1456</v>
      </c>
      <c r="N262" s="151" t="s">
        <v>1491</v>
      </c>
      <c r="O262" s="152">
        <v>0</v>
      </c>
      <c r="P262" s="152">
        <f t="shared" si="11"/>
        <v>0</v>
      </c>
      <c r="Q262" s="152">
        <v>0</v>
      </c>
      <c r="R262" s="152">
        <f t="shared" si="12"/>
        <v>0</v>
      </c>
      <c r="S262" s="152">
        <v>0</v>
      </c>
      <c r="T262" s="153">
        <f t="shared" si="1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1756</v>
      </c>
      <c r="AT262" s="154" t="s">
        <v>1752</v>
      </c>
      <c r="AU262" s="154" t="s">
        <v>1535</v>
      </c>
      <c r="AY262" s="17" t="s">
        <v>1750</v>
      </c>
      <c r="BE262" s="155">
        <f t="shared" si="14"/>
        <v>0</v>
      </c>
      <c r="BF262" s="155">
        <f t="shared" si="15"/>
        <v>0</v>
      </c>
      <c r="BG262" s="155">
        <f t="shared" si="16"/>
        <v>0</v>
      </c>
      <c r="BH262" s="155">
        <f t="shared" si="17"/>
        <v>0</v>
      </c>
      <c r="BI262" s="155">
        <f t="shared" si="18"/>
        <v>0</v>
      </c>
      <c r="BJ262" s="17" t="s">
        <v>1533</v>
      </c>
      <c r="BK262" s="155">
        <f t="shared" si="19"/>
        <v>0</v>
      </c>
      <c r="BL262" s="17" t="s">
        <v>1756</v>
      </c>
      <c r="BM262" s="154" t="s">
        <v>572</v>
      </c>
    </row>
    <row r="263" spans="1:65" s="1" customFormat="1" ht="21.75" customHeight="1">
      <c r="A263" s="29"/>
      <c r="B263" s="142"/>
      <c r="C263" s="143" t="s">
        <v>2023</v>
      </c>
      <c r="D263" s="143" t="s">
        <v>1752</v>
      </c>
      <c r="E263" s="144" t="s">
        <v>573</v>
      </c>
      <c r="F263" s="145" t="s">
        <v>574</v>
      </c>
      <c r="G263" s="146" t="s">
        <v>2141</v>
      </c>
      <c r="H263" s="147">
        <v>1</v>
      </c>
      <c r="I263" s="148"/>
      <c r="J263" s="148">
        <f t="shared" si="10"/>
        <v>0</v>
      </c>
      <c r="K263" s="149"/>
      <c r="L263" s="30"/>
      <c r="M263" s="150" t="s">
        <v>1456</v>
      </c>
      <c r="N263" s="151" t="s">
        <v>1491</v>
      </c>
      <c r="O263" s="152">
        <v>0</v>
      </c>
      <c r="P263" s="152">
        <f t="shared" si="11"/>
        <v>0</v>
      </c>
      <c r="Q263" s="152">
        <v>0</v>
      </c>
      <c r="R263" s="152">
        <f t="shared" si="12"/>
        <v>0</v>
      </c>
      <c r="S263" s="152">
        <v>0</v>
      </c>
      <c r="T263" s="153">
        <f t="shared" si="1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1756</v>
      </c>
      <c r="AT263" s="154" t="s">
        <v>1752</v>
      </c>
      <c r="AU263" s="154" t="s">
        <v>1535</v>
      </c>
      <c r="AY263" s="17" t="s">
        <v>1750</v>
      </c>
      <c r="BE263" s="155">
        <f t="shared" si="14"/>
        <v>0</v>
      </c>
      <c r="BF263" s="155">
        <f t="shared" si="15"/>
        <v>0</v>
      </c>
      <c r="BG263" s="155">
        <f t="shared" si="16"/>
        <v>0</v>
      </c>
      <c r="BH263" s="155">
        <f t="shared" si="17"/>
        <v>0</v>
      </c>
      <c r="BI263" s="155">
        <f t="shared" si="18"/>
        <v>0</v>
      </c>
      <c r="BJ263" s="17" t="s">
        <v>1533</v>
      </c>
      <c r="BK263" s="155">
        <f t="shared" si="19"/>
        <v>0</v>
      </c>
      <c r="BL263" s="17" t="s">
        <v>1756</v>
      </c>
      <c r="BM263" s="154" t="s">
        <v>575</v>
      </c>
    </row>
    <row r="264" spans="1:65" s="11" customFormat="1" ht="22.9" customHeight="1">
      <c r="B264" s="130"/>
      <c r="D264" s="131" t="s">
        <v>1525</v>
      </c>
      <c r="E264" s="140" t="s">
        <v>1794</v>
      </c>
      <c r="F264" s="140" t="s">
        <v>2035</v>
      </c>
      <c r="J264" s="141">
        <f>BK264</f>
        <v>0</v>
      </c>
      <c r="L264" s="130"/>
      <c r="M264" s="134"/>
      <c r="N264" s="135"/>
      <c r="O264" s="135"/>
      <c r="P264" s="136">
        <f>SUM(P265:P268)</f>
        <v>41.343600000000002</v>
      </c>
      <c r="Q264" s="135"/>
      <c r="R264" s="136">
        <f>SUM(R265:R268)</f>
        <v>1.578E-3</v>
      </c>
      <c r="S264" s="135"/>
      <c r="T264" s="137">
        <f>SUM(T265:T268)</f>
        <v>0</v>
      </c>
      <c r="AR264" s="131" t="s">
        <v>1533</v>
      </c>
      <c r="AT264" s="138" t="s">
        <v>1525</v>
      </c>
      <c r="AU264" s="138" t="s">
        <v>1533</v>
      </c>
      <c r="AY264" s="131" t="s">
        <v>1750</v>
      </c>
      <c r="BK264" s="139">
        <f>SUM(BK265:BK268)</f>
        <v>0</v>
      </c>
    </row>
    <row r="265" spans="1:65" s="1" customFormat="1" ht="37.9" customHeight="1">
      <c r="A265" s="29"/>
      <c r="B265" s="142"/>
      <c r="C265" s="143" t="s">
        <v>2027</v>
      </c>
      <c r="D265" s="143" t="s">
        <v>1752</v>
      </c>
      <c r="E265" s="144" t="s">
        <v>2037</v>
      </c>
      <c r="F265" s="145" t="s">
        <v>2038</v>
      </c>
      <c r="G265" s="146" t="s">
        <v>1786</v>
      </c>
      <c r="H265" s="147">
        <v>52.6</v>
      </c>
      <c r="I265" s="148"/>
      <c r="J265" s="148">
        <f>ROUND(I265*H265,2)</f>
        <v>0</v>
      </c>
      <c r="K265" s="149"/>
      <c r="L265" s="30"/>
      <c r="M265" s="150" t="s">
        <v>1456</v>
      </c>
      <c r="N265" s="151" t="s">
        <v>1491</v>
      </c>
      <c r="O265" s="152">
        <v>0.13900000000000001</v>
      </c>
      <c r="P265" s="152">
        <f>O265*H265</f>
        <v>7.3114000000000008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1756</v>
      </c>
      <c r="AT265" s="154" t="s">
        <v>1752</v>
      </c>
      <c r="AU265" s="154" t="s">
        <v>1535</v>
      </c>
      <c r="AY265" s="17" t="s">
        <v>1750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1533</v>
      </c>
      <c r="BK265" s="155">
        <f>ROUND(I265*H265,2)</f>
        <v>0</v>
      </c>
      <c r="BL265" s="17" t="s">
        <v>1756</v>
      </c>
      <c r="BM265" s="154" t="s">
        <v>2039</v>
      </c>
    </row>
    <row r="266" spans="1:65" s="13" customFormat="1">
      <c r="B266" s="163"/>
      <c r="D266" s="157" t="s">
        <v>1758</v>
      </c>
      <c r="E266" s="164" t="s">
        <v>1456</v>
      </c>
      <c r="F266" s="165" t="s">
        <v>2549</v>
      </c>
      <c r="H266" s="166">
        <v>52.6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1758</v>
      </c>
      <c r="AU266" s="164" t="s">
        <v>1535</v>
      </c>
      <c r="AV266" s="13" t="s">
        <v>1535</v>
      </c>
      <c r="AW266" s="13" t="s">
        <v>1482</v>
      </c>
      <c r="AX266" s="13" t="s">
        <v>1533</v>
      </c>
      <c r="AY266" s="164" t="s">
        <v>1750</v>
      </c>
    </row>
    <row r="267" spans="1:65" s="1" customFormat="1" ht="24.2" customHeight="1">
      <c r="A267" s="29"/>
      <c r="B267" s="142"/>
      <c r="C267" s="143" t="s">
        <v>2031</v>
      </c>
      <c r="D267" s="143" t="s">
        <v>1752</v>
      </c>
      <c r="E267" s="144" t="s">
        <v>2041</v>
      </c>
      <c r="F267" s="145" t="s">
        <v>2042</v>
      </c>
      <c r="G267" s="146" t="s">
        <v>1786</v>
      </c>
      <c r="H267" s="147">
        <v>52.6</v>
      </c>
      <c r="I267" s="148"/>
      <c r="J267" s="148">
        <f>ROUND(I267*H267,2)</f>
        <v>0</v>
      </c>
      <c r="K267" s="149"/>
      <c r="L267" s="30"/>
      <c r="M267" s="150" t="s">
        <v>1456</v>
      </c>
      <c r="N267" s="151" t="s">
        <v>1491</v>
      </c>
      <c r="O267" s="152">
        <v>0.19600000000000001</v>
      </c>
      <c r="P267" s="152">
        <f>O267*H267</f>
        <v>10.309600000000001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1756</v>
      </c>
      <c r="AT267" s="154" t="s">
        <v>1752</v>
      </c>
      <c r="AU267" s="154" t="s">
        <v>1535</v>
      </c>
      <c r="AY267" s="17" t="s">
        <v>1750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1533</v>
      </c>
      <c r="BK267" s="155">
        <f>ROUND(I267*H267,2)</f>
        <v>0</v>
      </c>
      <c r="BL267" s="17" t="s">
        <v>1756</v>
      </c>
      <c r="BM267" s="154" t="s">
        <v>2043</v>
      </c>
    </row>
    <row r="268" spans="1:65" s="1" customFormat="1" ht="24.2" customHeight="1">
      <c r="A268" s="29"/>
      <c r="B268" s="142"/>
      <c r="C268" s="143" t="s">
        <v>2036</v>
      </c>
      <c r="D268" s="143" t="s">
        <v>1752</v>
      </c>
      <c r="E268" s="144" t="s">
        <v>2046</v>
      </c>
      <c r="F268" s="145" t="s">
        <v>2047</v>
      </c>
      <c r="G268" s="146" t="s">
        <v>1786</v>
      </c>
      <c r="H268" s="147">
        <v>52.6</v>
      </c>
      <c r="I268" s="148"/>
      <c r="J268" s="148">
        <f>ROUND(I268*H268,2)</f>
        <v>0</v>
      </c>
      <c r="K268" s="149"/>
      <c r="L268" s="30"/>
      <c r="M268" s="150" t="s">
        <v>1456</v>
      </c>
      <c r="N268" s="151" t="s">
        <v>1491</v>
      </c>
      <c r="O268" s="152">
        <v>0.45100000000000001</v>
      </c>
      <c r="P268" s="152">
        <f>O268*H268</f>
        <v>23.7226</v>
      </c>
      <c r="Q268" s="152">
        <v>3.0000000000000001E-5</v>
      </c>
      <c r="R268" s="152">
        <f>Q268*H268</f>
        <v>1.578E-3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1756</v>
      </c>
      <c r="AT268" s="154" t="s">
        <v>1752</v>
      </c>
      <c r="AU268" s="154" t="s">
        <v>1535</v>
      </c>
      <c r="AY268" s="17" t="s">
        <v>1750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1533</v>
      </c>
      <c r="BK268" s="155">
        <f>ROUND(I268*H268,2)</f>
        <v>0</v>
      </c>
      <c r="BL268" s="17" t="s">
        <v>1756</v>
      </c>
      <c r="BM268" s="154" t="s">
        <v>2048</v>
      </c>
    </row>
    <row r="269" spans="1:65" s="11" customFormat="1" ht="22.9" customHeight="1">
      <c r="B269" s="130"/>
      <c r="D269" s="131" t="s">
        <v>1525</v>
      </c>
      <c r="E269" s="140" t="s">
        <v>2049</v>
      </c>
      <c r="F269" s="140" t="s">
        <v>2050</v>
      </c>
      <c r="J269" s="141">
        <f>BK269</f>
        <v>0</v>
      </c>
      <c r="L269" s="130"/>
      <c r="M269" s="134"/>
      <c r="N269" s="135"/>
      <c r="O269" s="135"/>
      <c r="P269" s="136">
        <f>P270</f>
        <v>128.0866</v>
      </c>
      <c r="Q269" s="135"/>
      <c r="R269" s="136">
        <f>R270</f>
        <v>0</v>
      </c>
      <c r="S269" s="135"/>
      <c r="T269" s="137">
        <f>T270</f>
        <v>0</v>
      </c>
      <c r="AR269" s="131" t="s">
        <v>1533</v>
      </c>
      <c r="AT269" s="138" t="s">
        <v>1525</v>
      </c>
      <c r="AU269" s="138" t="s">
        <v>1533</v>
      </c>
      <c r="AY269" s="131" t="s">
        <v>1750</v>
      </c>
      <c r="BK269" s="139">
        <f>BK270</f>
        <v>0</v>
      </c>
    </row>
    <row r="270" spans="1:65" s="1" customFormat="1" ht="49.15" customHeight="1">
      <c r="A270" s="29"/>
      <c r="B270" s="142"/>
      <c r="C270" s="143" t="s">
        <v>2040</v>
      </c>
      <c r="D270" s="143" t="s">
        <v>1752</v>
      </c>
      <c r="E270" s="144" t="s">
        <v>2052</v>
      </c>
      <c r="F270" s="145" t="s">
        <v>2053</v>
      </c>
      <c r="G270" s="146" t="s">
        <v>1839</v>
      </c>
      <c r="H270" s="147">
        <v>86.545000000000002</v>
      </c>
      <c r="I270" s="148"/>
      <c r="J270" s="148">
        <f>ROUND(I270*H270,2)</f>
        <v>0</v>
      </c>
      <c r="K270" s="149"/>
      <c r="L270" s="30"/>
      <c r="M270" s="150" t="s">
        <v>1456</v>
      </c>
      <c r="N270" s="151" t="s">
        <v>1491</v>
      </c>
      <c r="O270" s="152">
        <v>1.48</v>
      </c>
      <c r="P270" s="152">
        <f>O270*H270</f>
        <v>128.0866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1756</v>
      </c>
      <c r="AT270" s="154" t="s">
        <v>1752</v>
      </c>
      <c r="AU270" s="154" t="s">
        <v>1535</v>
      </c>
      <c r="AY270" s="17" t="s">
        <v>1750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1533</v>
      </c>
      <c r="BK270" s="155">
        <f>ROUND(I270*H270,2)</f>
        <v>0</v>
      </c>
      <c r="BL270" s="17" t="s">
        <v>1756</v>
      </c>
      <c r="BM270" s="154" t="s">
        <v>2054</v>
      </c>
    </row>
    <row r="271" spans="1:65" s="11" customFormat="1" ht="22.9" customHeight="1">
      <c r="B271" s="130"/>
      <c r="D271" s="131" t="s">
        <v>1525</v>
      </c>
      <c r="E271" s="140" t="s">
        <v>2055</v>
      </c>
      <c r="F271" s="140" t="s">
        <v>2056</v>
      </c>
      <c r="J271" s="141">
        <f>BK271</f>
        <v>0</v>
      </c>
      <c r="L271" s="130"/>
      <c r="M271" s="134"/>
      <c r="N271" s="135"/>
      <c r="O271" s="135"/>
      <c r="P271" s="136">
        <f>SUM(P272:P281)</f>
        <v>10.556274999999999</v>
      </c>
      <c r="Q271" s="135"/>
      <c r="R271" s="136">
        <f>SUM(R272:R281)</f>
        <v>0</v>
      </c>
      <c r="S271" s="135"/>
      <c r="T271" s="137">
        <f>SUM(T272:T281)</f>
        <v>0</v>
      </c>
      <c r="AR271" s="131" t="s">
        <v>1533</v>
      </c>
      <c r="AT271" s="138" t="s">
        <v>1525</v>
      </c>
      <c r="AU271" s="138" t="s">
        <v>1533</v>
      </c>
      <c r="AY271" s="131" t="s">
        <v>1750</v>
      </c>
      <c r="BK271" s="139">
        <f>SUM(BK272:BK281)</f>
        <v>0</v>
      </c>
    </row>
    <row r="272" spans="1:65" s="1" customFormat="1" ht="37.9" customHeight="1">
      <c r="A272" s="29"/>
      <c r="B272" s="142"/>
      <c r="C272" s="143" t="s">
        <v>2045</v>
      </c>
      <c r="D272" s="143" t="s">
        <v>1752</v>
      </c>
      <c r="E272" s="144" t="s">
        <v>2058</v>
      </c>
      <c r="F272" s="145" t="s">
        <v>2059</v>
      </c>
      <c r="G272" s="146" t="s">
        <v>1839</v>
      </c>
      <c r="H272" s="147">
        <v>41.075000000000003</v>
      </c>
      <c r="I272" s="148"/>
      <c r="J272" s="148">
        <f>ROUND(I272*H272,2)</f>
        <v>0</v>
      </c>
      <c r="K272" s="149"/>
      <c r="L272" s="30"/>
      <c r="M272" s="150" t="s">
        <v>1456</v>
      </c>
      <c r="N272" s="151" t="s">
        <v>1491</v>
      </c>
      <c r="O272" s="152">
        <v>0.03</v>
      </c>
      <c r="P272" s="152">
        <f>O272*H272</f>
        <v>1.2322500000000001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1756</v>
      </c>
      <c r="AT272" s="154" t="s">
        <v>1752</v>
      </c>
      <c r="AU272" s="154" t="s">
        <v>1535</v>
      </c>
      <c r="AY272" s="17" t="s">
        <v>1750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1533</v>
      </c>
      <c r="BK272" s="155">
        <f>ROUND(I272*H272,2)</f>
        <v>0</v>
      </c>
      <c r="BL272" s="17" t="s">
        <v>1756</v>
      </c>
      <c r="BM272" s="154" t="s">
        <v>2060</v>
      </c>
    </row>
    <row r="273" spans="1:65" s="1" customFormat="1" ht="37.9" customHeight="1">
      <c r="A273" s="29"/>
      <c r="B273" s="142"/>
      <c r="C273" s="143" t="s">
        <v>2051</v>
      </c>
      <c r="D273" s="143" t="s">
        <v>1752</v>
      </c>
      <c r="E273" s="144" t="s">
        <v>2062</v>
      </c>
      <c r="F273" s="145" t="s">
        <v>2063</v>
      </c>
      <c r="G273" s="146" t="s">
        <v>1839</v>
      </c>
      <c r="H273" s="147">
        <v>1396.55</v>
      </c>
      <c r="I273" s="148"/>
      <c r="J273" s="148">
        <f>ROUND(I273*H273,2)</f>
        <v>0</v>
      </c>
      <c r="K273" s="149"/>
      <c r="L273" s="30"/>
      <c r="M273" s="150" t="s">
        <v>1456</v>
      </c>
      <c r="N273" s="151" t="s">
        <v>1491</v>
      </c>
      <c r="O273" s="152">
        <v>2E-3</v>
      </c>
      <c r="P273" s="152">
        <f>O273*H273</f>
        <v>2.7930999999999999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1756</v>
      </c>
      <c r="AT273" s="154" t="s">
        <v>1752</v>
      </c>
      <c r="AU273" s="154" t="s">
        <v>1535</v>
      </c>
      <c r="AY273" s="17" t="s">
        <v>1750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1533</v>
      </c>
      <c r="BK273" s="155">
        <f>ROUND(I273*H273,2)</f>
        <v>0</v>
      </c>
      <c r="BL273" s="17" t="s">
        <v>1756</v>
      </c>
      <c r="BM273" s="154" t="s">
        <v>2064</v>
      </c>
    </row>
    <row r="274" spans="1:65" s="13" customFormat="1">
      <c r="B274" s="163"/>
      <c r="D274" s="157" t="s">
        <v>1758</v>
      </c>
      <c r="F274" s="165" t="s">
        <v>576</v>
      </c>
      <c r="H274" s="166">
        <v>1396.55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1758</v>
      </c>
      <c r="AU274" s="164" t="s">
        <v>1535</v>
      </c>
      <c r="AV274" s="13" t="s">
        <v>1535</v>
      </c>
      <c r="AW274" s="13" t="s">
        <v>1458</v>
      </c>
      <c r="AX274" s="13" t="s">
        <v>1533</v>
      </c>
      <c r="AY274" s="164" t="s">
        <v>1750</v>
      </c>
    </row>
    <row r="275" spans="1:65" s="1" customFormat="1" ht="24.2" customHeight="1">
      <c r="A275" s="29"/>
      <c r="B275" s="142"/>
      <c r="C275" s="143" t="s">
        <v>2057</v>
      </c>
      <c r="D275" s="143" t="s">
        <v>1752</v>
      </c>
      <c r="E275" s="144" t="s">
        <v>2067</v>
      </c>
      <c r="F275" s="145" t="s">
        <v>2068</v>
      </c>
      <c r="G275" s="146" t="s">
        <v>1839</v>
      </c>
      <c r="H275" s="147">
        <v>41.075000000000003</v>
      </c>
      <c r="I275" s="148"/>
      <c r="J275" s="148">
        <f>ROUND(I275*H275,2)</f>
        <v>0</v>
      </c>
      <c r="K275" s="149"/>
      <c r="L275" s="30"/>
      <c r="M275" s="150" t="s">
        <v>1456</v>
      </c>
      <c r="N275" s="151" t="s">
        <v>1491</v>
      </c>
      <c r="O275" s="152">
        <v>0.159</v>
      </c>
      <c r="P275" s="152">
        <f>O275*H275</f>
        <v>6.5309250000000008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1756</v>
      </c>
      <c r="AT275" s="154" t="s">
        <v>1752</v>
      </c>
      <c r="AU275" s="154" t="s">
        <v>1535</v>
      </c>
      <c r="AY275" s="17" t="s">
        <v>1750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1533</v>
      </c>
      <c r="BK275" s="155">
        <f>ROUND(I275*H275,2)</f>
        <v>0</v>
      </c>
      <c r="BL275" s="17" t="s">
        <v>1756</v>
      </c>
      <c r="BM275" s="154" t="s">
        <v>2069</v>
      </c>
    </row>
    <row r="276" spans="1:65" s="1" customFormat="1" ht="55.5" customHeight="1">
      <c r="A276" s="29"/>
      <c r="B276" s="142"/>
      <c r="C276" s="143" t="s">
        <v>2061</v>
      </c>
      <c r="D276" s="143" t="s">
        <v>1752</v>
      </c>
      <c r="E276" s="144" t="s">
        <v>2071</v>
      </c>
      <c r="F276" s="145" t="s">
        <v>2072</v>
      </c>
      <c r="G276" s="146" t="s">
        <v>1839</v>
      </c>
      <c r="H276" s="147">
        <v>7.6929999999999996</v>
      </c>
      <c r="I276" s="148"/>
      <c r="J276" s="148">
        <f>ROUND(I276*H276,2)</f>
        <v>0</v>
      </c>
      <c r="K276" s="149"/>
      <c r="L276" s="30"/>
      <c r="M276" s="150" t="s">
        <v>1456</v>
      </c>
      <c r="N276" s="151" t="s">
        <v>1491</v>
      </c>
      <c r="O276" s="152">
        <v>0</v>
      </c>
      <c r="P276" s="152">
        <f>O276*H276</f>
        <v>0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1756</v>
      </c>
      <c r="AT276" s="154" t="s">
        <v>1752</v>
      </c>
      <c r="AU276" s="154" t="s">
        <v>1535</v>
      </c>
      <c r="AY276" s="17" t="s">
        <v>1750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1533</v>
      </c>
      <c r="BK276" s="155">
        <f>ROUND(I276*H276,2)</f>
        <v>0</v>
      </c>
      <c r="BL276" s="17" t="s">
        <v>1756</v>
      </c>
      <c r="BM276" s="154" t="s">
        <v>2073</v>
      </c>
    </row>
    <row r="277" spans="1:65" s="13" customFormat="1">
      <c r="B277" s="163"/>
      <c r="D277" s="157" t="s">
        <v>1758</v>
      </c>
      <c r="E277" s="164" t="s">
        <v>1456</v>
      </c>
      <c r="F277" s="165" t="s">
        <v>577</v>
      </c>
      <c r="H277" s="166">
        <v>7.6929999999999996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1758</v>
      </c>
      <c r="AU277" s="164" t="s">
        <v>1535</v>
      </c>
      <c r="AV277" s="13" t="s">
        <v>1535</v>
      </c>
      <c r="AW277" s="13" t="s">
        <v>1482</v>
      </c>
      <c r="AX277" s="13" t="s">
        <v>1533</v>
      </c>
      <c r="AY277" s="164" t="s">
        <v>1750</v>
      </c>
    </row>
    <row r="278" spans="1:65" s="1" customFormat="1" ht="62.65" customHeight="1">
      <c r="A278" s="29"/>
      <c r="B278" s="142"/>
      <c r="C278" s="143" t="s">
        <v>2066</v>
      </c>
      <c r="D278" s="143" t="s">
        <v>1752</v>
      </c>
      <c r="E278" s="144" t="s">
        <v>2075</v>
      </c>
      <c r="F278" s="145" t="s">
        <v>2076</v>
      </c>
      <c r="G278" s="146" t="s">
        <v>1839</v>
      </c>
      <c r="H278" s="147">
        <v>13.073</v>
      </c>
      <c r="I278" s="148"/>
      <c r="J278" s="148">
        <f>ROUND(I278*H278,2)</f>
        <v>0</v>
      </c>
      <c r="K278" s="149"/>
      <c r="L278" s="30"/>
      <c r="M278" s="150" t="s">
        <v>1456</v>
      </c>
      <c r="N278" s="151" t="s">
        <v>1491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1756</v>
      </c>
      <c r="AT278" s="154" t="s">
        <v>1752</v>
      </c>
      <c r="AU278" s="154" t="s">
        <v>1535</v>
      </c>
      <c r="AY278" s="17" t="s">
        <v>1750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1533</v>
      </c>
      <c r="BK278" s="155">
        <f>ROUND(I278*H278,2)</f>
        <v>0</v>
      </c>
      <c r="BL278" s="17" t="s">
        <v>1756</v>
      </c>
      <c r="BM278" s="154" t="s">
        <v>2077</v>
      </c>
    </row>
    <row r="279" spans="1:65" s="13" customFormat="1">
      <c r="B279" s="163"/>
      <c r="D279" s="157" t="s">
        <v>1758</v>
      </c>
      <c r="E279" s="164" t="s">
        <v>1456</v>
      </c>
      <c r="F279" s="165" t="s">
        <v>578</v>
      </c>
      <c r="H279" s="166">
        <v>13.073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1758</v>
      </c>
      <c r="AU279" s="164" t="s">
        <v>1535</v>
      </c>
      <c r="AV279" s="13" t="s">
        <v>1535</v>
      </c>
      <c r="AW279" s="13" t="s">
        <v>1482</v>
      </c>
      <c r="AX279" s="13" t="s">
        <v>1533</v>
      </c>
      <c r="AY279" s="164" t="s">
        <v>1750</v>
      </c>
    </row>
    <row r="280" spans="1:65" s="1" customFormat="1" ht="55.5" customHeight="1">
      <c r="A280" s="29"/>
      <c r="B280" s="142"/>
      <c r="C280" s="143" t="s">
        <v>2070</v>
      </c>
      <c r="D280" s="143" t="s">
        <v>1752</v>
      </c>
      <c r="E280" s="144" t="s">
        <v>2080</v>
      </c>
      <c r="F280" s="145" t="s">
        <v>1838</v>
      </c>
      <c r="G280" s="146" t="s">
        <v>1839</v>
      </c>
      <c r="H280" s="147">
        <v>20.309000000000001</v>
      </c>
      <c r="I280" s="148"/>
      <c r="J280" s="148">
        <f>ROUND(I280*H280,2)</f>
        <v>0</v>
      </c>
      <c r="K280" s="149"/>
      <c r="L280" s="30"/>
      <c r="M280" s="150" t="s">
        <v>1456</v>
      </c>
      <c r="N280" s="151" t="s">
        <v>1491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1756</v>
      </c>
      <c r="AT280" s="154" t="s">
        <v>1752</v>
      </c>
      <c r="AU280" s="154" t="s">
        <v>1535</v>
      </c>
      <c r="AY280" s="17" t="s">
        <v>1750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1533</v>
      </c>
      <c r="BK280" s="155">
        <f>ROUND(I280*H280,2)</f>
        <v>0</v>
      </c>
      <c r="BL280" s="17" t="s">
        <v>1756</v>
      </c>
      <c r="BM280" s="154" t="s">
        <v>2081</v>
      </c>
    </row>
    <row r="281" spans="1:65" s="13" customFormat="1">
      <c r="B281" s="163"/>
      <c r="D281" s="157" t="s">
        <v>1758</v>
      </c>
      <c r="E281" s="164" t="s">
        <v>1456</v>
      </c>
      <c r="F281" s="165" t="s">
        <v>579</v>
      </c>
      <c r="H281" s="166">
        <v>20.309000000000001</v>
      </c>
      <c r="L281" s="163"/>
      <c r="M281" s="187"/>
      <c r="N281" s="188"/>
      <c r="O281" s="188"/>
      <c r="P281" s="188"/>
      <c r="Q281" s="188"/>
      <c r="R281" s="188"/>
      <c r="S281" s="188"/>
      <c r="T281" s="189"/>
      <c r="AT281" s="164" t="s">
        <v>1758</v>
      </c>
      <c r="AU281" s="164" t="s">
        <v>1535</v>
      </c>
      <c r="AV281" s="13" t="s">
        <v>1535</v>
      </c>
      <c r="AW281" s="13" t="s">
        <v>1482</v>
      </c>
      <c r="AX281" s="13" t="s">
        <v>1533</v>
      </c>
      <c r="AY281" s="164" t="s">
        <v>1750</v>
      </c>
    </row>
    <row r="282" spans="1:65" s="1" customFormat="1" ht="6.95" customHeight="1">
      <c r="A282" s="29"/>
      <c r="B282" s="44"/>
      <c r="C282" s="45"/>
      <c r="D282" s="45"/>
      <c r="E282" s="45"/>
      <c r="F282" s="45"/>
      <c r="G282" s="45"/>
      <c r="H282" s="45"/>
      <c r="I282" s="45"/>
      <c r="J282" s="45"/>
      <c r="K282" s="45"/>
      <c r="L282" s="30"/>
      <c r="M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</row>
  </sheetData>
  <autoFilter ref="C129:K281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5"/>
  <sheetViews>
    <sheetView showGridLines="0" topLeftCell="A247" workbookViewId="0">
      <selection activeCell="F256" sqref="F2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1638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580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ROUND((SUM(BE130:BE274)),  2)</f>
        <v>0</v>
      </c>
      <c r="G35" s="29"/>
      <c r="H35" s="29"/>
      <c r="I35" s="102">
        <v>0.21</v>
      </c>
      <c r="J35" s="101">
        <f>ROUND(((SUM(BE130:BE274))*I35),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ROUND((SUM(BF130:BF274)),  2)</f>
        <v>0</v>
      </c>
      <c r="G36" s="29"/>
      <c r="H36" s="29"/>
      <c r="I36" s="102">
        <v>0.12</v>
      </c>
      <c r="J36" s="101">
        <f>ROUND(((SUM(BF130:BF274))*I36),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ROUND((SUM(BG130:BG274)),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ROUND((SUM(BH130:BH274)),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ROUND((SUM(BI130:BI274)),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SO_01.2.2-U - Napojovací body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J199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J201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J204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J213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J240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J257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J262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J264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87" t="str">
        <f>E11</f>
        <v>SO_01.2.2-U - Napojovací body - 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2765.4037830000002</v>
      </c>
      <c r="Q130" s="62"/>
      <c r="R130" s="127">
        <f>R131</f>
        <v>552.19136812000011</v>
      </c>
      <c r="S130" s="62"/>
      <c r="T130" s="128">
        <f>T131</f>
        <v>299.03680000000003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P132+P199+P201+P204+P213+P240+P257+P262+P264</f>
        <v>2765.4037830000002</v>
      </c>
      <c r="Q131" s="135"/>
      <c r="R131" s="136">
        <f>R132+R199+R201+R204+R213+R240+R257+R262+R264</f>
        <v>552.19136812000011</v>
      </c>
      <c r="S131" s="135"/>
      <c r="T131" s="137">
        <f>T132+T199+T201+T204+T213+T240+T257+T262+T264</f>
        <v>299.03680000000003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BK132+BK199+BK201+BK204+BK213+BK240+BK257+BK262+BK264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SUM(P133:P198)</f>
        <v>1176.2748260000001</v>
      </c>
      <c r="Q132" s="135"/>
      <c r="R132" s="136">
        <f>SUM(R133:R198)</f>
        <v>499.7861243000001</v>
      </c>
      <c r="S132" s="135"/>
      <c r="T132" s="137">
        <f>SUM(T133:T198)</f>
        <v>299.03680000000003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SUM(BK133:BK198)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1753</v>
      </c>
      <c r="F133" s="145" t="s">
        <v>1754</v>
      </c>
      <c r="G133" s="146" t="s">
        <v>1755</v>
      </c>
      <c r="H133" s="147">
        <v>131.58000000000001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7.8E-2</v>
      </c>
      <c r="P133" s="152">
        <f>O133*H133</f>
        <v>10.263240000000001</v>
      </c>
      <c r="Q133" s="152">
        <v>0</v>
      </c>
      <c r="R133" s="152">
        <f>Q133*H133</f>
        <v>0</v>
      </c>
      <c r="S133" s="152">
        <v>0.5</v>
      </c>
      <c r="T133" s="153">
        <f>S133*H133</f>
        <v>65.790000000000006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1757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581</v>
      </c>
      <c r="H134" s="166">
        <v>13.77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3" customFormat="1">
      <c r="B135" s="163"/>
      <c r="D135" s="157" t="s">
        <v>1758</v>
      </c>
      <c r="E135" s="164" t="s">
        <v>1456</v>
      </c>
      <c r="F135" s="165" t="s">
        <v>582</v>
      </c>
      <c r="H135" s="166">
        <v>117.81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1758</v>
      </c>
      <c r="AU135" s="164" t="s">
        <v>1535</v>
      </c>
      <c r="AV135" s="13" t="s">
        <v>1535</v>
      </c>
      <c r="AW135" s="13" t="s">
        <v>1482</v>
      </c>
      <c r="AX135" s="13" t="s">
        <v>1526</v>
      </c>
      <c r="AY135" s="164" t="s">
        <v>1750</v>
      </c>
    </row>
    <row r="136" spans="1:65" s="14" customFormat="1">
      <c r="B136" s="170"/>
      <c r="D136" s="157" t="s">
        <v>1758</v>
      </c>
      <c r="E136" s="171" t="s">
        <v>1456</v>
      </c>
      <c r="F136" s="172" t="s">
        <v>1816</v>
      </c>
      <c r="H136" s="173">
        <v>131.58000000000001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1758</v>
      </c>
      <c r="AU136" s="171" t="s">
        <v>1535</v>
      </c>
      <c r="AV136" s="14" t="s">
        <v>1756</v>
      </c>
      <c r="AW136" s="14" t="s">
        <v>1482</v>
      </c>
      <c r="AX136" s="14" t="s">
        <v>1533</v>
      </c>
      <c r="AY136" s="171" t="s">
        <v>1750</v>
      </c>
    </row>
    <row r="137" spans="1:65" s="1" customFormat="1" ht="66.75" customHeight="1">
      <c r="A137" s="29"/>
      <c r="B137" s="142"/>
      <c r="C137" s="143" t="s">
        <v>1535</v>
      </c>
      <c r="D137" s="143" t="s">
        <v>1752</v>
      </c>
      <c r="E137" s="144" t="s">
        <v>2158</v>
      </c>
      <c r="F137" s="145" t="s">
        <v>2159</v>
      </c>
      <c r="G137" s="146" t="s">
        <v>1755</v>
      </c>
      <c r="H137" s="147">
        <v>235.62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0.11899999999999999</v>
      </c>
      <c r="P137" s="152">
        <f>O137*H137</f>
        <v>28.038779999999999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103.67280000000001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583</v>
      </c>
    </row>
    <row r="138" spans="1:65" s="12" customFormat="1">
      <c r="B138" s="156"/>
      <c r="D138" s="157" t="s">
        <v>1758</v>
      </c>
      <c r="E138" s="158" t="s">
        <v>1456</v>
      </c>
      <c r="F138" s="159" t="s">
        <v>2161</v>
      </c>
      <c r="H138" s="158" t="s">
        <v>1456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1758</v>
      </c>
      <c r="AU138" s="158" t="s">
        <v>1535</v>
      </c>
      <c r="AV138" s="12" t="s">
        <v>1533</v>
      </c>
      <c r="AW138" s="12" t="s">
        <v>1482</v>
      </c>
      <c r="AX138" s="12" t="s">
        <v>1526</v>
      </c>
      <c r="AY138" s="158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584</v>
      </c>
      <c r="H139" s="166">
        <v>235.62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1533</v>
      </c>
      <c r="AY139" s="164" t="s">
        <v>1750</v>
      </c>
    </row>
    <row r="140" spans="1:65" s="1" customFormat="1" ht="62.65" customHeight="1">
      <c r="A140" s="29"/>
      <c r="B140" s="142"/>
      <c r="C140" s="143" t="s">
        <v>1764</v>
      </c>
      <c r="D140" s="143" t="s">
        <v>1752</v>
      </c>
      <c r="E140" s="144" t="s">
        <v>1761</v>
      </c>
      <c r="F140" s="145" t="s">
        <v>1762</v>
      </c>
      <c r="G140" s="146" t="s">
        <v>1755</v>
      </c>
      <c r="H140" s="147">
        <v>131.58000000000001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0.19400000000000001</v>
      </c>
      <c r="P140" s="152">
        <f>O140*H140</f>
        <v>25.526520000000001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42.763500000000008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1763</v>
      </c>
    </row>
    <row r="141" spans="1:65" s="13" customFormat="1">
      <c r="B141" s="163"/>
      <c r="D141" s="157" t="s">
        <v>1758</v>
      </c>
      <c r="E141" s="164" t="s">
        <v>1456</v>
      </c>
      <c r="F141" s="165" t="s">
        <v>581</v>
      </c>
      <c r="H141" s="166">
        <v>13.77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1758</v>
      </c>
      <c r="AU141" s="164" t="s">
        <v>1535</v>
      </c>
      <c r="AV141" s="13" t="s">
        <v>1535</v>
      </c>
      <c r="AW141" s="13" t="s">
        <v>1482</v>
      </c>
      <c r="AX141" s="13" t="s">
        <v>1526</v>
      </c>
      <c r="AY141" s="164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582</v>
      </c>
      <c r="H142" s="166">
        <v>117.81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4" customFormat="1">
      <c r="B143" s="170"/>
      <c r="D143" s="157" t="s">
        <v>1758</v>
      </c>
      <c r="E143" s="171" t="s">
        <v>1456</v>
      </c>
      <c r="F143" s="172" t="s">
        <v>1816</v>
      </c>
      <c r="H143" s="173">
        <v>131.58000000000001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1758</v>
      </c>
      <c r="AU143" s="171" t="s">
        <v>1535</v>
      </c>
      <c r="AV143" s="14" t="s">
        <v>1756</v>
      </c>
      <c r="AW143" s="14" t="s">
        <v>1482</v>
      </c>
      <c r="AX143" s="14" t="s">
        <v>1533</v>
      </c>
      <c r="AY143" s="171" t="s">
        <v>1750</v>
      </c>
    </row>
    <row r="144" spans="1:65" s="1" customFormat="1" ht="55.5" customHeight="1">
      <c r="A144" s="29"/>
      <c r="B144" s="142"/>
      <c r="C144" s="143" t="s">
        <v>1756</v>
      </c>
      <c r="D144" s="143" t="s">
        <v>1752</v>
      </c>
      <c r="E144" s="144" t="s">
        <v>2169</v>
      </c>
      <c r="F144" s="145" t="s">
        <v>2170</v>
      </c>
      <c r="G144" s="146" t="s">
        <v>1755</v>
      </c>
      <c r="H144" s="147">
        <v>249.39</v>
      </c>
      <c r="I144" s="148"/>
      <c r="J144" s="148">
        <f>ROUND(I144*H144,2)</f>
        <v>0</v>
      </c>
      <c r="K144" s="149"/>
      <c r="L144" s="30"/>
      <c r="M144" s="150" t="s">
        <v>1456</v>
      </c>
      <c r="N144" s="151" t="s">
        <v>1491</v>
      </c>
      <c r="O144" s="152">
        <v>7.8E-2</v>
      </c>
      <c r="P144" s="152">
        <f>O144*H144</f>
        <v>19.45242</v>
      </c>
      <c r="Q144" s="152">
        <v>0</v>
      </c>
      <c r="R144" s="152">
        <f>Q144*H144</f>
        <v>0</v>
      </c>
      <c r="S144" s="152">
        <v>0.22</v>
      </c>
      <c r="T144" s="153">
        <f>S144*H144</f>
        <v>54.8658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1756</v>
      </c>
      <c r="AT144" s="154" t="s">
        <v>1752</v>
      </c>
      <c r="AU144" s="154" t="s">
        <v>1535</v>
      </c>
      <c r="AY144" s="17" t="s">
        <v>1750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1533</v>
      </c>
      <c r="BK144" s="155">
        <f>ROUND(I144*H144,2)</f>
        <v>0</v>
      </c>
      <c r="BL144" s="17" t="s">
        <v>1756</v>
      </c>
      <c r="BM144" s="154" t="s">
        <v>1767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585</v>
      </c>
      <c r="H145" s="166">
        <v>13.77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1526</v>
      </c>
      <c r="AY145" s="164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586</v>
      </c>
      <c r="H146" s="166">
        <v>117.81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1526</v>
      </c>
      <c r="AY146" s="164" t="s">
        <v>1750</v>
      </c>
    </row>
    <row r="147" spans="1:65" s="13" customFormat="1">
      <c r="B147" s="163"/>
      <c r="D147" s="157" t="s">
        <v>1758</v>
      </c>
      <c r="E147" s="164" t="s">
        <v>1456</v>
      </c>
      <c r="F147" s="165" t="s">
        <v>587</v>
      </c>
      <c r="H147" s="166">
        <v>117.81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1758</v>
      </c>
      <c r="AU147" s="164" t="s">
        <v>1535</v>
      </c>
      <c r="AV147" s="13" t="s">
        <v>1535</v>
      </c>
      <c r="AW147" s="13" t="s">
        <v>1482</v>
      </c>
      <c r="AX147" s="13" t="s">
        <v>1526</v>
      </c>
      <c r="AY147" s="164" t="s">
        <v>1750</v>
      </c>
    </row>
    <row r="148" spans="1:65" s="14" customFormat="1">
      <c r="B148" s="170"/>
      <c r="D148" s="157" t="s">
        <v>1758</v>
      </c>
      <c r="E148" s="171" t="s">
        <v>1456</v>
      </c>
      <c r="F148" s="172" t="s">
        <v>1816</v>
      </c>
      <c r="H148" s="173">
        <v>249.39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1758</v>
      </c>
      <c r="AU148" s="171" t="s">
        <v>1535</v>
      </c>
      <c r="AV148" s="14" t="s">
        <v>1756</v>
      </c>
      <c r="AW148" s="14" t="s">
        <v>1482</v>
      </c>
      <c r="AX148" s="14" t="s">
        <v>1533</v>
      </c>
      <c r="AY148" s="171" t="s">
        <v>1750</v>
      </c>
    </row>
    <row r="149" spans="1:65" s="1" customFormat="1" ht="55.5" customHeight="1">
      <c r="A149" s="29"/>
      <c r="B149" s="142"/>
      <c r="C149" s="143" t="s">
        <v>1771</v>
      </c>
      <c r="D149" s="143" t="s">
        <v>1752</v>
      </c>
      <c r="E149" s="144" t="s">
        <v>1768</v>
      </c>
      <c r="F149" s="145" t="s">
        <v>1769</v>
      </c>
      <c r="G149" s="146" t="s">
        <v>1755</v>
      </c>
      <c r="H149" s="147">
        <v>277.77999999999997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8.9999999999999993E-3</v>
      </c>
      <c r="P149" s="152">
        <f>O149*H149</f>
        <v>2.5000199999999997</v>
      </c>
      <c r="Q149" s="152">
        <v>9.0000000000000006E-5</v>
      </c>
      <c r="R149" s="152">
        <f>Q149*H149</f>
        <v>2.50002E-2</v>
      </c>
      <c r="S149" s="152">
        <v>0.115</v>
      </c>
      <c r="T149" s="153">
        <f>S149*H149</f>
        <v>31.944699999999997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1770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588</v>
      </c>
      <c r="H150" s="166">
        <v>29.07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3" customFormat="1">
      <c r="B151" s="163"/>
      <c r="D151" s="157" t="s">
        <v>1758</v>
      </c>
      <c r="E151" s="164" t="s">
        <v>1456</v>
      </c>
      <c r="F151" s="165" t="s">
        <v>589</v>
      </c>
      <c r="H151" s="166">
        <v>248.71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1758</v>
      </c>
      <c r="AU151" s="164" t="s">
        <v>1535</v>
      </c>
      <c r="AV151" s="13" t="s">
        <v>1535</v>
      </c>
      <c r="AW151" s="13" t="s">
        <v>1482</v>
      </c>
      <c r="AX151" s="13" t="s">
        <v>1526</v>
      </c>
      <c r="AY151" s="164" t="s">
        <v>1750</v>
      </c>
    </row>
    <row r="152" spans="1:65" s="14" customFormat="1">
      <c r="B152" s="170"/>
      <c r="D152" s="157" t="s">
        <v>1758</v>
      </c>
      <c r="E152" s="171" t="s">
        <v>1456</v>
      </c>
      <c r="F152" s="172" t="s">
        <v>1816</v>
      </c>
      <c r="H152" s="173">
        <v>277.77999999999997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1758</v>
      </c>
      <c r="AU152" s="171" t="s">
        <v>1535</v>
      </c>
      <c r="AV152" s="14" t="s">
        <v>1756</v>
      </c>
      <c r="AW152" s="14" t="s">
        <v>1482</v>
      </c>
      <c r="AX152" s="14" t="s">
        <v>1533</v>
      </c>
      <c r="AY152" s="171" t="s">
        <v>1750</v>
      </c>
    </row>
    <row r="153" spans="1:65" s="1" customFormat="1" ht="24.2" customHeight="1">
      <c r="A153" s="29"/>
      <c r="B153" s="142"/>
      <c r="C153" s="143" t="s">
        <v>1777</v>
      </c>
      <c r="D153" s="143" t="s">
        <v>1752</v>
      </c>
      <c r="E153" s="144" t="s">
        <v>1772</v>
      </c>
      <c r="F153" s="145" t="s">
        <v>1773</v>
      </c>
      <c r="G153" s="146" t="s">
        <v>1774</v>
      </c>
      <c r="H153" s="147">
        <v>430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0.184</v>
      </c>
      <c r="P153" s="152">
        <f>O153*H153</f>
        <v>79.12</v>
      </c>
      <c r="Q153" s="152">
        <v>3.0000000000000001E-5</v>
      </c>
      <c r="R153" s="152">
        <f>Q153*H153</f>
        <v>1.29E-2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1775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590</v>
      </c>
      <c r="H154" s="166">
        <v>430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1533</v>
      </c>
      <c r="AY154" s="164" t="s">
        <v>1750</v>
      </c>
    </row>
    <row r="155" spans="1:65" s="1" customFormat="1" ht="37.9" customHeight="1">
      <c r="A155" s="29"/>
      <c r="B155" s="142"/>
      <c r="C155" s="143" t="s">
        <v>1783</v>
      </c>
      <c r="D155" s="143" t="s">
        <v>1752</v>
      </c>
      <c r="E155" s="144" t="s">
        <v>1778</v>
      </c>
      <c r="F155" s="145" t="s">
        <v>1779</v>
      </c>
      <c r="G155" s="146" t="s">
        <v>1780</v>
      </c>
      <c r="H155" s="147">
        <v>86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1781</v>
      </c>
    </row>
    <row r="156" spans="1:65" s="13" customFormat="1">
      <c r="B156" s="163"/>
      <c r="D156" s="157" t="s">
        <v>1758</v>
      </c>
      <c r="E156" s="164" t="s">
        <v>1456</v>
      </c>
      <c r="F156" s="165" t="s">
        <v>591</v>
      </c>
      <c r="H156" s="166">
        <v>86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1758</v>
      </c>
      <c r="AU156" s="164" t="s">
        <v>1535</v>
      </c>
      <c r="AV156" s="13" t="s">
        <v>1535</v>
      </c>
      <c r="AW156" s="13" t="s">
        <v>1482</v>
      </c>
      <c r="AX156" s="13" t="s">
        <v>1533</v>
      </c>
      <c r="AY156" s="164" t="s">
        <v>1750</v>
      </c>
    </row>
    <row r="157" spans="1:65" s="1" customFormat="1" ht="24.2" customHeight="1">
      <c r="A157" s="29"/>
      <c r="B157" s="142"/>
      <c r="C157" s="143" t="s">
        <v>1789</v>
      </c>
      <c r="D157" s="143" t="s">
        <v>1752</v>
      </c>
      <c r="E157" s="144" t="s">
        <v>1795</v>
      </c>
      <c r="F157" s="145" t="s">
        <v>1796</v>
      </c>
      <c r="G157" s="146" t="s">
        <v>1755</v>
      </c>
      <c r="H157" s="147">
        <v>75.06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1.9E-2</v>
      </c>
      <c r="P157" s="152">
        <f>O157*H157</f>
        <v>1.42614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1797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592</v>
      </c>
      <c r="H158" s="166">
        <v>75.06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44.25" customHeight="1">
      <c r="A159" s="29"/>
      <c r="B159" s="142"/>
      <c r="C159" s="143" t="s">
        <v>1794</v>
      </c>
      <c r="D159" s="143" t="s">
        <v>1752</v>
      </c>
      <c r="E159" s="144" t="s">
        <v>2510</v>
      </c>
      <c r="F159" s="145" t="s">
        <v>2511</v>
      </c>
      <c r="G159" s="146" t="s">
        <v>1802</v>
      </c>
      <c r="H159" s="147">
        <v>41.328000000000003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4.7039999999999997</v>
      </c>
      <c r="P159" s="152">
        <f>O159*H159</f>
        <v>194.40691200000001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2512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593</v>
      </c>
      <c r="H160" s="166">
        <v>41.328000000000003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1533</v>
      </c>
      <c r="AY160" s="164" t="s">
        <v>1750</v>
      </c>
    </row>
    <row r="161" spans="1:65" s="1" customFormat="1" ht="55.5" customHeight="1">
      <c r="A161" s="29"/>
      <c r="B161" s="142"/>
      <c r="C161" s="143" t="s">
        <v>1799</v>
      </c>
      <c r="D161" s="143" t="s">
        <v>1752</v>
      </c>
      <c r="E161" s="144" t="s">
        <v>1800</v>
      </c>
      <c r="F161" s="145" t="s">
        <v>1801</v>
      </c>
      <c r="G161" s="146" t="s">
        <v>1802</v>
      </c>
      <c r="H161" s="147">
        <v>413.28</v>
      </c>
      <c r="I161" s="148"/>
      <c r="J161" s="148">
        <f>ROUND(I161*H161,2)</f>
        <v>0</v>
      </c>
      <c r="K161" s="149"/>
      <c r="L161" s="30"/>
      <c r="M161" s="150" t="s">
        <v>1456</v>
      </c>
      <c r="N161" s="151" t="s">
        <v>1491</v>
      </c>
      <c r="O161" s="152">
        <v>0.36199999999999999</v>
      </c>
      <c r="P161" s="152">
        <f>O161*H161</f>
        <v>149.60735999999997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1756</v>
      </c>
      <c r="AT161" s="154" t="s">
        <v>1752</v>
      </c>
      <c r="AU161" s="154" t="s">
        <v>1535</v>
      </c>
      <c r="AY161" s="17" t="s">
        <v>1750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1533</v>
      </c>
      <c r="BK161" s="155">
        <f>ROUND(I161*H161,2)</f>
        <v>0</v>
      </c>
      <c r="BL161" s="17" t="s">
        <v>1756</v>
      </c>
      <c r="BM161" s="154" t="s">
        <v>1803</v>
      </c>
    </row>
    <row r="162" spans="1:65" s="12" customFormat="1">
      <c r="B162" s="156"/>
      <c r="D162" s="157" t="s">
        <v>1758</v>
      </c>
      <c r="E162" s="158" t="s">
        <v>1456</v>
      </c>
      <c r="F162" s="159" t="s">
        <v>1804</v>
      </c>
      <c r="H162" s="158" t="s">
        <v>1456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1758</v>
      </c>
      <c r="AU162" s="158" t="s">
        <v>1535</v>
      </c>
      <c r="AV162" s="12" t="s">
        <v>1533</v>
      </c>
      <c r="AW162" s="12" t="s">
        <v>1482</v>
      </c>
      <c r="AX162" s="12" t="s">
        <v>1526</v>
      </c>
      <c r="AY162" s="158" t="s">
        <v>1750</v>
      </c>
    </row>
    <row r="163" spans="1:65" s="13" customFormat="1">
      <c r="B163" s="163"/>
      <c r="D163" s="157" t="s">
        <v>1758</v>
      </c>
      <c r="E163" s="164" t="s">
        <v>1456</v>
      </c>
      <c r="F163" s="165" t="s">
        <v>594</v>
      </c>
      <c r="H163" s="166">
        <v>413.28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1758</v>
      </c>
      <c r="AU163" s="164" t="s">
        <v>1535</v>
      </c>
      <c r="AV163" s="13" t="s">
        <v>1535</v>
      </c>
      <c r="AW163" s="13" t="s">
        <v>1482</v>
      </c>
      <c r="AX163" s="13" t="s">
        <v>1533</v>
      </c>
      <c r="AY163" s="164" t="s">
        <v>1750</v>
      </c>
    </row>
    <row r="164" spans="1:65" s="1" customFormat="1" ht="37.9" customHeight="1">
      <c r="A164" s="29"/>
      <c r="B164" s="142"/>
      <c r="C164" s="143" t="s">
        <v>1806</v>
      </c>
      <c r="D164" s="143" t="s">
        <v>1752</v>
      </c>
      <c r="E164" s="144" t="s">
        <v>1807</v>
      </c>
      <c r="F164" s="145" t="s">
        <v>1808</v>
      </c>
      <c r="G164" s="146" t="s">
        <v>1802</v>
      </c>
      <c r="H164" s="147">
        <v>172</v>
      </c>
      <c r="I164" s="148"/>
      <c r="J164" s="148">
        <f>ROUND(I164*H164,2)</f>
        <v>0</v>
      </c>
      <c r="K164" s="149"/>
      <c r="L164" s="30"/>
      <c r="M164" s="150" t="s">
        <v>1456</v>
      </c>
      <c r="N164" s="151" t="s">
        <v>1491</v>
      </c>
      <c r="O164" s="152">
        <v>1.7629999999999999</v>
      </c>
      <c r="P164" s="152">
        <f>O164*H164</f>
        <v>303.23599999999999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1756</v>
      </c>
      <c r="AT164" s="154" t="s">
        <v>1752</v>
      </c>
      <c r="AU164" s="154" t="s">
        <v>1535</v>
      </c>
      <c r="AY164" s="17" t="s">
        <v>1750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1533</v>
      </c>
      <c r="BK164" s="155">
        <f>ROUND(I164*H164,2)</f>
        <v>0</v>
      </c>
      <c r="BL164" s="17" t="s">
        <v>1756</v>
      </c>
      <c r="BM164" s="154" t="s">
        <v>1809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595</v>
      </c>
      <c r="H165" s="166">
        <v>172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1533</v>
      </c>
      <c r="AY165" s="164" t="s">
        <v>1750</v>
      </c>
    </row>
    <row r="166" spans="1:65" s="1" customFormat="1" ht="37.9" customHeight="1">
      <c r="A166" s="29"/>
      <c r="B166" s="142"/>
      <c r="C166" s="143" t="s">
        <v>1463</v>
      </c>
      <c r="D166" s="143" t="s">
        <v>1752</v>
      </c>
      <c r="E166" s="144" t="s">
        <v>2091</v>
      </c>
      <c r="F166" s="145" t="s">
        <v>2092</v>
      </c>
      <c r="G166" s="146" t="s">
        <v>1755</v>
      </c>
      <c r="H166" s="147">
        <v>918.4</v>
      </c>
      <c r="I166" s="148"/>
      <c r="J166" s="148">
        <f>ROUND(I166*H166,2)</f>
        <v>0</v>
      </c>
      <c r="K166" s="149"/>
      <c r="L166" s="30"/>
      <c r="M166" s="150" t="s">
        <v>1456</v>
      </c>
      <c r="N166" s="151" t="s">
        <v>1491</v>
      </c>
      <c r="O166" s="152">
        <v>8.7999999999999995E-2</v>
      </c>
      <c r="P166" s="152">
        <f>O166*H166</f>
        <v>80.819199999999995</v>
      </c>
      <c r="Q166" s="152">
        <v>5.8E-4</v>
      </c>
      <c r="R166" s="152">
        <f>Q166*H166</f>
        <v>0.53267200000000003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1756</v>
      </c>
      <c r="AT166" s="154" t="s">
        <v>1752</v>
      </c>
      <c r="AU166" s="154" t="s">
        <v>1535</v>
      </c>
      <c r="AY166" s="17" t="s">
        <v>1750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1533</v>
      </c>
      <c r="BK166" s="155">
        <f>ROUND(I166*H166,2)</f>
        <v>0</v>
      </c>
      <c r="BL166" s="17" t="s">
        <v>1756</v>
      </c>
      <c r="BM166" s="154" t="s">
        <v>1813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596</v>
      </c>
      <c r="H167" s="166">
        <v>918.4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" customFormat="1" ht="37.9" customHeight="1">
      <c r="A168" s="29"/>
      <c r="B168" s="142"/>
      <c r="C168" s="143" t="s">
        <v>1817</v>
      </c>
      <c r="D168" s="143" t="s">
        <v>1752</v>
      </c>
      <c r="E168" s="144" t="s">
        <v>2094</v>
      </c>
      <c r="F168" s="145" t="s">
        <v>2095</v>
      </c>
      <c r="G168" s="146" t="s">
        <v>1755</v>
      </c>
      <c r="H168" s="147">
        <v>918.4</v>
      </c>
      <c r="I168" s="148"/>
      <c r="J168" s="148">
        <f>ROUND(I168*H168,2)</f>
        <v>0</v>
      </c>
      <c r="K168" s="149"/>
      <c r="L168" s="30"/>
      <c r="M168" s="150" t="s">
        <v>1456</v>
      </c>
      <c r="N168" s="151" t="s">
        <v>1491</v>
      </c>
      <c r="O168" s="152">
        <v>8.5000000000000006E-2</v>
      </c>
      <c r="P168" s="152">
        <f>O168*H168</f>
        <v>78.064000000000007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1756</v>
      </c>
      <c r="AT168" s="154" t="s">
        <v>1752</v>
      </c>
      <c r="AU168" s="154" t="s">
        <v>1535</v>
      </c>
      <c r="AY168" s="17" t="s">
        <v>1750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1533</v>
      </c>
      <c r="BK168" s="155">
        <f>ROUND(I168*H168,2)</f>
        <v>0</v>
      </c>
      <c r="BL168" s="17" t="s">
        <v>1756</v>
      </c>
      <c r="BM168" s="154" t="s">
        <v>1820</v>
      </c>
    </row>
    <row r="169" spans="1:65" s="1" customFormat="1" ht="62.65" customHeight="1">
      <c r="A169" s="29"/>
      <c r="B169" s="142"/>
      <c r="C169" s="143" t="s">
        <v>1821</v>
      </c>
      <c r="D169" s="143" t="s">
        <v>1752</v>
      </c>
      <c r="E169" s="144" t="s">
        <v>1822</v>
      </c>
      <c r="F169" s="145" t="s">
        <v>1823</v>
      </c>
      <c r="G169" s="146" t="s">
        <v>1802</v>
      </c>
      <c r="H169" s="147">
        <v>454.608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8.6999999999999994E-2</v>
      </c>
      <c r="P169" s="152">
        <f>O169*H169</f>
        <v>39.550895999999995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1824</v>
      </c>
    </row>
    <row r="170" spans="1:65" s="12" customFormat="1">
      <c r="B170" s="156"/>
      <c r="D170" s="157" t="s">
        <v>1758</v>
      </c>
      <c r="E170" s="158" t="s">
        <v>1456</v>
      </c>
      <c r="F170" s="159" t="s">
        <v>1825</v>
      </c>
      <c r="H170" s="158" t="s">
        <v>1456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1758</v>
      </c>
      <c r="AU170" s="158" t="s">
        <v>1535</v>
      </c>
      <c r="AV170" s="12" t="s">
        <v>1533</v>
      </c>
      <c r="AW170" s="12" t="s">
        <v>1482</v>
      </c>
      <c r="AX170" s="12" t="s">
        <v>1526</v>
      </c>
      <c r="AY170" s="158" t="s">
        <v>1750</v>
      </c>
    </row>
    <row r="171" spans="1:65" s="13" customFormat="1">
      <c r="B171" s="163"/>
      <c r="D171" s="157" t="s">
        <v>1758</v>
      </c>
      <c r="E171" s="164" t="s">
        <v>1456</v>
      </c>
      <c r="F171" s="165" t="s">
        <v>597</v>
      </c>
      <c r="H171" s="166">
        <v>454.608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1758</v>
      </c>
      <c r="AU171" s="164" t="s">
        <v>1535</v>
      </c>
      <c r="AV171" s="13" t="s">
        <v>1535</v>
      </c>
      <c r="AW171" s="13" t="s">
        <v>1482</v>
      </c>
      <c r="AX171" s="13" t="s">
        <v>1533</v>
      </c>
      <c r="AY171" s="164" t="s">
        <v>1750</v>
      </c>
    </row>
    <row r="172" spans="1:65" s="1" customFormat="1" ht="66.75" customHeight="1">
      <c r="A172" s="29"/>
      <c r="B172" s="142"/>
      <c r="C172" s="143" t="s">
        <v>1827</v>
      </c>
      <c r="D172" s="143" t="s">
        <v>1752</v>
      </c>
      <c r="E172" s="144" t="s">
        <v>1828</v>
      </c>
      <c r="F172" s="145" t="s">
        <v>1829</v>
      </c>
      <c r="G172" s="146" t="s">
        <v>1802</v>
      </c>
      <c r="H172" s="147">
        <v>4546.08</v>
      </c>
      <c r="I172" s="148"/>
      <c r="J172" s="148">
        <f>ROUND(I172*H172,2)</f>
        <v>0</v>
      </c>
      <c r="K172" s="149"/>
      <c r="L172" s="30"/>
      <c r="M172" s="150" t="s">
        <v>1456</v>
      </c>
      <c r="N172" s="151" t="s">
        <v>1491</v>
      </c>
      <c r="O172" s="152">
        <v>5.0000000000000001E-3</v>
      </c>
      <c r="P172" s="152">
        <f>O172*H172</f>
        <v>22.730399999999999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1756</v>
      </c>
      <c r="AT172" s="154" t="s">
        <v>1752</v>
      </c>
      <c r="AU172" s="154" t="s">
        <v>1535</v>
      </c>
      <c r="AY172" s="17" t="s">
        <v>1750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1533</v>
      </c>
      <c r="BK172" s="155">
        <f>ROUND(I172*H172,2)</f>
        <v>0</v>
      </c>
      <c r="BL172" s="17" t="s">
        <v>1756</v>
      </c>
      <c r="BM172" s="154" t="s">
        <v>1830</v>
      </c>
    </row>
    <row r="173" spans="1:65" s="13" customFormat="1">
      <c r="B173" s="163"/>
      <c r="D173" s="157" t="s">
        <v>1758</v>
      </c>
      <c r="F173" s="165" t="s">
        <v>598</v>
      </c>
      <c r="H173" s="166">
        <v>4546.08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1758</v>
      </c>
      <c r="AU173" s="164" t="s">
        <v>1535</v>
      </c>
      <c r="AV173" s="13" t="s">
        <v>1535</v>
      </c>
      <c r="AW173" s="13" t="s">
        <v>1458</v>
      </c>
      <c r="AX173" s="13" t="s">
        <v>1533</v>
      </c>
      <c r="AY173" s="164" t="s">
        <v>1750</v>
      </c>
    </row>
    <row r="174" spans="1:65" s="1" customFormat="1" ht="37.9" customHeight="1">
      <c r="A174" s="29"/>
      <c r="B174" s="142"/>
      <c r="C174" s="143" t="s">
        <v>1832</v>
      </c>
      <c r="D174" s="143" t="s">
        <v>1752</v>
      </c>
      <c r="E174" s="144" t="s">
        <v>1833</v>
      </c>
      <c r="F174" s="145" t="s">
        <v>1834</v>
      </c>
      <c r="G174" s="146" t="s">
        <v>1802</v>
      </c>
      <c r="H174" s="147">
        <v>454.608</v>
      </c>
      <c r="I174" s="148"/>
      <c r="J174" s="148">
        <f>ROUND(I174*H174,2)</f>
        <v>0</v>
      </c>
      <c r="K174" s="149"/>
      <c r="L174" s="30"/>
      <c r="M174" s="150" t="s">
        <v>1456</v>
      </c>
      <c r="N174" s="151" t="s">
        <v>1491</v>
      </c>
      <c r="O174" s="152">
        <v>8.9999999999999993E-3</v>
      </c>
      <c r="P174" s="152">
        <f>O174*H174</f>
        <v>4.0914719999999996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1756</v>
      </c>
      <c r="AT174" s="154" t="s">
        <v>1752</v>
      </c>
      <c r="AU174" s="154" t="s">
        <v>1535</v>
      </c>
      <c r="AY174" s="17" t="s">
        <v>1750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1533</v>
      </c>
      <c r="BK174" s="155">
        <f>ROUND(I174*H174,2)</f>
        <v>0</v>
      </c>
      <c r="BL174" s="17" t="s">
        <v>1756</v>
      </c>
      <c r="BM174" s="154" t="s">
        <v>1835</v>
      </c>
    </row>
    <row r="175" spans="1:65" s="13" customFormat="1">
      <c r="B175" s="163"/>
      <c r="D175" s="157" t="s">
        <v>1758</v>
      </c>
      <c r="E175" s="164" t="s">
        <v>1456</v>
      </c>
      <c r="F175" s="165" t="s">
        <v>597</v>
      </c>
      <c r="H175" s="166">
        <v>454.608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1758</v>
      </c>
      <c r="AU175" s="164" t="s">
        <v>1535</v>
      </c>
      <c r="AV175" s="13" t="s">
        <v>1535</v>
      </c>
      <c r="AW175" s="13" t="s">
        <v>1482</v>
      </c>
      <c r="AX175" s="13" t="s">
        <v>1533</v>
      </c>
      <c r="AY175" s="164" t="s">
        <v>1750</v>
      </c>
    </row>
    <row r="176" spans="1:65" s="1" customFormat="1" ht="55.5" customHeight="1">
      <c r="A176" s="29"/>
      <c r="B176" s="142"/>
      <c r="C176" s="143" t="s">
        <v>1836</v>
      </c>
      <c r="D176" s="143" t="s">
        <v>1752</v>
      </c>
      <c r="E176" s="144" t="s">
        <v>1837</v>
      </c>
      <c r="F176" s="145" t="s">
        <v>1838</v>
      </c>
      <c r="G176" s="146" t="s">
        <v>1839</v>
      </c>
      <c r="H176" s="147">
        <v>931.94600000000003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0</v>
      </c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1840</v>
      </c>
    </row>
    <row r="177" spans="1:65" s="13" customFormat="1">
      <c r="B177" s="163"/>
      <c r="D177" s="157" t="s">
        <v>1758</v>
      </c>
      <c r="F177" s="165" t="s">
        <v>599</v>
      </c>
      <c r="H177" s="166">
        <v>931.94600000000003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1758</v>
      </c>
      <c r="AU177" s="164" t="s">
        <v>1535</v>
      </c>
      <c r="AV177" s="13" t="s">
        <v>1535</v>
      </c>
      <c r="AW177" s="13" t="s">
        <v>1458</v>
      </c>
      <c r="AX177" s="13" t="s">
        <v>1533</v>
      </c>
      <c r="AY177" s="164" t="s">
        <v>1750</v>
      </c>
    </row>
    <row r="178" spans="1:65" s="1" customFormat="1" ht="44.25" customHeight="1">
      <c r="A178" s="29"/>
      <c r="B178" s="142"/>
      <c r="C178" s="143" t="s">
        <v>1842</v>
      </c>
      <c r="D178" s="143" t="s">
        <v>1752</v>
      </c>
      <c r="E178" s="144" t="s">
        <v>1843</v>
      </c>
      <c r="F178" s="145" t="s">
        <v>1844</v>
      </c>
      <c r="G178" s="146" t="s">
        <v>1802</v>
      </c>
      <c r="H178" s="147">
        <v>286.54199999999997</v>
      </c>
      <c r="I178" s="148"/>
      <c r="J178" s="148">
        <f>ROUND(I178*H178,2)</f>
        <v>0</v>
      </c>
      <c r="K178" s="149"/>
      <c r="L178" s="30"/>
      <c r="M178" s="150" t="s">
        <v>1456</v>
      </c>
      <c r="N178" s="151" t="s">
        <v>1491</v>
      </c>
      <c r="O178" s="152">
        <v>0.32800000000000001</v>
      </c>
      <c r="P178" s="152">
        <f>O178*H178</f>
        <v>93.985776000000001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1756</v>
      </c>
      <c r="AT178" s="154" t="s">
        <v>1752</v>
      </c>
      <c r="AU178" s="154" t="s">
        <v>1535</v>
      </c>
      <c r="AY178" s="17" t="s">
        <v>1750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1533</v>
      </c>
      <c r="BK178" s="155">
        <f>ROUND(I178*H178,2)</f>
        <v>0</v>
      </c>
      <c r="BL178" s="17" t="s">
        <v>1756</v>
      </c>
      <c r="BM178" s="154" t="s">
        <v>1845</v>
      </c>
    </row>
    <row r="179" spans="1:65" s="12" customFormat="1">
      <c r="B179" s="156"/>
      <c r="D179" s="157" t="s">
        <v>1758</v>
      </c>
      <c r="E179" s="158" t="s">
        <v>1456</v>
      </c>
      <c r="F179" s="159" t="s">
        <v>1846</v>
      </c>
      <c r="H179" s="158" t="s">
        <v>1456</v>
      </c>
      <c r="L179" s="156"/>
      <c r="M179" s="160"/>
      <c r="N179" s="161"/>
      <c r="O179" s="161"/>
      <c r="P179" s="161"/>
      <c r="Q179" s="161"/>
      <c r="R179" s="161"/>
      <c r="S179" s="161"/>
      <c r="T179" s="162"/>
      <c r="AT179" s="158" t="s">
        <v>1758</v>
      </c>
      <c r="AU179" s="158" t="s">
        <v>1535</v>
      </c>
      <c r="AV179" s="12" t="s">
        <v>1533</v>
      </c>
      <c r="AW179" s="12" t="s">
        <v>1482</v>
      </c>
      <c r="AX179" s="12" t="s">
        <v>1526</v>
      </c>
      <c r="AY179" s="158" t="s">
        <v>1750</v>
      </c>
    </row>
    <row r="180" spans="1:65" s="13" customFormat="1">
      <c r="B180" s="163"/>
      <c r="D180" s="157" t="s">
        <v>1758</v>
      </c>
      <c r="E180" s="164" t="s">
        <v>1456</v>
      </c>
      <c r="F180" s="165" t="s">
        <v>600</v>
      </c>
      <c r="H180" s="166">
        <v>286.54199999999997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1482</v>
      </c>
      <c r="AX180" s="13" t="s">
        <v>1533</v>
      </c>
      <c r="AY180" s="164" t="s">
        <v>1750</v>
      </c>
    </row>
    <row r="181" spans="1:65" s="1" customFormat="1" ht="16.5" customHeight="1">
      <c r="A181" s="29"/>
      <c r="B181" s="142"/>
      <c r="C181" s="177" t="s">
        <v>1848</v>
      </c>
      <c r="D181" s="177" t="s">
        <v>1849</v>
      </c>
      <c r="E181" s="178" t="s">
        <v>1850</v>
      </c>
      <c r="F181" s="179" t="s">
        <v>1851</v>
      </c>
      <c r="G181" s="180" t="s">
        <v>1839</v>
      </c>
      <c r="H181" s="181">
        <v>307.63400000000001</v>
      </c>
      <c r="I181" s="182"/>
      <c r="J181" s="182">
        <f>ROUND(I181*H181,2)</f>
        <v>0</v>
      </c>
      <c r="K181" s="183"/>
      <c r="L181" s="184"/>
      <c r="M181" s="185" t="s">
        <v>1456</v>
      </c>
      <c r="N181" s="186" t="s">
        <v>1491</v>
      </c>
      <c r="O181" s="152">
        <v>0</v>
      </c>
      <c r="P181" s="152">
        <f>O181*H181</f>
        <v>0</v>
      </c>
      <c r="Q181" s="152">
        <v>1</v>
      </c>
      <c r="R181" s="152">
        <f>Q181*H181</f>
        <v>307.63400000000001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1789</v>
      </c>
      <c r="AT181" s="154" t="s">
        <v>1849</v>
      </c>
      <c r="AU181" s="154" t="s">
        <v>1535</v>
      </c>
      <c r="AY181" s="17" t="s">
        <v>1750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1533</v>
      </c>
      <c r="BK181" s="155">
        <f>ROUND(I181*H181,2)</f>
        <v>0</v>
      </c>
      <c r="BL181" s="17" t="s">
        <v>1756</v>
      </c>
      <c r="BM181" s="154" t="s">
        <v>1852</v>
      </c>
    </row>
    <row r="182" spans="1:65" s="12" customFormat="1">
      <c r="B182" s="156"/>
      <c r="D182" s="157" t="s">
        <v>1758</v>
      </c>
      <c r="E182" s="158" t="s">
        <v>1456</v>
      </c>
      <c r="F182" s="159" t="s">
        <v>1853</v>
      </c>
      <c r="H182" s="158" t="s">
        <v>1456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1758</v>
      </c>
      <c r="AU182" s="158" t="s">
        <v>1535</v>
      </c>
      <c r="AV182" s="12" t="s">
        <v>1533</v>
      </c>
      <c r="AW182" s="12" t="s">
        <v>1482</v>
      </c>
      <c r="AX182" s="12" t="s">
        <v>1526</v>
      </c>
      <c r="AY182" s="158" t="s">
        <v>1750</v>
      </c>
    </row>
    <row r="183" spans="1:65" s="13" customFormat="1">
      <c r="B183" s="163"/>
      <c r="D183" s="157" t="s">
        <v>1758</v>
      </c>
      <c r="E183" s="164" t="s">
        <v>1456</v>
      </c>
      <c r="F183" s="165" t="s">
        <v>601</v>
      </c>
      <c r="H183" s="166">
        <v>19.277999999999999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1482</v>
      </c>
      <c r="AX183" s="13" t="s">
        <v>1526</v>
      </c>
      <c r="AY183" s="164" t="s">
        <v>1750</v>
      </c>
    </row>
    <row r="184" spans="1:65" s="12" customFormat="1">
      <c r="B184" s="156"/>
      <c r="D184" s="157" t="s">
        <v>1758</v>
      </c>
      <c r="E184" s="158" t="s">
        <v>1456</v>
      </c>
      <c r="F184" s="159" t="s">
        <v>2204</v>
      </c>
      <c r="H184" s="158" t="s">
        <v>1456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1758</v>
      </c>
      <c r="AU184" s="158" t="s">
        <v>1535</v>
      </c>
      <c r="AV184" s="12" t="s">
        <v>1533</v>
      </c>
      <c r="AW184" s="12" t="s">
        <v>1482</v>
      </c>
      <c r="AX184" s="12" t="s">
        <v>1526</v>
      </c>
      <c r="AY184" s="158" t="s">
        <v>1750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602</v>
      </c>
      <c r="H185" s="166">
        <v>164.934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1526</v>
      </c>
      <c r="AY185" s="164" t="s">
        <v>1750</v>
      </c>
    </row>
    <row r="186" spans="1:65" s="14" customFormat="1">
      <c r="B186" s="170"/>
      <c r="D186" s="157" t="s">
        <v>1758</v>
      </c>
      <c r="E186" s="171" t="s">
        <v>1456</v>
      </c>
      <c r="F186" s="172" t="s">
        <v>1816</v>
      </c>
      <c r="H186" s="173">
        <v>184.21199999999999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1758</v>
      </c>
      <c r="AU186" s="171" t="s">
        <v>1535</v>
      </c>
      <c r="AV186" s="14" t="s">
        <v>1756</v>
      </c>
      <c r="AW186" s="14" t="s">
        <v>1482</v>
      </c>
      <c r="AX186" s="14" t="s">
        <v>1533</v>
      </c>
      <c r="AY186" s="171" t="s">
        <v>1750</v>
      </c>
    </row>
    <row r="187" spans="1:65" s="13" customFormat="1">
      <c r="B187" s="163"/>
      <c r="D187" s="157" t="s">
        <v>1758</v>
      </c>
      <c r="F187" s="165" t="s">
        <v>603</v>
      </c>
      <c r="H187" s="166">
        <v>307.63400000000001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1458</v>
      </c>
      <c r="AX187" s="13" t="s">
        <v>1533</v>
      </c>
      <c r="AY187" s="164" t="s">
        <v>1750</v>
      </c>
    </row>
    <row r="188" spans="1:65" s="1" customFormat="1" ht="66.75" customHeight="1">
      <c r="A188" s="29"/>
      <c r="B188" s="142"/>
      <c r="C188" s="143" t="s">
        <v>1856</v>
      </c>
      <c r="D188" s="143" t="s">
        <v>1752</v>
      </c>
      <c r="E188" s="144" t="s">
        <v>1857</v>
      </c>
      <c r="F188" s="145" t="s">
        <v>1858</v>
      </c>
      <c r="G188" s="146" t="s">
        <v>1802</v>
      </c>
      <c r="H188" s="147">
        <v>95.742000000000004</v>
      </c>
      <c r="I188" s="148"/>
      <c r="J188" s="148">
        <f>ROUND(I188*H188,2)</f>
        <v>0</v>
      </c>
      <c r="K188" s="149"/>
      <c r="L188" s="30"/>
      <c r="M188" s="150" t="s">
        <v>1456</v>
      </c>
      <c r="N188" s="151" t="s">
        <v>1491</v>
      </c>
      <c r="O188" s="152">
        <v>0.435</v>
      </c>
      <c r="P188" s="152">
        <f>O188*H188</f>
        <v>41.647770000000001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1756</v>
      </c>
      <c r="AT188" s="154" t="s">
        <v>1752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1859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604</v>
      </c>
      <c r="H189" s="166">
        <v>68.201999999999998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1526</v>
      </c>
      <c r="AY189" s="164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605</v>
      </c>
      <c r="H190" s="166">
        <v>27.54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1526</v>
      </c>
      <c r="AY190" s="164" t="s">
        <v>1750</v>
      </c>
    </row>
    <row r="191" spans="1:65" s="14" customFormat="1">
      <c r="B191" s="170"/>
      <c r="D191" s="157" t="s">
        <v>1758</v>
      </c>
      <c r="E191" s="171" t="s">
        <v>1456</v>
      </c>
      <c r="F191" s="172" t="s">
        <v>1816</v>
      </c>
      <c r="H191" s="173">
        <v>95.742000000000004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1758</v>
      </c>
      <c r="AU191" s="171" t="s">
        <v>1535</v>
      </c>
      <c r="AV191" s="14" t="s">
        <v>1756</v>
      </c>
      <c r="AW191" s="14" t="s">
        <v>1482</v>
      </c>
      <c r="AX191" s="14" t="s">
        <v>1533</v>
      </c>
      <c r="AY191" s="171" t="s">
        <v>1750</v>
      </c>
    </row>
    <row r="192" spans="1:65" s="1" customFormat="1" ht="16.5" customHeight="1">
      <c r="A192" s="29"/>
      <c r="B192" s="142"/>
      <c r="C192" s="177" t="s">
        <v>1462</v>
      </c>
      <c r="D192" s="177" t="s">
        <v>1849</v>
      </c>
      <c r="E192" s="178" t="s">
        <v>1861</v>
      </c>
      <c r="F192" s="179" t="s">
        <v>1862</v>
      </c>
      <c r="G192" s="180" t="s">
        <v>1839</v>
      </c>
      <c r="H192" s="181">
        <v>191.48400000000001</v>
      </c>
      <c r="I192" s="182"/>
      <c r="J192" s="182">
        <f>ROUND(I192*H192,2)</f>
        <v>0</v>
      </c>
      <c r="K192" s="183"/>
      <c r="L192" s="184"/>
      <c r="M192" s="185" t="s">
        <v>1456</v>
      </c>
      <c r="N192" s="186" t="s">
        <v>1491</v>
      </c>
      <c r="O192" s="152">
        <v>0</v>
      </c>
      <c r="P192" s="152">
        <f>O192*H192</f>
        <v>0</v>
      </c>
      <c r="Q192" s="152">
        <v>1</v>
      </c>
      <c r="R192" s="152">
        <f>Q192*H192</f>
        <v>191.48400000000001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1789</v>
      </c>
      <c r="AT192" s="154" t="s">
        <v>1849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1863</v>
      </c>
    </row>
    <row r="193" spans="1:65" s="13" customFormat="1">
      <c r="B193" s="163"/>
      <c r="D193" s="157" t="s">
        <v>1758</v>
      </c>
      <c r="F193" s="165" t="s">
        <v>606</v>
      </c>
      <c r="H193" s="166">
        <v>191.48400000000001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1458</v>
      </c>
      <c r="AX193" s="13" t="s">
        <v>1533</v>
      </c>
      <c r="AY193" s="164" t="s">
        <v>1750</v>
      </c>
    </row>
    <row r="194" spans="1:65" s="1" customFormat="1" ht="37.9" customHeight="1">
      <c r="A194" s="29"/>
      <c r="B194" s="142"/>
      <c r="C194" s="143" t="s">
        <v>1865</v>
      </c>
      <c r="D194" s="143" t="s">
        <v>1752</v>
      </c>
      <c r="E194" s="144" t="s">
        <v>1866</v>
      </c>
      <c r="F194" s="145" t="s">
        <v>1867</v>
      </c>
      <c r="G194" s="146" t="s">
        <v>1755</v>
      </c>
      <c r="H194" s="147">
        <v>75.33</v>
      </c>
      <c r="I194" s="148"/>
      <c r="J194" s="148">
        <f>ROUND(I194*H194,2)</f>
        <v>0</v>
      </c>
      <c r="K194" s="149"/>
      <c r="L194" s="30"/>
      <c r="M194" s="150" t="s">
        <v>1456</v>
      </c>
      <c r="N194" s="151" t="s">
        <v>1491</v>
      </c>
      <c r="O194" s="152">
        <v>1.2E-2</v>
      </c>
      <c r="P194" s="152">
        <f>O194*H194</f>
        <v>0.90395999999999999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1756</v>
      </c>
      <c r="AT194" s="154" t="s">
        <v>1752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1868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607</v>
      </c>
      <c r="H195" s="166">
        <v>75.33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1533</v>
      </c>
      <c r="AY195" s="164" t="s">
        <v>1750</v>
      </c>
    </row>
    <row r="196" spans="1:65" s="1" customFormat="1" ht="16.5" customHeight="1">
      <c r="A196" s="29"/>
      <c r="B196" s="142"/>
      <c r="C196" s="143" t="s">
        <v>1869</v>
      </c>
      <c r="D196" s="143" t="s">
        <v>1752</v>
      </c>
      <c r="E196" s="144" t="s">
        <v>1870</v>
      </c>
      <c r="F196" s="145" t="s">
        <v>1871</v>
      </c>
      <c r="G196" s="146" t="s">
        <v>1755</v>
      </c>
      <c r="H196" s="147">
        <v>75.33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1.2E-2</v>
      </c>
      <c r="P196" s="152">
        <f>O196*H196</f>
        <v>0.90395999999999999</v>
      </c>
      <c r="Q196" s="152">
        <v>1.2700000000000001E-3</v>
      </c>
      <c r="R196" s="152">
        <f>Q196*H196</f>
        <v>9.5669100000000007E-2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1872</v>
      </c>
    </row>
    <row r="197" spans="1:65" s="1" customFormat="1" ht="16.5" customHeight="1">
      <c r="A197" s="29"/>
      <c r="B197" s="142"/>
      <c r="C197" s="177" t="s">
        <v>1873</v>
      </c>
      <c r="D197" s="177" t="s">
        <v>1849</v>
      </c>
      <c r="E197" s="178" t="s">
        <v>1874</v>
      </c>
      <c r="F197" s="179" t="s">
        <v>1875</v>
      </c>
      <c r="G197" s="180" t="s">
        <v>1876</v>
      </c>
      <c r="H197" s="181">
        <v>1.883</v>
      </c>
      <c r="I197" s="182"/>
      <c r="J197" s="182">
        <f>ROUND(I197*H197,2)</f>
        <v>0</v>
      </c>
      <c r="K197" s="183"/>
      <c r="L197" s="184"/>
      <c r="M197" s="185" t="s">
        <v>1456</v>
      </c>
      <c r="N197" s="186" t="s">
        <v>1491</v>
      </c>
      <c r="O197" s="152">
        <v>0</v>
      </c>
      <c r="P197" s="152">
        <f>O197*H197</f>
        <v>0</v>
      </c>
      <c r="Q197" s="152">
        <v>1E-3</v>
      </c>
      <c r="R197" s="152">
        <f>Q197*H197</f>
        <v>1.8830000000000001E-3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1789</v>
      </c>
      <c r="AT197" s="154" t="s">
        <v>1849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1877</v>
      </c>
    </row>
    <row r="198" spans="1:65" s="13" customFormat="1">
      <c r="B198" s="163"/>
      <c r="D198" s="157" t="s">
        <v>1758</v>
      </c>
      <c r="F198" s="165" t="s">
        <v>608</v>
      </c>
      <c r="H198" s="166">
        <v>1.883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1758</v>
      </c>
      <c r="AU198" s="164" t="s">
        <v>1535</v>
      </c>
      <c r="AV198" s="13" t="s">
        <v>1535</v>
      </c>
      <c r="AW198" s="13" t="s">
        <v>1458</v>
      </c>
      <c r="AX198" s="13" t="s">
        <v>1533</v>
      </c>
      <c r="AY198" s="164" t="s">
        <v>1750</v>
      </c>
    </row>
    <row r="199" spans="1:65" s="11" customFormat="1" ht="22.9" customHeight="1">
      <c r="B199" s="130"/>
      <c r="D199" s="131" t="s">
        <v>1525</v>
      </c>
      <c r="E199" s="140" t="s">
        <v>1535</v>
      </c>
      <c r="F199" s="140" t="s">
        <v>1879</v>
      </c>
      <c r="J199" s="141">
        <f>BK199</f>
        <v>0</v>
      </c>
      <c r="L199" s="130"/>
      <c r="M199" s="134"/>
      <c r="N199" s="135"/>
      <c r="O199" s="135"/>
      <c r="P199" s="136">
        <f>P200</f>
        <v>94.135999999999996</v>
      </c>
      <c r="Q199" s="135"/>
      <c r="R199" s="136">
        <f>R200</f>
        <v>46.996824000000004</v>
      </c>
      <c r="S199" s="135"/>
      <c r="T199" s="137">
        <f>T200</f>
        <v>0</v>
      </c>
      <c r="AR199" s="131" t="s">
        <v>1533</v>
      </c>
      <c r="AT199" s="138" t="s">
        <v>1525</v>
      </c>
      <c r="AU199" s="138" t="s">
        <v>1533</v>
      </c>
      <c r="AY199" s="131" t="s">
        <v>1750</v>
      </c>
      <c r="BK199" s="139">
        <f>BK200</f>
        <v>0</v>
      </c>
    </row>
    <row r="200" spans="1:65" s="1" customFormat="1" ht="55.5" customHeight="1">
      <c r="A200" s="29"/>
      <c r="B200" s="142"/>
      <c r="C200" s="143" t="s">
        <v>1880</v>
      </c>
      <c r="D200" s="143" t="s">
        <v>1752</v>
      </c>
      <c r="E200" s="144" t="s">
        <v>1881</v>
      </c>
      <c r="F200" s="145" t="s">
        <v>1882</v>
      </c>
      <c r="G200" s="146" t="s">
        <v>1786</v>
      </c>
      <c r="H200" s="147">
        <v>229.6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0.41</v>
      </c>
      <c r="P200" s="152">
        <f>O200*H200</f>
        <v>94.135999999999996</v>
      </c>
      <c r="Q200" s="152">
        <v>0.20469000000000001</v>
      </c>
      <c r="R200" s="152">
        <f>Q200*H200</f>
        <v>46.996824000000004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1883</v>
      </c>
    </row>
    <row r="201" spans="1:65" s="11" customFormat="1" ht="22.9" customHeight="1">
      <c r="B201" s="130"/>
      <c r="D201" s="131" t="s">
        <v>1525</v>
      </c>
      <c r="E201" s="140" t="s">
        <v>1764</v>
      </c>
      <c r="F201" s="140" t="s">
        <v>1884</v>
      </c>
      <c r="J201" s="141">
        <f>BK201</f>
        <v>0</v>
      </c>
      <c r="L201" s="130"/>
      <c r="M201" s="134"/>
      <c r="N201" s="135"/>
      <c r="O201" s="135"/>
      <c r="P201" s="136">
        <f>SUM(P202:P203)</f>
        <v>15.842400000000001</v>
      </c>
      <c r="Q201" s="135"/>
      <c r="R201" s="136">
        <f>SUM(R202:R203)</f>
        <v>0</v>
      </c>
      <c r="S201" s="135"/>
      <c r="T201" s="137">
        <f>SUM(T202:T203)</f>
        <v>0</v>
      </c>
      <c r="AR201" s="131" t="s">
        <v>1533</v>
      </c>
      <c r="AT201" s="138" t="s">
        <v>1525</v>
      </c>
      <c r="AU201" s="138" t="s">
        <v>1533</v>
      </c>
      <c r="AY201" s="131" t="s">
        <v>1750</v>
      </c>
      <c r="BK201" s="139">
        <f>SUM(BK202:BK203)</f>
        <v>0</v>
      </c>
    </row>
    <row r="202" spans="1:65" s="1" customFormat="1" ht="16.5" customHeight="1">
      <c r="A202" s="29"/>
      <c r="B202" s="142"/>
      <c r="C202" s="143" t="s">
        <v>1885</v>
      </c>
      <c r="D202" s="143" t="s">
        <v>1752</v>
      </c>
      <c r="E202" s="144" t="s">
        <v>1886</v>
      </c>
      <c r="F202" s="145" t="s">
        <v>1887</v>
      </c>
      <c r="G202" s="146" t="s">
        <v>1786</v>
      </c>
      <c r="H202" s="147">
        <v>229.6</v>
      </c>
      <c r="I202" s="148"/>
      <c r="J202" s="148">
        <f>ROUND(I202*H202,2)</f>
        <v>0</v>
      </c>
      <c r="K202" s="149"/>
      <c r="L202" s="30"/>
      <c r="M202" s="150" t="s">
        <v>1456</v>
      </c>
      <c r="N202" s="151" t="s">
        <v>1491</v>
      </c>
      <c r="O202" s="152">
        <v>6.9000000000000006E-2</v>
      </c>
      <c r="P202" s="152">
        <f>O202*H202</f>
        <v>15.842400000000001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1756</v>
      </c>
      <c r="AT202" s="154" t="s">
        <v>1752</v>
      </c>
      <c r="AU202" s="154" t="s">
        <v>1535</v>
      </c>
      <c r="AY202" s="17" t="s">
        <v>1750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1533</v>
      </c>
      <c r="BK202" s="155">
        <f>ROUND(I202*H202,2)</f>
        <v>0</v>
      </c>
      <c r="BL202" s="17" t="s">
        <v>1756</v>
      </c>
      <c r="BM202" s="154" t="s">
        <v>2105</v>
      </c>
    </row>
    <row r="203" spans="1:65" s="13" customFormat="1">
      <c r="B203" s="163"/>
      <c r="D203" s="157" t="s">
        <v>1758</v>
      </c>
      <c r="E203" s="164" t="s">
        <v>1456</v>
      </c>
      <c r="F203" s="165" t="s">
        <v>609</v>
      </c>
      <c r="H203" s="166">
        <v>229.6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1758</v>
      </c>
      <c r="AU203" s="164" t="s">
        <v>1535</v>
      </c>
      <c r="AV203" s="13" t="s">
        <v>1535</v>
      </c>
      <c r="AW203" s="13" t="s">
        <v>1482</v>
      </c>
      <c r="AX203" s="13" t="s">
        <v>1533</v>
      </c>
      <c r="AY203" s="164" t="s">
        <v>1750</v>
      </c>
    </row>
    <row r="204" spans="1:65" s="11" customFormat="1" ht="22.9" customHeight="1">
      <c r="B204" s="130"/>
      <c r="D204" s="131" t="s">
        <v>1525</v>
      </c>
      <c r="E204" s="140" t="s">
        <v>1756</v>
      </c>
      <c r="F204" s="140" t="s">
        <v>1893</v>
      </c>
      <c r="J204" s="141">
        <f>BK204</f>
        <v>0</v>
      </c>
      <c r="L204" s="130"/>
      <c r="M204" s="134"/>
      <c r="N204" s="135"/>
      <c r="O204" s="135"/>
      <c r="P204" s="136">
        <f>SUM(P205:P212)</f>
        <v>148.37198799999999</v>
      </c>
      <c r="Q204" s="135"/>
      <c r="R204" s="136">
        <f>SUM(R205:R212)</f>
        <v>0.93734782000000005</v>
      </c>
      <c r="S204" s="135"/>
      <c r="T204" s="137">
        <f>SUM(T205:T212)</f>
        <v>0</v>
      </c>
      <c r="AR204" s="131" t="s">
        <v>1533</v>
      </c>
      <c r="AT204" s="138" t="s">
        <v>1525</v>
      </c>
      <c r="AU204" s="138" t="s">
        <v>1533</v>
      </c>
      <c r="AY204" s="131" t="s">
        <v>1750</v>
      </c>
      <c r="BK204" s="139">
        <f>SUM(BK205:BK212)</f>
        <v>0</v>
      </c>
    </row>
    <row r="205" spans="1:65" s="1" customFormat="1" ht="33" customHeight="1">
      <c r="A205" s="29"/>
      <c r="B205" s="142"/>
      <c r="C205" s="143" t="s">
        <v>1889</v>
      </c>
      <c r="D205" s="143" t="s">
        <v>1752</v>
      </c>
      <c r="E205" s="144" t="s">
        <v>1895</v>
      </c>
      <c r="F205" s="145" t="s">
        <v>1896</v>
      </c>
      <c r="G205" s="146" t="s">
        <v>1802</v>
      </c>
      <c r="H205" s="147">
        <v>30.995999999999999</v>
      </c>
      <c r="I205" s="148"/>
      <c r="J205" s="148">
        <f>ROUND(I205*H205,2)</f>
        <v>0</v>
      </c>
      <c r="K205" s="149"/>
      <c r="L205" s="30"/>
      <c r="M205" s="150" t="s">
        <v>1456</v>
      </c>
      <c r="N205" s="151" t="s">
        <v>1491</v>
      </c>
      <c r="O205" s="152">
        <v>1.3169999999999999</v>
      </c>
      <c r="P205" s="152">
        <f>O205*H205</f>
        <v>40.821731999999997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1756</v>
      </c>
      <c r="AT205" s="154" t="s">
        <v>1752</v>
      </c>
      <c r="AU205" s="154" t="s">
        <v>1535</v>
      </c>
      <c r="AY205" s="17" t="s">
        <v>1750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1533</v>
      </c>
      <c r="BK205" s="155">
        <f>ROUND(I205*H205,2)</f>
        <v>0</v>
      </c>
      <c r="BL205" s="17" t="s">
        <v>1756</v>
      </c>
      <c r="BM205" s="154" t="s">
        <v>1897</v>
      </c>
    </row>
    <row r="206" spans="1:65" s="13" customFormat="1">
      <c r="B206" s="163"/>
      <c r="D206" s="157" t="s">
        <v>1758</v>
      </c>
      <c r="E206" s="164" t="s">
        <v>1456</v>
      </c>
      <c r="F206" s="165" t="s">
        <v>610</v>
      </c>
      <c r="H206" s="166">
        <v>30.995999999999999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1758</v>
      </c>
      <c r="AU206" s="164" t="s">
        <v>1535</v>
      </c>
      <c r="AV206" s="13" t="s">
        <v>1535</v>
      </c>
      <c r="AW206" s="13" t="s">
        <v>1482</v>
      </c>
      <c r="AX206" s="13" t="s">
        <v>1533</v>
      </c>
      <c r="AY206" s="164" t="s">
        <v>1750</v>
      </c>
    </row>
    <row r="207" spans="1:65" s="1" customFormat="1" ht="49.15" customHeight="1">
      <c r="A207" s="29"/>
      <c r="B207" s="142"/>
      <c r="C207" s="143" t="s">
        <v>1894</v>
      </c>
      <c r="D207" s="143" t="s">
        <v>1752</v>
      </c>
      <c r="E207" s="144" t="s">
        <v>2107</v>
      </c>
      <c r="F207" s="145" t="s">
        <v>2108</v>
      </c>
      <c r="G207" s="146" t="s">
        <v>1802</v>
      </c>
      <c r="H207" s="147">
        <v>4.2140000000000004</v>
      </c>
      <c r="I207" s="148"/>
      <c r="J207" s="148">
        <f>ROUND(I207*H207,2)</f>
        <v>0</v>
      </c>
      <c r="K207" s="149"/>
      <c r="L207" s="30"/>
      <c r="M207" s="150" t="s">
        <v>1456</v>
      </c>
      <c r="N207" s="151" t="s">
        <v>1491</v>
      </c>
      <c r="O207" s="152">
        <v>1.4650000000000001</v>
      </c>
      <c r="P207" s="152">
        <f>O207*H207</f>
        <v>6.1735100000000012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1756</v>
      </c>
      <c r="AT207" s="154" t="s">
        <v>1752</v>
      </c>
      <c r="AU207" s="154" t="s">
        <v>1535</v>
      </c>
      <c r="AY207" s="17" t="s">
        <v>1750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1533</v>
      </c>
      <c r="BK207" s="155">
        <f>ROUND(I207*H207,2)</f>
        <v>0</v>
      </c>
      <c r="BL207" s="17" t="s">
        <v>1756</v>
      </c>
      <c r="BM207" s="154" t="s">
        <v>2536</v>
      </c>
    </row>
    <row r="208" spans="1:65" s="13" customFormat="1">
      <c r="B208" s="163"/>
      <c r="D208" s="157" t="s">
        <v>1758</v>
      </c>
      <c r="E208" s="164" t="s">
        <v>1456</v>
      </c>
      <c r="F208" s="165" t="s">
        <v>611</v>
      </c>
      <c r="H208" s="166">
        <v>4.2140000000000004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1758</v>
      </c>
      <c r="AU208" s="164" t="s">
        <v>1535</v>
      </c>
      <c r="AV208" s="13" t="s">
        <v>1535</v>
      </c>
      <c r="AW208" s="13" t="s">
        <v>1482</v>
      </c>
      <c r="AX208" s="13" t="s">
        <v>1533</v>
      </c>
      <c r="AY208" s="164" t="s">
        <v>1750</v>
      </c>
    </row>
    <row r="209" spans="1:65" s="1" customFormat="1" ht="37.9" customHeight="1">
      <c r="A209" s="29"/>
      <c r="B209" s="142"/>
      <c r="C209" s="143" t="s">
        <v>1899</v>
      </c>
      <c r="D209" s="143" t="s">
        <v>1752</v>
      </c>
      <c r="E209" s="144" t="s">
        <v>2111</v>
      </c>
      <c r="F209" s="145" t="s">
        <v>2112</v>
      </c>
      <c r="G209" s="146" t="s">
        <v>1755</v>
      </c>
      <c r="H209" s="147">
        <v>120.4</v>
      </c>
      <c r="I209" s="148"/>
      <c r="J209" s="148">
        <f>ROUND(I209*H209,2)</f>
        <v>0</v>
      </c>
      <c r="K209" s="149"/>
      <c r="L209" s="30"/>
      <c r="M209" s="150" t="s">
        <v>1456</v>
      </c>
      <c r="N209" s="151" t="s">
        <v>1491</v>
      </c>
      <c r="O209" s="152">
        <v>0.82099999999999995</v>
      </c>
      <c r="P209" s="152">
        <f>O209*H209</f>
        <v>98.848399999999998</v>
      </c>
      <c r="Q209" s="152">
        <v>6.3200000000000001E-3</v>
      </c>
      <c r="R209" s="152">
        <f>Q209*H209</f>
        <v>0.76092800000000005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1756</v>
      </c>
      <c r="AT209" s="154" t="s">
        <v>1752</v>
      </c>
      <c r="AU209" s="154" t="s">
        <v>1535</v>
      </c>
      <c r="AY209" s="17" t="s">
        <v>1750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1533</v>
      </c>
      <c r="BK209" s="155">
        <f>ROUND(I209*H209,2)</f>
        <v>0</v>
      </c>
      <c r="BL209" s="17" t="s">
        <v>1756</v>
      </c>
      <c r="BM209" s="154" t="s">
        <v>2538</v>
      </c>
    </row>
    <row r="210" spans="1:65" s="13" customFormat="1">
      <c r="B210" s="163"/>
      <c r="D210" s="157" t="s">
        <v>1758</v>
      </c>
      <c r="E210" s="164" t="s">
        <v>1456</v>
      </c>
      <c r="F210" s="165" t="s">
        <v>612</v>
      </c>
      <c r="H210" s="166">
        <v>120.4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1482</v>
      </c>
      <c r="AX210" s="13" t="s">
        <v>1533</v>
      </c>
      <c r="AY210" s="164" t="s">
        <v>1750</v>
      </c>
    </row>
    <row r="211" spans="1:65" s="1" customFormat="1" ht="24.2" customHeight="1">
      <c r="A211" s="29"/>
      <c r="B211" s="142"/>
      <c r="C211" s="143" t="s">
        <v>1904</v>
      </c>
      <c r="D211" s="143" t="s">
        <v>1752</v>
      </c>
      <c r="E211" s="144" t="s">
        <v>2115</v>
      </c>
      <c r="F211" s="145" t="s">
        <v>2116</v>
      </c>
      <c r="G211" s="146" t="s">
        <v>1839</v>
      </c>
      <c r="H211" s="147">
        <v>0.16600000000000001</v>
      </c>
      <c r="I211" s="148"/>
      <c r="J211" s="148">
        <f>ROUND(I211*H211,2)</f>
        <v>0</v>
      </c>
      <c r="K211" s="149"/>
      <c r="L211" s="30"/>
      <c r="M211" s="150" t="s">
        <v>1456</v>
      </c>
      <c r="N211" s="151" t="s">
        <v>1491</v>
      </c>
      <c r="O211" s="152">
        <v>15.231</v>
      </c>
      <c r="P211" s="152">
        <f>O211*H211</f>
        <v>2.528346</v>
      </c>
      <c r="Q211" s="152">
        <v>1.06277</v>
      </c>
      <c r="R211" s="152">
        <f>Q211*H211</f>
        <v>0.17641982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1756</v>
      </c>
      <c r="AT211" s="154" t="s">
        <v>1752</v>
      </c>
      <c r="AU211" s="154" t="s">
        <v>1535</v>
      </c>
      <c r="AY211" s="17" t="s">
        <v>1750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1533</v>
      </c>
      <c r="BK211" s="155">
        <f>ROUND(I211*H211,2)</f>
        <v>0</v>
      </c>
      <c r="BL211" s="17" t="s">
        <v>1756</v>
      </c>
      <c r="BM211" s="154" t="s">
        <v>2540</v>
      </c>
    </row>
    <row r="212" spans="1:65" s="13" customFormat="1">
      <c r="B212" s="163"/>
      <c r="D212" s="157" t="s">
        <v>1758</v>
      </c>
      <c r="E212" s="164" t="s">
        <v>1456</v>
      </c>
      <c r="F212" s="165" t="s">
        <v>613</v>
      </c>
      <c r="H212" s="166">
        <v>0.16600000000000001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1533</v>
      </c>
      <c r="AY212" s="164" t="s">
        <v>1750</v>
      </c>
    </row>
    <row r="213" spans="1:65" s="11" customFormat="1" ht="22.9" customHeight="1">
      <c r="B213" s="130"/>
      <c r="D213" s="131" t="s">
        <v>1525</v>
      </c>
      <c r="E213" s="140" t="s">
        <v>1771</v>
      </c>
      <c r="F213" s="140" t="s">
        <v>1920</v>
      </c>
      <c r="J213" s="141">
        <f>BK213</f>
        <v>0</v>
      </c>
      <c r="L213" s="130"/>
      <c r="M213" s="134"/>
      <c r="N213" s="135"/>
      <c r="O213" s="135"/>
      <c r="P213" s="136">
        <f>SUM(P214:P239)</f>
        <v>67.811179999999993</v>
      </c>
      <c r="Q213" s="135"/>
      <c r="R213" s="136">
        <f>SUM(R214:R239)</f>
        <v>1.0526399999999998</v>
      </c>
      <c r="S213" s="135"/>
      <c r="T213" s="137">
        <f>SUM(T214:T239)</f>
        <v>0</v>
      </c>
      <c r="AR213" s="131" t="s">
        <v>1533</v>
      </c>
      <c r="AT213" s="138" t="s">
        <v>1525</v>
      </c>
      <c r="AU213" s="138" t="s">
        <v>1533</v>
      </c>
      <c r="AY213" s="131" t="s">
        <v>1750</v>
      </c>
      <c r="BK213" s="139">
        <f>SUM(BK214:BK239)</f>
        <v>0</v>
      </c>
    </row>
    <row r="214" spans="1:65" s="1" customFormat="1" ht="37.9" customHeight="1">
      <c r="A214" s="29"/>
      <c r="B214" s="142"/>
      <c r="C214" s="143" t="s">
        <v>1908</v>
      </c>
      <c r="D214" s="143" t="s">
        <v>1752</v>
      </c>
      <c r="E214" s="144" t="s">
        <v>1922</v>
      </c>
      <c r="F214" s="145" t="s">
        <v>1923</v>
      </c>
      <c r="G214" s="146" t="s">
        <v>1755</v>
      </c>
      <c r="H214" s="147">
        <v>131.58000000000001</v>
      </c>
      <c r="I214" s="148"/>
      <c r="J214" s="148">
        <f>ROUND(I214*H214,2)</f>
        <v>0</v>
      </c>
      <c r="K214" s="149"/>
      <c r="L214" s="30"/>
      <c r="M214" s="150" t="s">
        <v>1456</v>
      </c>
      <c r="N214" s="151" t="s">
        <v>1491</v>
      </c>
      <c r="O214" s="152">
        <v>0.02</v>
      </c>
      <c r="P214" s="152">
        <f>O214*H214</f>
        <v>2.6316000000000002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1924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581</v>
      </c>
      <c r="H215" s="166">
        <v>13.77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1526</v>
      </c>
      <c r="AY215" s="164" t="s">
        <v>1750</v>
      </c>
    </row>
    <row r="216" spans="1:65" s="13" customFormat="1">
      <c r="B216" s="163"/>
      <c r="D216" s="157" t="s">
        <v>1758</v>
      </c>
      <c r="E216" s="164" t="s">
        <v>1456</v>
      </c>
      <c r="F216" s="165" t="s">
        <v>582</v>
      </c>
      <c r="H216" s="166">
        <v>117.81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1758</v>
      </c>
      <c r="AU216" s="164" t="s">
        <v>1535</v>
      </c>
      <c r="AV216" s="13" t="s">
        <v>1535</v>
      </c>
      <c r="AW216" s="13" t="s">
        <v>1482</v>
      </c>
      <c r="AX216" s="13" t="s">
        <v>1526</v>
      </c>
      <c r="AY216" s="164" t="s">
        <v>1750</v>
      </c>
    </row>
    <row r="217" spans="1:65" s="14" customFormat="1">
      <c r="B217" s="170"/>
      <c r="D217" s="157" t="s">
        <v>1758</v>
      </c>
      <c r="E217" s="171" t="s">
        <v>1456</v>
      </c>
      <c r="F217" s="172" t="s">
        <v>1816</v>
      </c>
      <c r="H217" s="173">
        <v>131.58000000000001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1758</v>
      </c>
      <c r="AU217" s="171" t="s">
        <v>1535</v>
      </c>
      <c r="AV217" s="14" t="s">
        <v>1756</v>
      </c>
      <c r="AW217" s="14" t="s">
        <v>1482</v>
      </c>
      <c r="AX217" s="14" t="s">
        <v>1533</v>
      </c>
      <c r="AY217" s="171" t="s">
        <v>1750</v>
      </c>
    </row>
    <row r="218" spans="1:65" s="1" customFormat="1" ht="44.25" customHeight="1">
      <c r="A218" s="29"/>
      <c r="B218" s="142"/>
      <c r="C218" s="143" t="s">
        <v>1912</v>
      </c>
      <c r="D218" s="143" t="s">
        <v>1752</v>
      </c>
      <c r="E218" s="144" t="s">
        <v>2542</v>
      </c>
      <c r="F218" s="145" t="s">
        <v>2231</v>
      </c>
      <c r="G218" s="146" t="s">
        <v>1755</v>
      </c>
      <c r="H218" s="147">
        <v>235.62</v>
      </c>
      <c r="I218" s="148"/>
      <c r="J218" s="148">
        <f>ROUND(I218*H218,2)</f>
        <v>0</v>
      </c>
      <c r="K218" s="149"/>
      <c r="L218" s="30"/>
      <c r="M218" s="150" t="s">
        <v>1456</v>
      </c>
      <c r="N218" s="151" t="s">
        <v>1491</v>
      </c>
      <c r="O218" s="152">
        <v>2.8000000000000001E-2</v>
      </c>
      <c r="P218" s="152">
        <f>O218*H218</f>
        <v>6.5973600000000001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614</v>
      </c>
    </row>
    <row r="219" spans="1:65" s="12" customFormat="1">
      <c r="B219" s="156"/>
      <c r="D219" s="157" t="s">
        <v>1758</v>
      </c>
      <c r="E219" s="158" t="s">
        <v>1456</v>
      </c>
      <c r="F219" s="159" t="s">
        <v>2233</v>
      </c>
      <c r="H219" s="158" t="s">
        <v>1456</v>
      </c>
      <c r="L219" s="156"/>
      <c r="M219" s="160"/>
      <c r="N219" s="161"/>
      <c r="O219" s="161"/>
      <c r="P219" s="161"/>
      <c r="Q219" s="161"/>
      <c r="R219" s="161"/>
      <c r="S219" s="161"/>
      <c r="T219" s="162"/>
      <c r="AT219" s="158" t="s">
        <v>1758</v>
      </c>
      <c r="AU219" s="158" t="s">
        <v>1535</v>
      </c>
      <c r="AV219" s="12" t="s">
        <v>1533</v>
      </c>
      <c r="AW219" s="12" t="s">
        <v>1482</v>
      </c>
      <c r="AX219" s="12" t="s">
        <v>1526</v>
      </c>
      <c r="AY219" s="158" t="s">
        <v>1750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584</v>
      </c>
      <c r="H220" s="166">
        <v>235.62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1533</v>
      </c>
      <c r="AY220" s="164" t="s">
        <v>1750</v>
      </c>
    </row>
    <row r="221" spans="1:65" s="1" customFormat="1" ht="49.15" customHeight="1">
      <c r="A221" s="29"/>
      <c r="B221" s="142"/>
      <c r="C221" s="143" t="s">
        <v>1916</v>
      </c>
      <c r="D221" s="143" t="s">
        <v>1752</v>
      </c>
      <c r="E221" s="144" t="s">
        <v>2544</v>
      </c>
      <c r="F221" s="145" t="s">
        <v>2545</v>
      </c>
      <c r="G221" s="146" t="s">
        <v>1755</v>
      </c>
      <c r="H221" s="147">
        <v>117.81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0.214</v>
      </c>
      <c r="P221" s="152">
        <f>O221*H221</f>
        <v>25.21134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2546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587</v>
      </c>
      <c r="H222" s="166">
        <v>117.81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1533</v>
      </c>
      <c r="AY222" s="164" t="s">
        <v>1750</v>
      </c>
    </row>
    <row r="223" spans="1:65" s="1" customFormat="1" ht="37.9" customHeight="1">
      <c r="A223" s="29"/>
      <c r="B223" s="142"/>
      <c r="C223" s="143" t="s">
        <v>1921</v>
      </c>
      <c r="D223" s="143" t="s">
        <v>1752</v>
      </c>
      <c r="E223" s="144" t="s">
        <v>1927</v>
      </c>
      <c r="F223" s="145" t="s">
        <v>1928</v>
      </c>
      <c r="G223" s="146" t="s">
        <v>1755</v>
      </c>
      <c r="H223" s="147">
        <v>131.58000000000001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2.7E-2</v>
      </c>
      <c r="P223" s="152">
        <f>O223*H223</f>
        <v>3.5526600000000004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1929</v>
      </c>
    </row>
    <row r="224" spans="1:65" s="13" customFormat="1">
      <c r="B224" s="163"/>
      <c r="D224" s="157" t="s">
        <v>1758</v>
      </c>
      <c r="E224" s="164" t="s">
        <v>1456</v>
      </c>
      <c r="F224" s="165" t="s">
        <v>581</v>
      </c>
      <c r="H224" s="166">
        <v>13.77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1758</v>
      </c>
      <c r="AU224" s="164" t="s">
        <v>1535</v>
      </c>
      <c r="AV224" s="13" t="s">
        <v>1535</v>
      </c>
      <c r="AW224" s="13" t="s">
        <v>1482</v>
      </c>
      <c r="AX224" s="13" t="s">
        <v>1526</v>
      </c>
      <c r="AY224" s="164" t="s">
        <v>1750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582</v>
      </c>
      <c r="H225" s="166">
        <v>117.81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1526</v>
      </c>
      <c r="AY225" s="164" t="s">
        <v>1750</v>
      </c>
    </row>
    <row r="226" spans="1:65" s="14" customFormat="1">
      <c r="B226" s="170"/>
      <c r="D226" s="157" t="s">
        <v>1758</v>
      </c>
      <c r="E226" s="171" t="s">
        <v>1456</v>
      </c>
      <c r="F226" s="172" t="s">
        <v>1816</v>
      </c>
      <c r="H226" s="173">
        <v>131.58000000000001</v>
      </c>
      <c r="L226" s="170"/>
      <c r="M226" s="174"/>
      <c r="N226" s="175"/>
      <c r="O226" s="175"/>
      <c r="P226" s="175"/>
      <c r="Q226" s="175"/>
      <c r="R226" s="175"/>
      <c r="S226" s="175"/>
      <c r="T226" s="176"/>
      <c r="AT226" s="171" t="s">
        <v>1758</v>
      </c>
      <c r="AU226" s="171" t="s">
        <v>1535</v>
      </c>
      <c r="AV226" s="14" t="s">
        <v>1756</v>
      </c>
      <c r="AW226" s="14" t="s">
        <v>1482</v>
      </c>
      <c r="AX226" s="14" t="s">
        <v>1533</v>
      </c>
      <c r="AY226" s="171" t="s">
        <v>1750</v>
      </c>
    </row>
    <row r="227" spans="1:65" s="1" customFormat="1" ht="24.2" customHeight="1">
      <c r="A227" s="29"/>
      <c r="B227" s="142"/>
      <c r="C227" s="143" t="s">
        <v>1926</v>
      </c>
      <c r="D227" s="143" t="s">
        <v>1752</v>
      </c>
      <c r="E227" s="144" t="s">
        <v>1931</v>
      </c>
      <c r="F227" s="145" t="s">
        <v>1932</v>
      </c>
      <c r="G227" s="146" t="s">
        <v>1755</v>
      </c>
      <c r="H227" s="147">
        <v>131.58000000000001</v>
      </c>
      <c r="I227" s="148"/>
      <c r="J227" s="148">
        <f>ROUND(I227*H227,2)</f>
        <v>0</v>
      </c>
      <c r="K227" s="149"/>
      <c r="L227" s="30"/>
      <c r="M227" s="150" t="s">
        <v>1456</v>
      </c>
      <c r="N227" s="151" t="s">
        <v>1491</v>
      </c>
      <c r="O227" s="152">
        <v>4.0000000000000001E-3</v>
      </c>
      <c r="P227" s="152">
        <f>O227*H227</f>
        <v>0.52632000000000001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1756</v>
      </c>
      <c r="AT227" s="154" t="s">
        <v>1752</v>
      </c>
      <c r="AU227" s="154" t="s">
        <v>1535</v>
      </c>
      <c r="AY227" s="17" t="s">
        <v>1750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1533</v>
      </c>
      <c r="BK227" s="155">
        <f>ROUND(I227*H227,2)</f>
        <v>0</v>
      </c>
      <c r="BL227" s="17" t="s">
        <v>1756</v>
      </c>
      <c r="BM227" s="154" t="s">
        <v>1933</v>
      </c>
    </row>
    <row r="228" spans="1:65" s="1" customFormat="1" ht="24.2" customHeight="1">
      <c r="A228" s="29"/>
      <c r="B228" s="142"/>
      <c r="C228" s="143" t="s">
        <v>1930</v>
      </c>
      <c r="D228" s="143" t="s">
        <v>1752</v>
      </c>
      <c r="E228" s="144" t="s">
        <v>1935</v>
      </c>
      <c r="F228" s="145" t="s">
        <v>1936</v>
      </c>
      <c r="G228" s="146" t="s">
        <v>1755</v>
      </c>
      <c r="H228" s="147">
        <v>277.77999999999997</v>
      </c>
      <c r="I228" s="148"/>
      <c r="J228" s="148">
        <f>ROUND(I228*H228,2)</f>
        <v>0</v>
      </c>
      <c r="K228" s="149"/>
      <c r="L228" s="30"/>
      <c r="M228" s="150" t="s">
        <v>1456</v>
      </c>
      <c r="N228" s="151" t="s">
        <v>1491</v>
      </c>
      <c r="O228" s="152">
        <v>2E-3</v>
      </c>
      <c r="P228" s="152">
        <f>O228*H228</f>
        <v>0.55555999999999994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1756</v>
      </c>
      <c r="AT228" s="154" t="s">
        <v>1752</v>
      </c>
      <c r="AU228" s="154" t="s">
        <v>1535</v>
      </c>
      <c r="AY228" s="17" t="s">
        <v>1750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1533</v>
      </c>
      <c r="BK228" s="155">
        <f>ROUND(I228*H228,2)</f>
        <v>0</v>
      </c>
      <c r="BL228" s="17" t="s">
        <v>1756</v>
      </c>
      <c r="BM228" s="154" t="s">
        <v>1937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588</v>
      </c>
      <c r="H229" s="166">
        <v>29.07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1526</v>
      </c>
      <c r="AY229" s="164" t="s">
        <v>1750</v>
      </c>
    </row>
    <row r="230" spans="1:65" s="13" customFormat="1">
      <c r="B230" s="163"/>
      <c r="D230" s="157" t="s">
        <v>1758</v>
      </c>
      <c r="E230" s="164" t="s">
        <v>1456</v>
      </c>
      <c r="F230" s="165" t="s">
        <v>589</v>
      </c>
      <c r="H230" s="166">
        <v>248.71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1758</v>
      </c>
      <c r="AU230" s="164" t="s">
        <v>1535</v>
      </c>
      <c r="AV230" s="13" t="s">
        <v>1535</v>
      </c>
      <c r="AW230" s="13" t="s">
        <v>1482</v>
      </c>
      <c r="AX230" s="13" t="s">
        <v>1526</v>
      </c>
      <c r="AY230" s="164" t="s">
        <v>1750</v>
      </c>
    </row>
    <row r="231" spans="1:65" s="14" customFormat="1">
      <c r="B231" s="170"/>
      <c r="D231" s="157" t="s">
        <v>1758</v>
      </c>
      <c r="E231" s="171" t="s">
        <v>1456</v>
      </c>
      <c r="F231" s="172" t="s">
        <v>1816</v>
      </c>
      <c r="H231" s="173">
        <v>277.77999999999997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1758</v>
      </c>
      <c r="AU231" s="171" t="s">
        <v>1535</v>
      </c>
      <c r="AV231" s="14" t="s">
        <v>1756</v>
      </c>
      <c r="AW231" s="14" t="s">
        <v>1482</v>
      </c>
      <c r="AX231" s="14" t="s">
        <v>1533</v>
      </c>
      <c r="AY231" s="171" t="s">
        <v>1750</v>
      </c>
    </row>
    <row r="232" spans="1:65" s="1" customFormat="1" ht="44.25" customHeight="1">
      <c r="A232" s="29"/>
      <c r="B232" s="142"/>
      <c r="C232" s="143" t="s">
        <v>1934</v>
      </c>
      <c r="D232" s="143" t="s">
        <v>1752</v>
      </c>
      <c r="E232" s="144" t="s">
        <v>1940</v>
      </c>
      <c r="F232" s="145" t="s">
        <v>1941</v>
      </c>
      <c r="G232" s="146" t="s">
        <v>1755</v>
      </c>
      <c r="H232" s="147">
        <v>292.69</v>
      </c>
      <c r="I232" s="148"/>
      <c r="J232" s="148">
        <f>ROUND(I232*H232,2)</f>
        <v>0</v>
      </c>
      <c r="K232" s="149"/>
      <c r="L232" s="30"/>
      <c r="M232" s="150" t="s">
        <v>1456</v>
      </c>
      <c r="N232" s="151" t="s">
        <v>1491</v>
      </c>
      <c r="O232" s="152">
        <v>1.6E-2</v>
      </c>
      <c r="P232" s="152">
        <f>O232*H232</f>
        <v>4.6830400000000001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1756</v>
      </c>
      <c r="AT232" s="154" t="s">
        <v>1752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1942</v>
      </c>
    </row>
    <row r="233" spans="1:65" s="13" customFormat="1">
      <c r="B233" s="163"/>
      <c r="D233" s="157" t="s">
        <v>1758</v>
      </c>
      <c r="E233" s="164" t="s">
        <v>1456</v>
      </c>
      <c r="F233" s="165" t="s">
        <v>615</v>
      </c>
      <c r="H233" s="166">
        <v>43.98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1758</v>
      </c>
      <c r="AU233" s="164" t="s">
        <v>1535</v>
      </c>
      <c r="AV233" s="13" t="s">
        <v>1535</v>
      </c>
      <c r="AW233" s="13" t="s">
        <v>1482</v>
      </c>
      <c r="AX233" s="13" t="s">
        <v>1526</v>
      </c>
      <c r="AY233" s="164" t="s">
        <v>1750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589</v>
      </c>
      <c r="H234" s="166">
        <v>248.71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1526</v>
      </c>
      <c r="AY234" s="164" t="s">
        <v>1750</v>
      </c>
    </row>
    <row r="235" spans="1:65" s="14" customFormat="1">
      <c r="B235" s="170"/>
      <c r="D235" s="157" t="s">
        <v>1758</v>
      </c>
      <c r="E235" s="171" t="s">
        <v>1456</v>
      </c>
      <c r="F235" s="172" t="s">
        <v>1816</v>
      </c>
      <c r="H235" s="173">
        <v>292.69</v>
      </c>
      <c r="L235" s="170"/>
      <c r="M235" s="174"/>
      <c r="N235" s="175"/>
      <c r="O235" s="175"/>
      <c r="P235" s="175"/>
      <c r="Q235" s="175"/>
      <c r="R235" s="175"/>
      <c r="S235" s="175"/>
      <c r="T235" s="176"/>
      <c r="AT235" s="171" t="s">
        <v>1758</v>
      </c>
      <c r="AU235" s="171" t="s">
        <v>1535</v>
      </c>
      <c r="AV235" s="14" t="s">
        <v>1756</v>
      </c>
      <c r="AW235" s="14" t="s">
        <v>1482</v>
      </c>
      <c r="AX235" s="14" t="s">
        <v>1533</v>
      </c>
      <c r="AY235" s="171" t="s">
        <v>1750</v>
      </c>
    </row>
    <row r="236" spans="1:65" s="1" customFormat="1" ht="44.25" customHeight="1">
      <c r="A236" s="29"/>
      <c r="B236" s="142"/>
      <c r="C236" s="143" t="s">
        <v>1939</v>
      </c>
      <c r="D236" s="143" t="s">
        <v>1752</v>
      </c>
      <c r="E236" s="144" t="s">
        <v>2242</v>
      </c>
      <c r="F236" s="145" t="s">
        <v>2243</v>
      </c>
      <c r="G236" s="146" t="s">
        <v>1755</v>
      </c>
      <c r="H236" s="147">
        <v>117.81</v>
      </c>
      <c r="I236" s="148"/>
      <c r="J236" s="148">
        <f>ROUND(I236*H236,2)</f>
        <v>0</v>
      </c>
      <c r="K236" s="149"/>
      <c r="L236" s="30"/>
      <c r="M236" s="150" t="s">
        <v>1456</v>
      </c>
      <c r="N236" s="151" t="s">
        <v>1491</v>
      </c>
      <c r="O236" s="152">
        <v>0.09</v>
      </c>
      <c r="P236" s="152">
        <f>O236*H236</f>
        <v>10.6029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1756</v>
      </c>
      <c r="AT236" s="154" t="s">
        <v>1752</v>
      </c>
      <c r="AU236" s="154" t="s">
        <v>1535</v>
      </c>
      <c r="AY236" s="17" t="s">
        <v>1750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1533</v>
      </c>
      <c r="BK236" s="155">
        <f>ROUND(I236*H236,2)</f>
        <v>0</v>
      </c>
      <c r="BL236" s="17" t="s">
        <v>1756</v>
      </c>
      <c r="BM236" s="154" t="s">
        <v>2548</v>
      </c>
    </row>
    <row r="237" spans="1:65" s="13" customFormat="1">
      <c r="B237" s="163"/>
      <c r="D237" s="157" t="s">
        <v>1758</v>
      </c>
      <c r="E237" s="164" t="s">
        <v>1456</v>
      </c>
      <c r="F237" s="165" t="s">
        <v>586</v>
      </c>
      <c r="H237" s="166">
        <v>117.81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1758</v>
      </c>
      <c r="AU237" s="164" t="s">
        <v>1535</v>
      </c>
      <c r="AV237" s="13" t="s">
        <v>1535</v>
      </c>
      <c r="AW237" s="13" t="s">
        <v>1482</v>
      </c>
      <c r="AX237" s="13" t="s">
        <v>1533</v>
      </c>
      <c r="AY237" s="164" t="s">
        <v>1750</v>
      </c>
    </row>
    <row r="238" spans="1:65" s="1" customFormat="1" ht="24.2" customHeight="1">
      <c r="A238" s="29"/>
      <c r="B238" s="142"/>
      <c r="C238" s="143" t="s">
        <v>1944</v>
      </c>
      <c r="D238" s="143" t="s">
        <v>1752</v>
      </c>
      <c r="E238" s="144" t="s">
        <v>1945</v>
      </c>
      <c r="F238" s="145" t="s">
        <v>1946</v>
      </c>
      <c r="G238" s="146" t="s">
        <v>1786</v>
      </c>
      <c r="H238" s="147">
        <v>292.39999999999998</v>
      </c>
      <c r="I238" s="148"/>
      <c r="J238" s="148">
        <f>ROUND(I238*H238,2)</f>
        <v>0</v>
      </c>
      <c r="K238" s="149"/>
      <c r="L238" s="30"/>
      <c r="M238" s="150" t="s">
        <v>1456</v>
      </c>
      <c r="N238" s="151" t="s">
        <v>1491</v>
      </c>
      <c r="O238" s="152">
        <v>4.5999999999999999E-2</v>
      </c>
      <c r="P238" s="152">
        <f>O238*H238</f>
        <v>13.450399999999998</v>
      </c>
      <c r="Q238" s="152">
        <v>3.5999999999999999E-3</v>
      </c>
      <c r="R238" s="152">
        <f>Q238*H238</f>
        <v>1.0526399999999998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1756</v>
      </c>
      <c r="AT238" s="154" t="s">
        <v>1752</v>
      </c>
      <c r="AU238" s="154" t="s">
        <v>1535</v>
      </c>
      <c r="AY238" s="17" t="s">
        <v>1750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1533</v>
      </c>
      <c r="BK238" s="155">
        <f>ROUND(I238*H238,2)</f>
        <v>0</v>
      </c>
      <c r="BL238" s="17" t="s">
        <v>1756</v>
      </c>
      <c r="BM238" s="154" t="s">
        <v>2121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616</v>
      </c>
      <c r="H239" s="166">
        <v>292.39999999999998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1" customFormat="1" ht="22.9" customHeight="1">
      <c r="B240" s="130"/>
      <c r="D240" s="131" t="s">
        <v>1525</v>
      </c>
      <c r="E240" s="140" t="s">
        <v>1789</v>
      </c>
      <c r="F240" s="140" t="s">
        <v>1948</v>
      </c>
      <c r="J240" s="141">
        <f>BK240</f>
        <v>0</v>
      </c>
      <c r="L240" s="130"/>
      <c r="M240" s="134"/>
      <c r="N240" s="135"/>
      <c r="O240" s="135"/>
      <c r="P240" s="136">
        <f>SUM(P241:P256)</f>
        <v>139.04580000000001</v>
      </c>
      <c r="Q240" s="135"/>
      <c r="R240" s="136">
        <f>SUM(R241:R256)</f>
        <v>3.4096600000000001</v>
      </c>
      <c r="S240" s="135"/>
      <c r="T240" s="137">
        <f>SUM(T241:T256)</f>
        <v>0</v>
      </c>
      <c r="AR240" s="131" t="s">
        <v>1533</v>
      </c>
      <c r="AT240" s="138" t="s">
        <v>1525</v>
      </c>
      <c r="AU240" s="138" t="s">
        <v>1533</v>
      </c>
      <c r="AY240" s="131" t="s">
        <v>1750</v>
      </c>
      <c r="BK240" s="139">
        <f>SUM(BK241:BK256)</f>
        <v>0</v>
      </c>
    </row>
    <row r="241" spans="1:65" s="1" customFormat="1" ht="44.25" customHeight="1">
      <c r="A241" s="29"/>
      <c r="B241" s="142"/>
      <c r="C241" s="143" t="s">
        <v>1949</v>
      </c>
      <c r="D241" s="143" t="s">
        <v>1752</v>
      </c>
      <c r="E241" s="144" t="s">
        <v>2122</v>
      </c>
      <c r="F241" s="145" t="s">
        <v>2123</v>
      </c>
      <c r="G241" s="146" t="s">
        <v>1786</v>
      </c>
      <c r="H241" s="147">
        <v>168.4</v>
      </c>
      <c r="I241" s="148"/>
      <c r="J241" s="148">
        <f t="shared" ref="J241:J251" si="0">ROUND(I241*H241,2)</f>
        <v>0</v>
      </c>
      <c r="K241" s="149"/>
      <c r="L241" s="30"/>
      <c r="M241" s="150" t="s">
        <v>1456</v>
      </c>
      <c r="N241" s="151" t="s">
        <v>1491</v>
      </c>
      <c r="O241" s="152">
        <v>0.25800000000000001</v>
      </c>
      <c r="P241" s="152">
        <f t="shared" ref="P241:P251" si="1">O241*H241</f>
        <v>43.447200000000002</v>
      </c>
      <c r="Q241" s="152">
        <v>2.7599999999999999E-3</v>
      </c>
      <c r="R241" s="152">
        <f t="shared" ref="R241:R251" si="2">Q241*H241</f>
        <v>0.46478399999999997</v>
      </c>
      <c r="S241" s="152">
        <v>0</v>
      </c>
      <c r="T241" s="153">
        <f t="shared" ref="T241:T251" si="3"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 t="shared" ref="BE241:BE251" si="4">IF(N241="základní",J241,0)</f>
        <v>0</v>
      </c>
      <c r="BF241" s="155">
        <f t="shared" ref="BF241:BF251" si="5">IF(N241="snížená",J241,0)</f>
        <v>0</v>
      </c>
      <c r="BG241" s="155">
        <f t="shared" ref="BG241:BG251" si="6">IF(N241="zákl. přenesená",J241,0)</f>
        <v>0</v>
      </c>
      <c r="BH241" s="155">
        <f t="shared" ref="BH241:BH251" si="7">IF(N241="sníž. přenesená",J241,0)</f>
        <v>0</v>
      </c>
      <c r="BI241" s="155">
        <f t="shared" ref="BI241:BI251" si="8">IF(N241="nulová",J241,0)</f>
        <v>0</v>
      </c>
      <c r="BJ241" s="17" t="s">
        <v>1533</v>
      </c>
      <c r="BK241" s="155">
        <f t="shared" ref="BK241:BK251" si="9">ROUND(I241*H241,2)</f>
        <v>0</v>
      </c>
      <c r="BL241" s="17" t="s">
        <v>1756</v>
      </c>
      <c r="BM241" s="154" t="s">
        <v>2124</v>
      </c>
    </row>
    <row r="242" spans="1:65" s="1" customFormat="1" ht="44.25" customHeight="1">
      <c r="A242" s="29"/>
      <c r="B242" s="142"/>
      <c r="C242" s="143" t="s">
        <v>1953</v>
      </c>
      <c r="D242" s="143" t="s">
        <v>1752</v>
      </c>
      <c r="E242" s="144" t="s">
        <v>2550</v>
      </c>
      <c r="F242" s="145" t="s">
        <v>553</v>
      </c>
      <c r="G242" s="146" t="s">
        <v>1786</v>
      </c>
      <c r="H242" s="147">
        <v>61.2</v>
      </c>
      <c r="I242" s="148"/>
      <c r="J242" s="148">
        <f t="shared" si="0"/>
        <v>0</v>
      </c>
      <c r="K242" s="149"/>
      <c r="L242" s="30"/>
      <c r="M242" s="150" t="s">
        <v>1456</v>
      </c>
      <c r="N242" s="151" t="s">
        <v>1491</v>
      </c>
      <c r="O242" s="152">
        <v>0.29199999999999998</v>
      </c>
      <c r="P242" s="152">
        <f t="shared" si="1"/>
        <v>17.8704</v>
      </c>
      <c r="Q242" s="152">
        <v>4.4000000000000003E-3</v>
      </c>
      <c r="R242" s="152">
        <f t="shared" si="2"/>
        <v>0.26928000000000002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1756</v>
      </c>
      <c r="AT242" s="154" t="s">
        <v>1752</v>
      </c>
      <c r="AU242" s="154" t="s">
        <v>1535</v>
      </c>
      <c r="AY242" s="17" t="s">
        <v>1750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1533</v>
      </c>
      <c r="BK242" s="155">
        <f t="shared" si="9"/>
        <v>0</v>
      </c>
      <c r="BL242" s="17" t="s">
        <v>1756</v>
      </c>
      <c r="BM242" s="154" t="s">
        <v>554</v>
      </c>
    </row>
    <row r="243" spans="1:65" s="1" customFormat="1" ht="37.9" customHeight="1">
      <c r="A243" s="29"/>
      <c r="B243" s="142"/>
      <c r="C243" s="143" t="s">
        <v>1958</v>
      </c>
      <c r="D243" s="143" t="s">
        <v>1752</v>
      </c>
      <c r="E243" s="144" t="s">
        <v>2012</v>
      </c>
      <c r="F243" s="145" t="s">
        <v>2013</v>
      </c>
      <c r="G243" s="146" t="s">
        <v>1902</v>
      </c>
      <c r="H243" s="147">
        <v>33</v>
      </c>
      <c r="I243" s="148"/>
      <c r="J243" s="148">
        <f t="shared" si="0"/>
        <v>0</v>
      </c>
      <c r="K243" s="149"/>
      <c r="L243" s="30"/>
      <c r="M243" s="150" t="s">
        <v>1456</v>
      </c>
      <c r="N243" s="151" t="s">
        <v>1491</v>
      </c>
      <c r="O243" s="152">
        <v>0.68300000000000005</v>
      </c>
      <c r="P243" s="152">
        <f t="shared" si="1"/>
        <v>22.539000000000001</v>
      </c>
      <c r="Q243" s="152">
        <v>0</v>
      </c>
      <c r="R243" s="152">
        <f t="shared" si="2"/>
        <v>0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1533</v>
      </c>
      <c r="BK243" s="155">
        <f t="shared" si="9"/>
        <v>0</v>
      </c>
      <c r="BL243" s="17" t="s">
        <v>1756</v>
      </c>
      <c r="BM243" s="154" t="s">
        <v>2125</v>
      </c>
    </row>
    <row r="244" spans="1:65" s="1" customFormat="1" ht="16.5" customHeight="1">
      <c r="A244" s="29"/>
      <c r="B244" s="142"/>
      <c r="C244" s="177" t="s">
        <v>1962</v>
      </c>
      <c r="D244" s="177" t="s">
        <v>1849</v>
      </c>
      <c r="E244" s="178" t="s">
        <v>2016</v>
      </c>
      <c r="F244" s="179" t="s">
        <v>2017</v>
      </c>
      <c r="G244" s="180" t="s">
        <v>1902</v>
      </c>
      <c r="H244" s="181">
        <v>33</v>
      </c>
      <c r="I244" s="182"/>
      <c r="J244" s="182">
        <f t="shared" si="0"/>
        <v>0</v>
      </c>
      <c r="K244" s="183"/>
      <c r="L244" s="184"/>
      <c r="M244" s="185" t="s">
        <v>1456</v>
      </c>
      <c r="N244" s="186" t="s">
        <v>1491</v>
      </c>
      <c r="O244" s="152">
        <v>0</v>
      </c>
      <c r="P244" s="152">
        <f t="shared" si="1"/>
        <v>0</v>
      </c>
      <c r="Q244" s="152">
        <v>6.4999999999999997E-4</v>
      </c>
      <c r="R244" s="152">
        <f t="shared" si="2"/>
        <v>2.145E-2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1789</v>
      </c>
      <c r="AT244" s="154" t="s">
        <v>1849</v>
      </c>
      <c r="AU244" s="154" t="s">
        <v>1535</v>
      </c>
      <c r="AY244" s="17" t="s">
        <v>1750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1533</v>
      </c>
      <c r="BK244" s="155">
        <f t="shared" si="9"/>
        <v>0</v>
      </c>
      <c r="BL244" s="17" t="s">
        <v>1756</v>
      </c>
      <c r="BM244" s="154" t="s">
        <v>2126</v>
      </c>
    </row>
    <row r="245" spans="1:65" s="1" customFormat="1" ht="37.9" customHeight="1">
      <c r="A245" s="29"/>
      <c r="B245" s="142"/>
      <c r="C245" s="143" t="s">
        <v>1966</v>
      </c>
      <c r="D245" s="143" t="s">
        <v>1752</v>
      </c>
      <c r="E245" s="144" t="s">
        <v>2292</v>
      </c>
      <c r="F245" s="145" t="s">
        <v>2293</v>
      </c>
      <c r="G245" s="146" t="s">
        <v>1902</v>
      </c>
      <c r="H245" s="147">
        <v>10</v>
      </c>
      <c r="I245" s="148"/>
      <c r="J245" s="148">
        <f t="shared" si="0"/>
        <v>0</v>
      </c>
      <c r="K245" s="149"/>
      <c r="L245" s="30"/>
      <c r="M245" s="150" t="s">
        <v>1456</v>
      </c>
      <c r="N245" s="151" t="s">
        <v>1491</v>
      </c>
      <c r="O245" s="152">
        <v>0.745</v>
      </c>
      <c r="P245" s="152">
        <f t="shared" si="1"/>
        <v>7.45</v>
      </c>
      <c r="Q245" s="152">
        <v>1.0000000000000001E-5</v>
      </c>
      <c r="R245" s="152">
        <f t="shared" si="2"/>
        <v>1E-4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1533</v>
      </c>
      <c r="BK245" s="155">
        <f t="shared" si="9"/>
        <v>0</v>
      </c>
      <c r="BL245" s="17" t="s">
        <v>1756</v>
      </c>
      <c r="BM245" s="154" t="s">
        <v>558</v>
      </c>
    </row>
    <row r="246" spans="1:65" s="1" customFormat="1" ht="16.5" customHeight="1">
      <c r="A246" s="29"/>
      <c r="B246" s="142"/>
      <c r="C246" s="177" t="s">
        <v>1970</v>
      </c>
      <c r="D246" s="177" t="s">
        <v>1849</v>
      </c>
      <c r="E246" s="178" t="s">
        <v>2295</v>
      </c>
      <c r="F246" s="179" t="s">
        <v>2296</v>
      </c>
      <c r="G246" s="180" t="s">
        <v>1902</v>
      </c>
      <c r="H246" s="181">
        <v>10</v>
      </c>
      <c r="I246" s="182"/>
      <c r="J246" s="182">
        <f t="shared" si="0"/>
        <v>0</v>
      </c>
      <c r="K246" s="183"/>
      <c r="L246" s="184"/>
      <c r="M246" s="185" t="s">
        <v>1456</v>
      </c>
      <c r="N246" s="186" t="s">
        <v>1491</v>
      </c>
      <c r="O246" s="152">
        <v>0</v>
      </c>
      <c r="P246" s="152">
        <f t="shared" si="1"/>
        <v>0</v>
      </c>
      <c r="Q246" s="152">
        <v>1.4E-3</v>
      </c>
      <c r="R246" s="152">
        <f t="shared" si="2"/>
        <v>1.4E-2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1789</v>
      </c>
      <c r="AT246" s="154" t="s">
        <v>1849</v>
      </c>
      <c r="AU246" s="154" t="s">
        <v>1535</v>
      </c>
      <c r="AY246" s="17" t="s">
        <v>1750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1533</v>
      </c>
      <c r="BK246" s="155">
        <f t="shared" si="9"/>
        <v>0</v>
      </c>
      <c r="BL246" s="17" t="s">
        <v>1756</v>
      </c>
      <c r="BM246" s="154" t="s">
        <v>559</v>
      </c>
    </row>
    <row r="247" spans="1:65" s="1" customFormat="1" ht="21.75" customHeight="1">
      <c r="A247" s="29"/>
      <c r="B247" s="142"/>
      <c r="C247" s="143" t="s">
        <v>1974</v>
      </c>
      <c r="D247" s="143" t="s">
        <v>1752</v>
      </c>
      <c r="E247" s="144" t="s">
        <v>2127</v>
      </c>
      <c r="F247" s="145" t="s">
        <v>2128</v>
      </c>
      <c r="G247" s="146" t="s">
        <v>1786</v>
      </c>
      <c r="H247" s="147">
        <v>229.6</v>
      </c>
      <c r="I247" s="148"/>
      <c r="J247" s="148">
        <f t="shared" si="0"/>
        <v>0</v>
      </c>
      <c r="K247" s="149"/>
      <c r="L247" s="30"/>
      <c r="M247" s="150" t="s">
        <v>1456</v>
      </c>
      <c r="N247" s="151" t="s">
        <v>1491</v>
      </c>
      <c r="O247" s="152">
        <v>5.5E-2</v>
      </c>
      <c r="P247" s="152">
        <f t="shared" si="1"/>
        <v>12.628</v>
      </c>
      <c r="Q247" s="152">
        <v>0</v>
      </c>
      <c r="R247" s="152">
        <f t="shared" si="2"/>
        <v>0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1533</v>
      </c>
      <c r="BK247" s="155">
        <f t="shared" si="9"/>
        <v>0</v>
      </c>
      <c r="BL247" s="17" t="s">
        <v>1756</v>
      </c>
      <c r="BM247" s="154" t="s">
        <v>2129</v>
      </c>
    </row>
    <row r="248" spans="1:65" s="1" customFormat="1" ht="24.2" customHeight="1">
      <c r="A248" s="29"/>
      <c r="B248" s="142"/>
      <c r="C248" s="177" t="s">
        <v>1978</v>
      </c>
      <c r="D248" s="177" t="s">
        <v>1849</v>
      </c>
      <c r="E248" s="178" t="s">
        <v>2130</v>
      </c>
      <c r="F248" s="179" t="s">
        <v>2131</v>
      </c>
      <c r="G248" s="180" t="s">
        <v>1902</v>
      </c>
      <c r="H248" s="181">
        <v>43</v>
      </c>
      <c r="I248" s="182"/>
      <c r="J248" s="182">
        <f t="shared" si="0"/>
        <v>0</v>
      </c>
      <c r="K248" s="183"/>
      <c r="L248" s="184"/>
      <c r="M248" s="185" t="s">
        <v>1456</v>
      </c>
      <c r="N248" s="186" t="s">
        <v>1491</v>
      </c>
      <c r="O248" s="152">
        <v>0</v>
      </c>
      <c r="P248" s="152">
        <f t="shared" si="1"/>
        <v>0</v>
      </c>
      <c r="Q248" s="152">
        <v>4.7099999999999998E-3</v>
      </c>
      <c r="R248" s="152">
        <f t="shared" si="2"/>
        <v>0.20252999999999999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1789</v>
      </c>
      <c r="AT248" s="154" t="s">
        <v>1849</v>
      </c>
      <c r="AU248" s="154" t="s">
        <v>1535</v>
      </c>
      <c r="AY248" s="17" t="s">
        <v>1750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1533</v>
      </c>
      <c r="BK248" s="155">
        <f t="shared" si="9"/>
        <v>0</v>
      </c>
      <c r="BL248" s="17" t="s">
        <v>1756</v>
      </c>
      <c r="BM248" s="154" t="s">
        <v>2132</v>
      </c>
    </row>
    <row r="249" spans="1:65" s="1" customFormat="1" ht="24.2" customHeight="1">
      <c r="A249" s="29"/>
      <c r="B249" s="142"/>
      <c r="C249" s="143" t="s">
        <v>1982</v>
      </c>
      <c r="D249" s="143" t="s">
        <v>1752</v>
      </c>
      <c r="E249" s="144" t="s">
        <v>2443</v>
      </c>
      <c r="F249" s="145" t="s">
        <v>2444</v>
      </c>
      <c r="G249" s="146" t="s">
        <v>1902</v>
      </c>
      <c r="H249" s="147">
        <v>2</v>
      </c>
      <c r="I249" s="148"/>
      <c r="J249" s="148">
        <f t="shared" si="0"/>
        <v>0</v>
      </c>
      <c r="K249" s="149"/>
      <c r="L249" s="30"/>
      <c r="M249" s="150" t="s">
        <v>1456</v>
      </c>
      <c r="N249" s="151" t="s">
        <v>1491</v>
      </c>
      <c r="O249" s="152">
        <v>10.3</v>
      </c>
      <c r="P249" s="152">
        <f t="shared" si="1"/>
        <v>20.6</v>
      </c>
      <c r="Q249" s="152">
        <v>0.45937</v>
      </c>
      <c r="R249" s="152">
        <f t="shared" si="2"/>
        <v>0.91874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1756</v>
      </c>
      <c r="AT249" s="154" t="s">
        <v>1752</v>
      </c>
      <c r="AU249" s="154" t="s">
        <v>1535</v>
      </c>
      <c r="AY249" s="17" t="s">
        <v>1750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1533</v>
      </c>
      <c r="BK249" s="155">
        <f t="shared" si="9"/>
        <v>0</v>
      </c>
      <c r="BL249" s="17" t="s">
        <v>1756</v>
      </c>
      <c r="BM249" s="154" t="s">
        <v>617</v>
      </c>
    </row>
    <row r="250" spans="1:65" s="1" customFormat="1" ht="44.25" customHeight="1">
      <c r="A250" s="29"/>
      <c r="B250" s="142"/>
      <c r="C250" s="143" t="s">
        <v>1986</v>
      </c>
      <c r="D250" s="143" t="s">
        <v>1752</v>
      </c>
      <c r="E250" s="144" t="s">
        <v>2133</v>
      </c>
      <c r="F250" s="145" t="s">
        <v>2134</v>
      </c>
      <c r="G250" s="146" t="s">
        <v>1902</v>
      </c>
      <c r="H250" s="147">
        <v>43</v>
      </c>
      <c r="I250" s="148"/>
      <c r="J250" s="148">
        <f t="shared" si="0"/>
        <v>0</v>
      </c>
      <c r="K250" s="149"/>
      <c r="L250" s="30"/>
      <c r="M250" s="150" t="s">
        <v>1456</v>
      </c>
      <c r="N250" s="151" t="s">
        <v>1491</v>
      </c>
      <c r="O250" s="152">
        <v>0.22</v>
      </c>
      <c r="P250" s="152">
        <f t="shared" si="1"/>
        <v>9.4600000000000009</v>
      </c>
      <c r="Q250" s="152">
        <v>0</v>
      </c>
      <c r="R250" s="152">
        <f t="shared" si="2"/>
        <v>0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1756</v>
      </c>
      <c r="AT250" s="154" t="s">
        <v>1752</v>
      </c>
      <c r="AU250" s="154" t="s">
        <v>1535</v>
      </c>
      <c r="AY250" s="17" t="s">
        <v>1750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1533</v>
      </c>
      <c r="BK250" s="155">
        <f t="shared" si="9"/>
        <v>0</v>
      </c>
      <c r="BL250" s="17" t="s">
        <v>1756</v>
      </c>
      <c r="BM250" s="154" t="s">
        <v>2135</v>
      </c>
    </row>
    <row r="251" spans="1:65" s="1" customFormat="1" ht="21.75" customHeight="1">
      <c r="A251" s="29"/>
      <c r="B251" s="142"/>
      <c r="C251" s="143" t="s">
        <v>1990</v>
      </c>
      <c r="D251" s="143" t="s">
        <v>1752</v>
      </c>
      <c r="E251" s="144" t="s">
        <v>2136</v>
      </c>
      <c r="F251" s="145" t="s">
        <v>2137</v>
      </c>
      <c r="G251" s="146" t="s">
        <v>1786</v>
      </c>
      <c r="H251" s="147">
        <v>229.6</v>
      </c>
      <c r="I251" s="148"/>
      <c r="J251" s="148">
        <f t="shared" si="0"/>
        <v>0</v>
      </c>
      <c r="K251" s="149"/>
      <c r="L251" s="30"/>
      <c r="M251" s="150" t="s">
        <v>1456</v>
      </c>
      <c r="N251" s="151" t="s">
        <v>1491</v>
      </c>
      <c r="O251" s="152">
        <v>2.1999999999999999E-2</v>
      </c>
      <c r="P251" s="152">
        <f t="shared" si="1"/>
        <v>5.0511999999999997</v>
      </c>
      <c r="Q251" s="152">
        <v>6.0000000000000002E-5</v>
      </c>
      <c r="R251" s="152">
        <f t="shared" si="2"/>
        <v>1.3776E-2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1533</v>
      </c>
      <c r="BK251" s="155">
        <f t="shared" si="9"/>
        <v>0</v>
      </c>
      <c r="BL251" s="17" t="s">
        <v>1756</v>
      </c>
      <c r="BM251" s="154" t="s">
        <v>2138</v>
      </c>
    </row>
    <row r="252" spans="1:65" s="13" customFormat="1">
      <c r="B252" s="163"/>
      <c r="D252" s="157" t="s">
        <v>1758</v>
      </c>
      <c r="E252" s="164" t="s">
        <v>1456</v>
      </c>
      <c r="F252" s="165" t="s">
        <v>609</v>
      </c>
      <c r="H252" s="166">
        <v>229.6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1758</v>
      </c>
      <c r="AU252" s="164" t="s">
        <v>1535</v>
      </c>
      <c r="AV252" s="13" t="s">
        <v>1535</v>
      </c>
      <c r="AW252" s="13" t="s">
        <v>1482</v>
      </c>
      <c r="AX252" s="13" t="s">
        <v>1533</v>
      </c>
      <c r="AY252" s="164" t="s">
        <v>1750</v>
      </c>
    </row>
    <row r="253" spans="1:65" s="1" customFormat="1" ht="21.75" customHeight="1">
      <c r="A253" s="29"/>
      <c r="B253" s="142"/>
      <c r="C253" s="143" t="s">
        <v>1994</v>
      </c>
      <c r="D253" s="143" t="s">
        <v>1752</v>
      </c>
      <c r="E253" s="144" t="s">
        <v>2139</v>
      </c>
      <c r="F253" s="145" t="s">
        <v>2140</v>
      </c>
      <c r="G253" s="146" t="s">
        <v>2141</v>
      </c>
      <c r="H253" s="147">
        <v>33</v>
      </c>
      <c r="I253" s="148"/>
      <c r="J253" s="148">
        <f>ROUND(I253*H253,2)</f>
        <v>0</v>
      </c>
      <c r="K253" s="149"/>
      <c r="L253" s="30"/>
      <c r="M253" s="150" t="s">
        <v>1456</v>
      </c>
      <c r="N253" s="151" t="s">
        <v>1491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1756</v>
      </c>
      <c r="AT253" s="154" t="s">
        <v>1752</v>
      </c>
      <c r="AU253" s="154" t="s">
        <v>1535</v>
      </c>
      <c r="AY253" s="17" t="s">
        <v>1750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1533</v>
      </c>
      <c r="BK253" s="155">
        <f>ROUND(I253*H253,2)</f>
        <v>0</v>
      </c>
      <c r="BL253" s="17" t="s">
        <v>1756</v>
      </c>
      <c r="BM253" s="154" t="s">
        <v>2142</v>
      </c>
    </row>
    <row r="254" spans="1:65" s="1" customFormat="1" ht="21.75" customHeight="1">
      <c r="A254" s="29"/>
      <c r="B254" s="142"/>
      <c r="C254" s="143" t="s">
        <v>1998</v>
      </c>
      <c r="D254" s="143" t="s">
        <v>1752</v>
      </c>
      <c r="E254" s="144" t="s">
        <v>569</v>
      </c>
      <c r="F254" s="145" t="s">
        <v>570</v>
      </c>
      <c r="G254" s="146" t="s">
        <v>2141</v>
      </c>
      <c r="H254" s="147">
        <v>10</v>
      </c>
      <c r="I254" s="148"/>
      <c r="J254" s="148">
        <f>ROUND(I254*H254,2)</f>
        <v>0</v>
      </c>
      <c r="K254" s="149"/>
      <c r="L254" s="30"/>
      <c r="M254" s="150" t="s">
        <v>1456</v>
      </c>
      <c r="N254" s="151" t="s">
        <v>1491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1756</v>
      </c>
      <c r="AT254" s="154" t="s">
        <v>1752</v>
      </c>
      <c r="AU254" s="154" t="s">
        <v>1535</v>
      </c>
      <c r="AY254" s="17" t="s">
        <v>1750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1533</v>
      </c>
      <c r="BK254" s="155">
        <f>ROUND(I254*H254,2)</f>
        <v>0</v>
      </c>
      <c r="BL254" s="17" t="s">
        <v>1756</v>
      </c>
      <c r="BM254" s="154" t="s">
        <v>571</v>
      </c>
    </row>
    <row r="255" spans="1:65" s="1" customFormat="1" ht="24.2" customHeight="1">
      <c r="A255" s="29"/>
      <c r="B255" s="142"/>
      <c r="C255" s="177" t="s">
        <v>2045</v>
      </c>
      <c r="D255" s="177" t="s">
        <v>1849</v>
      </c>
      <c r="E255" s="178" t="s">
        <v>2143</v>
      </c>
      <c r="F255" s="179" t="s">
        <v>567</v>
      </c>
      <c r="G255" s="180" t="s">
        <v>1902</v>
      </c>
      <c r="H255" s="181">
        <v>43</v>
      </c>
      <c r="I255" s="182"/>
      <c r="J255" s="182">
        <f>ROUND(I255*H255,2)</f>
        <v>0</v>
      </c>
      <c r="K255" s="183"/>
      <c r="L255" s="184"/>
      <c r="M255" s="185" t="s">
        <v>1456</v>
      </c>
      <c r="N255" s="186" t="s">
        <v>1491</v>
      </c>
      <c r="O255" s="152">
        <v>0</v>
      </c>
      <c r="P255" s="152">
        <f>O255*H255</f>
        <v>0</v>
      </c>
      <c r="Q255" s="152">
        <v>3.5000000000000003E-2</v>
      </c>
      <c r="R255" s="152">
        <f>Q255*H255</f>
        <v>1.5050000000000001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1789</v>
      </c>
      <c r="AT255" s="154" t="s">
        <v>1849</v>
      </c>
      <c r="AU255" s="154" t="s">
        <v>1535</v>
      </c>
      <c r="AY255" s="17" t="s">
        <v>1750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1533</v>
      </c>
      <c r="BK255" s="155">
        <f>ROUND(I255*H255,2)</f>
        <v>0</v>
      </c>
      <c r="BL255" s="17" t="s">
        <v>1756</v>
      </c>
      <c r="BM255" s="154" t="s">
        <v>618</v>
      </c>
    </row>
    <row r="256" spans="1:65" s="1" customFormat="1" ht="21.75" customHeight="1">
      <c r="A256" s="29"/>
      <c r="B256" s="142"/>
      <c r="C256" s="143" t="s">
        <v>2051</v>
      </c>
      <c r="D256" s="143" t="s">
        <v>1752</v>
      </c>
      <c r="E256" s="144" t="s">
        <v>2146</v>
      </c>
      <c r="F256" s="145" t="s">
        <v>647</v>
      </c>
      <c r="G256" s="146" t="s">
        <v>2141</v>
      </c>
      <c r="H256" s="147">
        <v>43</v>
      </c>
      <c r="I256" s="148"/>
      <c r="J256" s="148">
        <f>ROUND(I256*H256,2)</f>
        <v>0</v>
      </c>
      <c r="K256" s="149"/>
      <c r="L256" s="30"/>
      <c r="M256" s="150" t="s">
        <v>1456</v>
      </c>
      <c r="N256" s="151" t="s">
        <v>1491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1533</v>
      </c>
      <c r="BK256" s="155">
        <f>ROUND(I256*H256,2)</f>
        <v>0</v>
      </c>
      <c r="BL256" s="17" t="s">
        <v>1756</v>
      </c>
      <c r="BM256" s="154" t="s">
        <v>619</v>
      </c>
    </row>
    <row r="257" spans="1:65" s="11" customFormat="1" ht="22.9" customHeight="1">
      <c r="B257" s="130"/>
      <c r="D257" s="131" t="s">
        <v>1525</v>
      </c>
      <c r="E257" s="140" t="s">
        <v>1794</v>
      </c>
      <c r="F257" s="140" t="s">
        <v>2035</v>
      </c>
      <c r="J257" s="141">
        <f>BK257</f>
        <v>0</v>
      </c>
      <c r="L257" s="130"/>
      <c r="M257" s="134"/>
      <c r="N257" s="135"/>
      <c r="O257" s="135"/>
      <c r="P257" s="136">
        <f>SUM(P258:P261)</f>
        <v>229.82639999999998</v>
      </c>
      <c r="Q257" s="135"/>
      <c r="R257" s="136">
        <f>SUM(R258:R261)</f>
        <v>8.7720000000000003E-3</v>
      </c>
      <c r="S257" s="135"/>
      <c r="T257" s="137">
        <f>SUM(T258:T261)</f>
        <v>0</v>
      </c>
      <c r="AR257" s="131" t="s">
        <v>1533</v>
      </c>
      <c r="AT257" s="138" t="s">
        <v>1525</v>
      </c>
      <c r="AU257" s="138" t="s">
        <v>1533</v>
      </c>
      <c r="AY257" s="131" t="s">
        <v>1750</v>
      </c>
      <c r="BK257" s="139">
        <f>SUM(BK258:BK261)</f>
        <v>0</v>
      </c>
    </row>
    <row r="258" spans="1:65" s="1" customFormat="1" ht="37.9" customHeight="1">
      <c r="A258" s="29"/>
      <c r="B258" s="142"/>
      <c r="C258" s="143" t="s">
        <v>2002</v>
      </c>
      <c r="D258" s="143" t="s">
        <v>1752</v>
      </c>
      <c r="E258" s="144" t="s">
        <v>2037</v>
      </c>
      <c r="F258" s="145" t="s">
        <v>2038</v>
      </c>
      <c r="G258" s="146" t="s">
        <v>1786</v>
      </c>
      <c r="H258" s="147">
        <v>292.39999999999998</v>
      </c>
      <c r="I258" s="148"/>
      <c r="J258" s="148">
        <f>ROUND(I258*H258,2)</f>
        <v>0</v>
      </c>
      <c r="K258" s="149"/>
      <c r="L258" s="30"/>
      <c r="M258" s="150" t="s">
        <v>1456</v>
      </c>
      <c r="N258" s="151" t="s">
        <v>1491</v>
      </c>
      <c r="O258" s="152">
        <v>0.13900000000000001</v>
      </c>
      <c r="P258" s="152">
        <f>O258*H258</f>
        <v>40.643599999999999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1533</v>
      </c>
      <c r="BK258" s="155">
        <f>ROUND(I258*H258,2)</f>
        <v>0</v>
      </c>
      <c r="BL258" s="17" t="s">
        <v>1756</v>
      </c>
      <c r="BM258" s="154" t="s">
        <v>2039</v>
      </c>
    </row>
    <row r="259" spans="1:65" s="13" customFormat="1">
      <c r="B259" s="163"/>
      <c r="D259" s="157" t="s">
        <v>1758</v>
      </c>
      <c r="E259" s="164" t="s">
        <v>1456</v>
      </c>
      <c r="F259" s="165" t="s">
        <v>616</v>
      </c>
      <c r="H259" s="166">
        <v>292.39999999999998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1758</v>
      </c>
      <c r="AU259" s="164" t="s">
        <v>1535</v>
      </c>
      <c r="AV259" s="13" t="s">
        <v>1535</v>
      </c>
      <c r="AW259" s="13" t="s">
        <v>1482</v>
      </c>
      <c r="AX259" s="13" t="s">
        <v>1533</v>
      </c>
      <c r="AY259" s="164" t="s">
        <v>1750</v>
      </c>
    </row>
    <row r="260" spans="1:65" s="1" customFormat="1" ht="24.2" customHeight="1">
      <c r="A260" s="29"/>
      <c r="B260" s="142"/>
      <c r="C260" s="143" t="s">
        <v>2007</v>
      </c>
      <c r="D260" s="143" t="s">
        <v>1752</v>
      </c>
      <c r="E260" s="144" t="s">
        <v>2041</v>
      </c>
      <c r="F260" s="145" t="s">
        <v>2042</v>
      </c>
      <c r="G260" s="146" t="s">
        <v>1786</v>
      </c>
      <c r="H260" s="147">
        <v>292.39999999999998</v>
      </c>
      <c r="I260" s="148"/>
      <c r="J260" s="148">
        <f>ROUND(I260*H260,2)</f>
        <v>0</v>
      </c>
      <c r="K260" s="149"/>
      <c r="L260" s="30"/>
      <c r="M260" s="150" t="s">
        <v>1456</v>
      </c>
      <c r="N260" s="151" t="s">
        <v>1491</v>
      </c>
      <c r="O260" s="152">
        <v>0.19600000000000001</v>
      </c>
      <c r="P260" s="152">
        <f>O260*H260</f>
        <v>57.310399999999994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1756</v>
      </c>
      <c r="AT260" s="154" t="s">
        <v>1752</v>
      </c>
      <c r="AU260" s="154" t="s">
        <v>1535</v>
      </c>
      <c r="AY260" s="17" t="s">
        <v>1750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1533</v>
      </c>
      <c r="BK260" s="155">
        <f>ROUND(I260*H260,2)</f>
        <v>0</v>
      </c>
      <c r="BL260" s="17" t="s">
        <v>1756</v>
      </c>
      <c r="BM260" s="154" t="s">
        <v>2043</v>
      </c>
    </row>
    <row r="261" spans="1:65" s="1" customFormat="1" ht="24.2" customHeight="1">
      <c r="A261" s="29"/>
      <c r="B261" s="142"/>
      <c r="C261" s="143" t="s">
        <v>2011</v>
      </c>
      <c r="D261" s="143" t="s">
        <v>1752</v>
      </c>
      <c r="E261" s="144" t="s">
        <v>2046</v>
      </c>
      <c r="F261" s="145" t="s">
        <v>2047</v>
      </c>
      <c r="G261" s="146" t="s">
        <v>1786</v>
      </c>
      <c r="H261" s="147">
        <v>292.39999999999998</v>
      </c>
      <c r="I261" s="148"/>
      <c r="J261" s="148">
        <f>ROUND(I261*H261,2)</f>
        <v>0</v>
      </c>
      <c r="K261" s="149"/>
      <c r="L261" s="30"/>
      <c r="M261" s="150" t="s">
        <v>1456</v>
      </c>
      <c r="N261" s="151" t="s">
        <v>1491</v>
      </c>
      <c r="O261" s="152">
        <v>0.45100000000000001</v>
      </c>
      <c r="P261" s="152">
        <f>O261*H261</f>
        <v>131.8724</v>
      </c>
      <c r="Q261" s="152">
        <v>3.0000000000000001E-5</v>
      </c>
      <c r="R261" s="152">
        <f>Q261*H261</f>
        <v>8.7720000000000003E-3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1756</v>
      </c>
      <c r="AT261" s="154" t="s">
        <v>1752</v>
      </c>
      <c r="AU261" s="154" t="s">
        <v>1535</v>
      </c>
      <c r="AY261" s="17" t="s">
        <v>1750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1533</v>
      </c>
      <c r="BK261" s="155">
        <f>ROUND(I261*H261,2)</f>
        <v>0</v>
      </c>
      <c r="BL261" s="17" t="s">
        <v>1756</v>
      </c>
      <c r="BM261" s="154" t="s">
        <v>2048</v>
      </c>
    </row>
    <row r="262" spans="1:65" s="11" customFormat="1" ht="22.9" customHeight="1">
      <c r="B262" s="130"/>
      <c r="D262" s="131" t="s">
        <v>1525</v>
      </c>
      <c r="E262" s="140" t="s">
        <v>2049</v>
      </c>
      <c r="F262" s="140" t="s">
        <v>2050</v>
      </c>
      <c r="J262" s="141">
        <f>BK262</f>
        <v>0</v>
      </c>
      <c r="L262" s="130"/>
      <c r="M262" s="134"/>
      <c r="N262" s="135"/>
      <c r="O262" s="135"/>
      <c r="P262" s="136">
        <f>P263</f>
        <v>817.24268000000006</v>
      </c>
      <c r="Q262" s="135"/>
      <c r="R262" s="136">
        <f>R263</f>
        <v>0</v>
      </c>
      <c r="S262" s="135"/>
      <c r="T262" s="137">
        <f>T263</f>
        <v>0</v>
      </c>
      <c r="AR262" s="131" t="s">
        <v>1533</v>
      </c>
      <c r="AT262" s="138" t="s">
        <v>1525</v>
      </c>
      <c r="AU262" s="138" t="s">
        <v>1533</v>
      </c>
      <c r="AY262" s="131" t="s">
        <v>1750</v>
      </c>
      <c r="BK262" s="139">
        <f>BK263</f>
        <v>0</v>
      </c>
    </row>
    <row r="263" spans="1:65" s="1" customFormat="1" ht="49.15" customHeight="1">
      <c r="A263" s="29"/>
      <c r="B263" s="142"/>
      <c r="C263" s="143" t="s">
        <v>2015</v>
      </c>
      <c r="D263" s="143" t="s">
        <v>1752</v>
      </c>
      <c r="E263" s="144" t="s">
        <v>2052</v>
      </c>
      <c r="F263" s="145" t="s">
        <v>2053</v>
      </c>
      <c r="G263" s="146" t="s">
        <v>1839</v>
      </c>
      <c r="H263" s="147">
        <v>552.19100000000003</v>
      </c>
      <c r="I263" s="148"/>
      <c r="J263" s="148">
        <f>ROUND(I263*H263,2)</f>
        <v>0</v>
      </c>
      <c r="K263" s="149"/>
      <c r="L263" s="30"/>
      <c r="M263" s="150" t="s">
        <v>1456</v>
      </c>
      <c r="N263" s="151" t="s">
        <v>1491</v>
      </c>
      <c r="O263" s="152">
        <v>1.48</v>
      </c>
      <c r="P263" s="152">
        <f>O263*H263</f>
        <v>817.24268000000006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1756</v>
      </c>
      <c r="AT263" s="154" t="s">
        <v>1752</v>
      </c>
      <c r="AU263" s="154" t="s">
        <v>1535</v>
      </c>
      <c r="AY263" s="17" t="s">
        <v>1750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1533</v>
      </c>
      <c r="BK263" s="155">
        <f>ROUND(I263*H263,2)</f>
        <v>0</v>
      </c>
      <c r="BL263" s="17" t="s">
        <v>1756</v>
      </c>
      <c r="BM263" s="154" t="s">
        <v>2054</v>
      </c>
    </row>
    <row r="264" spans="1:65" s="11" customFormat="1" ht="22.9" customHeight="1">
      <c r="B264" s="130"/>
      <c r="D264" s="131" t="s">
        <v>1525</v>
      </c>
      <c r="E264" s="140" t="s">
        <v>2055</v>
      </c>
      <c r="F264" s="140" t="s">
        <v>2056</v>
      </c>
      <c r="J264" s="141">
        <f>BK264</f>
        <v>0</v>
      </c>
      <c r="L264" s="130"/>
      <c r="M264" s="134"/>
      <c r="N264" s="135"/>
      <c r="O264" s="135"/>
      <c r="P264" s="136">
        <f>SUM(P265:P274)</f>
        <v>76.852508999999998</v>
      </c>
      <c r="Q264" s="135"/>
      <c r="R264" s="136">
        <f>SUM(R265:R274)</f>
        <v>0</v>
      </c>
      <c r="S264" s="135"/>
      <c r="T264" s="137">
        <f>SUM(T265:T274)</f>
        <v>0</v>
      </c>
      <c r="AR264" s="131" t="s">
        <v>1533</v>
      </c>
      <c r="AT264" s="138" t="s">
        <v>1525</v>
      </c>
      <c r="AU264" s="138" t="s">
        <v>1533</v>
      </c>
      <c r="AY264" s="131" t="s">
        <v>1750</v>
      </c>
      <c r="BK264" s="139">
        <f>SUM(BK265:BK274)</f>
        <v>0</v>
      </c>
    </row>
    <row r="265" spans="1:65" s="1" customFormat="1" ht="37.9" customHeight="1">
      <c r="A265" s="29"/>
      <c r="B265" s="142"/>
      <c r="C265" s="143" t="s">
        <v>2019</v>
      </c>
      <c r="D265" s="143" t="s">
        <v>1752</v>
      </c>
      <c r="E265" s="144" t="s">
        <v>2058</v>
      </c>
      <c r="F265" s="145" t="s">
        <v>2059</v>
      </c>
      <c r="G265" s="146" t="s">
        <v>1839</v>
      </c>
      <c r="H265" s="147">
        <v>299.03699999999998</v>
      </c>
      <c r="I265" s="148"/>
      <c r="J265" s="148">
        <f>ROUND(I265*H265,2)</f>
        <v>0</v>
      </c>
      <c r="K265" s="149"/>
      <c r="L265" s="30"/>
      <c r="M265" s="150" t="s">
        <v>1456</v>
      </c>
      <c r="N265" s="151" t="s">
        <v>1491</v>
      </c>
      <c r="O265" s="152">
        <v>0.03</v>
      </c>
      <c r="P265" s="152">
        <f>O265*H265</f>
        <v>8.9711099999999995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1756</v>
      </c>
      <c r="AT265" s="154" t="s">
        <v>1752</v>
      </c>
      <c r="AU265" s="154" t="s">
        <v>1535</v>
      </c>
      <c r="AY265" s="17" t="s">
        <v>1750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1533</v>
      </c>
      <c r="BK265" s="155">
        <f>ROUND(I265*H265,2)</f>
        <v>0</v>
      </c>
      <c r="BL265" s="17" t="s">
        <v>1756</v>
      </c>
      <c r="BM265" s="154" t="s">
        <v>2060</v>
      </c>
    </row>
    <row r="266" spans="1:65" s="1" customFormat="1" ht="37.9" customHeight="1">
      <c r="A266" s="29"/>
      <c r="B266" s="142"/>
      <c r="C266" s="143" t="s">
        <v>2023</v>
      </c>
      <c r="D266" s="143" t="s">
        <v>1752</v>
      </c>
      <c r="E266" s="144" t="s">
        <v>2062</v>
      </c>
      <c r="F266" s="145" t="s">
        <v>2063</v>
      </c>
      <c r="G266" s="146" t="s">
        <v>1839</v>
      </c>
      <c r="H266" s="147">
        <v>10167.258</v>
      </c>
      <c r="I266" s="148"/>
      <c r="J266" s="148">
        <f>ROUND(I266*H266,2)</f>
        <v>0</v>
      </c>
      <c r="K266" s="149"/>
      <c r="L266" s="30"/>
      <c r="M266" s="150" t="s">
        <v>1456</v>
      </c>
      <c r="N266" s="151" t="s">
        <v>1491</v>
      </c>
      <c r="O266" s="152">
        <v>2E-3</v>
      </c>
      <c r="P266" s="152">
        <f>O266*H266</f>
        <v>20.334516000000001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1756</v>
      </c>
      <c r="AT266" s="154" t="s">
        <v>1752</v>
      </c>
      <c r="AU266" s="154" t="s">
        <v>1535</v>
      </c>
      <c r="AY266" s="17" t="s">
        <v>1750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1533</v>
      </c>
      <c r="BK266" s="155">
        <f>ROUND(I266*H266,2)</f>
        <v>0</v>
      </c>
      <c r="BL266" s="17" t="s">
        <v>1756</v>
      </c>
      <c r="BM266" s="154" t="s">
        <v>2064</v>
      </c>
    </row>
    <row r="267" spans="1:65" s="13" customFormat="1">
      <c r="B267" s="163"/>
      <c r="D267" s="157" t="s">
        <v>1758</v>
      </c>
      <c r="F267" s="165" t="s">
        <v>620</v>
      </c>
      <c r="H267" s="166">
        <v>10167.258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1758</v>
      </c>
      <c r="AU267" s="164" t="s">
        <v>1535</v>
      </c>
      <c r="AV267" s="13" t="s">
        <v>1535</v>
      </c>
      <c r="AW267" s="13" t="s">
        <v>1458</v>
      </c>
      <c r="AX267" s="13" t="s">
        <v>1533</v>
      </c>
      <c r="AY267" s="164" t="s">
        <v>1750</v>
      </c>
    </row>
    <row r="268" spans="1:65" s="1" customFormat="1" ht="24.2" customHeight="1">
      <c r="A268" s="29"/>
      <c r="B268" s="142"/>
      <c r="C268" s="143" t="s">
        <v>2027</v>
      </c>
      <c r="D268" s="143" t="s">
        <v>1752</v>
      </c>
      <c r="E268" s="144" t="s">
        <v>2067</v>
      </c>
      <c r="F268" s="145" t="s">
        <v>2068</v>
      </c>
      <c r="G268" s="146" t="s">
        <v>1839</v>
      </c>
      <c r="H268" s="147">
        <v>299.03699999999998</v>
      </c>
      <c r="I268" s="148"/>
      <c r="J268" s="148">
        <f>ROUND(I268*H268,2)</f>
        <v>0</v>
      </c>
      <c r="K268" s="149"/>
      <c r="L268" s="30"/>
      <c r="M268" s="150" t="s">
        <v>1456</v>
      </c>
      <c r="N268" s="151" t="s">
        <v>1491</v>
      </c>
      <c r="O268" s="152">
        <v>0.159</v>
      </c>
      <c r="P268" s="152">
        <f>O268*H268</f>
        <v>47.546882999999994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1756</v>
      </c>
      <c r="AT268" s="154" t="s">
        <v>1752</v>
      </c>
      <c r="AU268" s="154" t="s">
        <v>1535</v>
      </c>
      <c r="AY268" s="17" t="s">
        <v>1750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1533</v>
      </c>
      <c r="BK268" s="155">
        <f>ROUND(I268*H268,2)</f>
        <v>0</v>
      </c>
      <c r="BL268" s="17" t="s">
        <v>1756</v>
      </c>
      <c r="BM268" s="154" t="s">
        <v>2069</v>
      </c>
    </row>
    <row r="269" spans="1:65" s="1" customFormat="1" ht="55.5" customHeight="1">
      <c r="A269" s="29"/>
      <c r="B269" s="142"/>
      <c r="C269" s="143" t="s">
        <v>2031</v>
      </c>
      <c r="D269" s="143" t="s">
        <v>1752</v>
      </c>
      <c r="E269" s="144" t="s">
        <v>2071</v>
      </c>
      <c r="F269" s="145" t="s">
        <v>2072</v>
      </c>
      <c r="G269" s="146" t="s">
        <v>1839</v>
      </c>
      <c r="H269" s="147">
        <v>42.764000000000003</v>
      </c>
      <c r="I269" s="148"/>
      <c r="J269" s="148">
        <f>ROUND(I269*H269,2)</f>
        <v>0</v>
      </c>
      <c r="K269" s="149"/>
      <c r="L269" s="30"/>
      <c r="M269" s="150" t="s">
        <v>1456</v>
      </c>
      <c r="N269" s="151" t="s">
        <v>1491</v>
      </c>
      <c r="O269" s="152">
        <v>0</v>
      </c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1756</v>
      </c>
      <c r="AT269" s="154" t="s">
        <v>1752</v>
      </c>
      <c r="AU269" s="154" t="s">
        <v>1535</v>
      </c>
      <c r="AY269" s="17" t="s">
        <v>1750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1533</v>
      </c>
      <c r="BK269" s="155">
        <f>ROUND(I269*H269,2)</f>
        <v>0</v>
      </c>
      <c r="BL269" s="17" t="s">
        <v>1756</v>
      </c>
      <c r="BM269" s="154" t="s">
        <v>2073</v>
      </c>
    </row>
    <row r="270" spans="1:65" s="13" customFormat="1">
      <c r="B270" s="163"/>
      <c r="D270" s="157" t="s">
        <v>1758</v>
      </c>
      <c r="E270" s="164" t="s">
        <v>1456</v>
      </c>
      <c r="F270" s="165" t="s">
        <v>621</v>
      </c>
      <c r="H270" s="166">
        <v>42.764000000000003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1758</v>
      </c>
      <c r="AU270" s="164" t="s">
        <v>1535</v>
      </c>
      <c r="AV270" s="13" t="s">
        <v>1535</v>
      </c>
      <c r="AW270" s="13" t="s">
        <v>1482</v>
      </c>
      <c r="AX270" s="13" t="s">
        <v>1533</v>
      </c>
      <c r="AY270" s="164" t="s">
        <v>1750</v>
      </c>
    </row>
    <row r="271" spans="1:65" s="1" customFormat="1" ht="62.65" customHeight="1">
      <c r="A271" s="29"/>
      <c r="B271" s="142"/>
      <c r="C271" s="143" t="s">
        <v>2036</v>
      </c>
      <c r="D271" s="143" t="s">
        <v>1752</v>
      </c>
      <c r="E271" s="144" t="s">
        <v>2075</v>
      </c>
      <c r="F271" s="145" t="s">
        <v>2076</v>
      </c>
      <c r="G271" s="146" t="s">
        <v>1839</v>
      </c>
      <c r="H271" s="147">
        <v>86.811000000000007</v>
      </c>
      <c r="I271" s="148"/>
      <c r="J271" s="148">
        <f>ROUND(I271*H271,2)</f>
        <v>0</v>
      </c>
      <c r="K271" s="149"/>
      <c r="L271" s="30"/>
      <c r="M271" s="150" t="s">
        <v>1456</v>
      </c>
      <c r="N271" s="151" t="s">
        <v>1491</v>
      </c>
      <c r="O271" s="152">
        <v>0</v>
      </c>
      <c r="P271" s="152">
        <f>O271*H271</f>
        <v>0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1756</v>
      </c>
      <c r="AT271" s="154" t="s">
        <v>1752</v>
      </c>
      <c r="AU271" s="154" t="s">
        <v>1535</v>
      </c>
      <c r="AY271" s="17" t="s">
        <v>1750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1533</v>
      </c>
      <c r="BK271" s="155">
        <f>ROUND(I271*H271,2)</f>
        <v>0</v>
      </c>
      <c r="BL271" s="17" t="s">
        <v>1756</v>
      </c>
      <c r="BM271" s="154" t="s">
        <v>2077</v>
      </c>
    </row>
    <row r="272" spans="1:65" s="13" customFormat="1">
      <c r="B272" s="163"/>
      <c r="D272" s="157" t="s">
        <v>1758</v>
      </c>
      <c r="E272" s="164" t="s">
        <v>1456</v>
      </c>
      <c r="F272" s="165" t="s">
        <v>622</v>
      </c>
      <c r="H272" s="166">
        <v>86.811000000000007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1758</v>
      </c>
      <c r="AU272" s="164" t="s">
        <v>1535</v>
      </c>
      <c r="AV272" s="13" t="s">
        <v>1535</v>
      </c>
      <c r="AW272" s="13" t="s">
        <v>1482</v>
      </c>
      <c r="AX272" s="13" t="s">
        <v>1533</v>
      </c>
      <c r="AY272" s="164" t="s">
        <v>1750</v>
      </c>
    </row>
    <row r="273" spans="1:65" s="1" customFormat="1" ht="55.5" customHeight="1">
      <c r="A273" s="29"/>
      <c r="B273" s="142"/>
      <c r="C273" s="143" t="s">
        <v>2040</v>
      </c>
      <c r="D273" s="143" t="s">
        <v>1752</v>
      </c>
      <c r="E273" s="144" t="s">
        <v>2080</v>
      </c>
      <c r="F273" s="145" t="s">
        <v>1838</v>
      </c>
      <c r="G273" s="146" t="s">
        <v>1839</v>
      </c>
      <c r="H273" s="147">
        <v>169.46299999999999</v>
      </c>
      <c r="I273" s="148"/>
      <c r="J273" s="148">
        <f>ROUND(I273*H273,2)</f>
        <v>0</v>
      </c>
      <c r="K273" s="149"/>
      <c r="L273" s="30"/>
      <c r="M273" s="150" t="s">
        <v>1456</v>
      </c>
      <c r="N273" s="151" t="s">
        <v>1491</v>
      </c>
      <c r="O273" s="152">
        <v>0</v>
      </c>
      <c r="P273" s="152">
        <f>O273*H273</f>
        <v>0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1756</v>
      </c>
      <c r="AT273" s="154" t="s">
        <v>1752</v>
      </c>
      <c r="AU273" s="154" t="s">
        <v>1535</v>
      </c>
      <c r="AY273" s="17" t="s">
        <v>1750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1533</v>
      </c>
      <c r="BK273" s="155">
        <f>ROUND(I273*H273,2)</f>
        <v>0</v>
      </c>
      <c r="BL273" s="17" t="s">
        <v>1756</v>
      </c>
      <c r="BM273" s="154" t="s">
        <v>2081</v>
      </c>
    </row>
    <row r="274" spans="1:65" s="13" customFormat="1">
      <c r="B274" s="163"/>
      <c r="D274" s="157" t="s">
        <v>1758</v>
      </c>
      <c r="E274" s="164" t="s">
        <v>1456</v>
      </c>
      <c r="F274" s="165" t="s">
        <v>623</v>
      </c>
      <c r="H274" s="166">
        <v>169.46299999999999</v>
      </c>
      <c r="L274" s="163"/>
      <c r="M274" s="187"/>
      <c r="N274" s="188"/>
      <c r="O274" s="188"/>
      <c r="P274" s="188"/>
      <c r="Q274" s="188"/>
      <c r="R274" s="188"/>
      <c r="S274" s="188"/>
      <c r="T274" s="189"/>
      <c r="AT274" s="164" t="s">
        <v>1758</v>
      </c>
      <c r="AU274" s="164" t="s">
        <v>1535</v>
      </c>
      <c r="AV274" s="13" t="s">
        <v>1535</v>
      </c>
      <c r="AW274" s="13" t="s">
        <v>1482</v>
      </c>
      <c r="AX274" s="13" t="s">
        <v>1533</v>
      </c>
      <c r="AY274" s="164" t="s">
        <v>1750</v>
      </c>
    </row>
    <row r="275" spans="1:65" s="1" customFormat="1" ht="6.95" customHeight="1">
      <c r="A275" s="29"/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0"/>
      <c r="M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</row>
  </sheetData>
  <autoFilter ref="C129:K274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37"/>
  <sheetViews>
    <sheetView showGridLines="0" topLeftCell="A113" workbookViewId="0">
      <selection activeCell="I133" sqref="I133:I5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1641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87" t="s">
        <v>624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ROUND((SUM(BE130:BE536)),  2)</f>
        <v>0</v>
      </c>
      <c r="G35" s="29"/>
      <c r="H35" s="29"/>
      <c r="I35" s="102">
        <v>0.21</v>
      </c>
      <c r="J35" s="101">
        <f>ROUND(((SUM(BE130:BE536))*I35),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ROUND((SUM(BF130:BF536)),  2)</f>
        <v>0</v>
      </c>
      <c r="G36" s="29"/>
      <c r="H36" s="29"/>
      <c r="I36" s="102">
        <v>0.12</v>
      </c>
      <c r="J36" s="101">
        <f>ROUND(((SUM(BF130:BF536))*I36),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ROUND((SUM(BG130:BG536)),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ROUND((SUM(BH130:BH536)),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ROUND((SUM(BI130:BI536)),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87" t="str">
        <f>E11</f>
        <v>SO_01.3.1 - Stoka A3.1, A3.2, A3.2.1, B1, B2, B3, B3.1, B4, B4.1, B5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J323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J325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J328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J343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J471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J520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J524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J526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30" customHeight="1">
      <c r="A122" s="29"/>
      <c r="B122" s="30"/>
      <c r="C122" s="29"/>
      <c r="D122" s="29"/>
      <c r="E122" s="687" t="str">
        <f>E11</f>
        <v>SO_01.3.1 - Stoka A3.1, A3.2, A3.2.1, B1, B2, B3, B3.1, B4, B4.1, B5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37029.372187999994</v>
      </c>
      <c r="Q130" s="62"/>
      <c r="R130" s="127">
        <f>R131</f>
        <v>11119.132665040001</v>
      </c>
      <c r="S130" s="62"/>
      <c r="T130" s="128">
        <f>T131</f>
        <v>2783.4158999999995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P132+P323+P325+P328+P343+P471+P520+P524+P526</f>
        <v>37029.372187999994</v>
      </c>
      <c r="Q131" s="135"/>
      <c r="R131" s="136">
        <f>R132+R323+R325+R328+R343+R471+R520+R524+R526</f>
        <v>11119.132665040001</v>
      </c>
      <c r="S131" s="135"/>
      <c r="T131" s="137">
        <f>T132+T323+T325+T328+T343+T471+T520+T524+T526</f>
        <v>2783.4158999999995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BK132+BK323+BK325+BK328+BK343+BK471+BK520+BK524+BK526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SUM(P133:P322)</f>
        <v>11412.535432999995</v>
      </c>
      <c r="Q132" s="135"/>
      <c r="R132" s="136">
        <f>SUM(R133:R322)</f>
        <v>10104.597360200001</v>
      </c>
      <c r="S132" s="135"/>
      <c r="T132" s="137">
        <f>SUM(T133:T322)</f>
        <v>2783.4158999999995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SUM(BK133:BK322)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1753</v>
      </c>
      <c r="F133" s="145" t="s">
        <v>1754</v>
      </c>
      <c r="G133" s="146" t="s">
        <v>1755</v>
      </c>
      <c r="H133" s="147">
        <v>2347.9499999999998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7.8E-2</v>
      </c>
      <c r="P133" s="152">
        <f>O133*H133</f>
        <v>183.14009999999999</v>
      </c>
      <c r="Q133" s="152">
        <v>0</v>
      </c>
      <c r="R133" s="152">
        <f>Q133*H133</f>
        <v>0</v>
      </c>
      <c r="S133" s="152">
        <v>0.5</v>
      </c>
      <c r="T133" s="153">
        <f>S133*H133</f>
        <v>1173.9749999999999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1757</v>
      </c>
    </row>
    <row r="134" spans="1:65" s="12" customFormat="1">
      <c r="B134" s="156"/>
      <c r="D134" s="157" t="s">
        <v>1758</v>
      </c>
      <c r="E134" s="158" t="s">
        <v>1456</v>
      </c>
      <c r="F134" s="159" t="s">
        <v>625</v>
      </c>
      <c r="H134" s="158" t="s">
        <v>1456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1758</v>
      </c>
      <c r="AU134" s="158" t="s">
        <v>1535</v>
      </c>
      <c r="AV134" s="12" t="s">
        <v>1533</v>
      </c>
      <c r="AW134" s="12" t="s">
        <v>1482</v>
      </c>
      <c r="AX134" s="12" t="s">
        <v>1526</v>
      </c>
      <c r="AY134" s="158" t="s">
        <v>1750</v>
      </c>
    </row>
    <row r="135" spans="1:65" s="13" customFormat="1">
      <c r="B135" s="163"/>
      <c r="D135" s="157" t="s">
        <v>1758</v>
      </c>
      <c r="E135" s="164" t="s">
        <v>1456</v>
      </c>
      <c r="F135" s="165" t="s">
        <v>626</v>
      </c>
      <c r="H135" s="166">
        <v>5.5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1758</v>
      </c>
      <c r="AU135" s="164" t="s">
        <v>1535</v>
      </c>
      <c r="AV135" s="13" t="s">
        <v>1535</v>
      </c>
      <c r="AW135" s="13" t="s">
        <v>1482</v>
      </c>
      <c r="AX135" s="13" t="s">
        <v>1526</v>
      </c>
      <c r="AY135" s="164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627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3" customFormat="1">
      <c r="B137" s="163"/>
      <c r="D137" s="157" t="s">
        <v>1758</v>
      </c>
      <c r="E137" s="164" t="s">
        <v>1456</v>
      </c>
      <c r="F137" s="165" t="s">
        <v>628</v>
      </c>
      <c r="H137" s="166">
        <v>5.5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1758</v>
      </c>
      <c r="AU137" s="164" t="s">
        <v>1535</v>
      </c>
      <c r="AV137" s="13" t="s">
        <v>1535</v>
      </c>
      <c r="AW137" s="13" t="s">
        <v>1482</v>
      </c>
      <c r="AX137" s="13" t="s">
        <v>1526</v>
      </c>
      <c r="AY137" s="164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629</v>
      </c>
      <c r="H138" s="166">
        <v>5.5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1526</v>
      </c>
      <c r="AY138" s="164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630</v>
      </c>
      <c r="H139" s="166">
        <v>5.5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1526</v>
      </c>
      <c r="AY139" s="164" t="s">
        <v>1750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631</v>
      </c>
      <c r="H140" s="166">
        <v>5.5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1526</v>
      </c>
      <c r="AY140" s="164" t="s">
        <v>1750</v>
      </c>
    </row>
    <row r="141" spans="1:65" s="15" customFormat="1">
      <c r="B141" s="190"/>
      <c r="D141" s="157" t="s">
        <v>1758</v>
      </c>
      <c r="E141" s="191" t="s">
        <v>1456</v>
      </c>
      <c r="F141" s="192" t="s">
        <v>2176</v>
      </c>
      <c r="H141" s="193">
        <v>33</v>
      </c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1758</v>
      </c>
      <c r="AU141" s="191" t="s">
        <v>1535</v>
      </c>
      <c r="AV141" s="15" t="s">
        <v>1764</v>
      </c>
      <c r="AW141" s="15" t="s">
        <v>1482</v>
      </c>
      <c r="AX141" s="15" t="s">
        <v>1526</v>
      </c>
      <c r="AY141" s="191" t="s">
        <v>1750</v>
      </c>
    </row>
    <row r="142" spans="1:65" s="12" customFormat="1">
      <c r="B142" s="156"/>
      <c r="D142" s="157" t="s">
        <v>1758</v>
      </c>
      <c r="E142" s="158" t="s">
        <v>1456</v>
      </c>
      <c r="F142" s="159" t="s">
        <v>632</v>
      </c>
      <c r="H142" s="158" t="s">
        <v>1456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1758</v>
      </c>
      <c r="AU142" s="158" t="s">
        <v>1535</v>
      </c>
      <c r="AV142" s="12" t="s">
        <v>1533</v>
      </c>
      <c r="AW142" s="12" t="s">
        <v>1482</v>
      </c>
      <c r="AX142" s="12" t="s">
        <v>1526</v>
      </c>
      <c r="AY142" s="158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633</v>
      </c>
      <c r="H143" s="166">
        <v>497.53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634</v>
      </c>
      <c r="H144" s="166">
        <v>825.55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1526</v>
      </c>
      <c r="AY144" s="164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635</v>
      </c>
      <c r="H145" s="166">
        <v>163.57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1526</v>
      </c>
      <c r="AY145" s="164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636</v>
      </c>
      <c r="H146" s="166">
        <v>55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1526</v>
      </c>
      <c r="AY146" s="164" t="s">
        <v>1750</v>
      </c>
    </row>
    <row r="147" spans="1:65" s="13" customFormat="1">
      <c r="B147" s="163"/>
      <c r="D147" s="157" t="s">
        <v>1758</v>
      </c>
      <c r="E147" s="164" t="s">
        <v>1456</v>
      </c>
      <c r="F147" s="165" t="s">
        <v>637</v>
      </c>
      <c r="H147" s="166">
        <v>435.38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1758</v>
      </c>
      <c r="AU147" s="164" t="s">
        <v>1535</v>
      </c>
      <c r="AV147" s="13" t="s">
        <v>1535</v>
      </c>
      <c r="AW147" s="13" t="s">
        <v>1482</v>
      </c>
      <c r="AX147" s="13" t="s">
        <v>1526</v>
      </c>
      <c r="AY147" s="164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638</v>
      </c>
      <c r="H148" s="166">
        <v>54.67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1526</v>
      </c>
      <c r="AY148" s="164" t="s">
        <v>1750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639</v>
      </c>
      <c r="H149" s="166">
        <v>66.77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1526</v>
      </c>
      <c r="AY149" s="164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640</v>
      </c>
      <c r="H150" s="166">
        <v>216.48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5" customFormat="1">
      <c r="B151" s="190"/>
      <c r="D151" s="157" t="s">
        <v>1758</v>
      </c>
      <c r="E151" s="191" t="s">
        <v>1456</v>
      </c>
      <c r="F151" s="192" t="s">
        <v>2176</v>
      </c>
      <c r="H151" s="193">
        <v>2314.9499999999998</v>
      </c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1758</v>
      </c>
      <c r="AU151" s="191" t="s">
        <v>1535</v>
      </c>
      <c r="AV151" s="15" t="s">
        <v>1764</v>
      </c>
      <c r="AW151" s="15" t="s">
        <v>1482</v>
      </c>
      <c r="AX151" s="15" t="s">
        <v>1526</v>
      </c>
      <c r="AY151" s="191" t="s">
        <v>1750</v>
      </c>
    </row>
    <row r="152" spans="1:65" s="14" customFormat="1">
      <c r="B152" s="170"/>
      <c r="D152" s="157" t="s">
        <v>1758</v>
      </c>
      <c r="E152" s="171" t="s">
        <v>1456</v>
      </c>
      <c r="F152" s="172" t="s">
        <v>1816</v>
      </c>
      <c r="H152" s="173">
        <v>2347.9499999999998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1758</v>
      </c>
      <c r="AU152" s="171" t="s">
        <v>1535</v>
      </c>
      <c r="AV152" s="14" t="s">
        <v>1756</v>
      </c>
      <c r="AW152" s="14" t="s">
        <v>1482</v>
      </c>
      <c r="AX152" s="14" t="s">
        <v>1533</v>
      </c>
      <c r="AY152" s="171" t="s">
        <v>1750</v>
      </c>
    </row>
    <row r="153" spans="1:65" s="1" customFormat="1" ht="66.75" customHeight="1">
      <c r="A153" s="29"/>
      <c r="B153" s="142"/>
      <c r="C153" s="143" t="s">
        <v>1535</v>
      </c>
      <c r="D153" s="143" t="s">
        <v>1752</v>
      </c>
      <c r="E153" s="144" t="s">
        <v>2158</v>
      </c>
      <c r="F153" s="145" t="s">
        <v>2159</v>
      </c>
      <c r="G153" s="146" t="s">
        <v>1755</v>
      </c>
      <c r="H153" s="147">
        <v>66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0.11899999999999999</v>
      </c>
      <c r="P153" s="152">
        <f>O153*H153</f>
        <v>7.8539999999999992</v>
      </c>
      <c r="Q153" s="152">
        <v>0</v>
      </c>
      <c r="R153" s="152">
        <f>Q153*H153</f>
        <v>0</v>
      </c>
      <c r="S153" s="152">
        <v>0.44</v>
      </c>
      <c r="T153" s="153">
        <f>S153*H153</f>
        <v>29.04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641</v>
      </c>
    </row>
    <row r="154" spans="1:65" s="12" customFormat="1">
      <c r="B154" s="156"/>
      <c r="D154" s="157" t="s">
        <v>1758</v>
      </c>
      <c r="E154" s="158" t="s">
        <v>1456</v>
      </c>
      <c r="F154" s="159" t="s">
        <v>2161</v>
      </c>
      <c r="H154" s="158" t="s">
        <v>1456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1758</v>
      </c>
      <c r="AU154" s="158" t="s">
        <v>1535</v>
      </c>
      <c r="AV154" s="12" t="s">
        <v>1533</v>
      </c>
      <c r="AW154" s="12" t="s">
        <v>1482</v>
      </c>
      <c r="AX154" s="12" t="s">
        <v>1526</v>
      </c>
      <c r="AY154" s="158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642</v>
      </c>
      <c r="H155" s="166">
        <v>66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1533</v>
      </c>
      <c r="AY155" s="164" t="s">
        <v>1750</v>
      </c>
    </row>
    <row r="156" spans="1:65" s="1" customFormat="1" ht="62.65" customHeight="1">
      <c r="A156" s="29"/>
      <c r="B156" s="142"/>
      <c r="C156" s="143" t="s">
        <v>1764</v>
      </c>
      <c r="D156" s="143" t="s">
        <v>1752</v>
      </c>
      <c r="E156" s="144" t="s">
        <v>1761</v>
      </c>
      <c r="F156" s="145" t="s">
        <v>1762</v>
      </c>
      <c r="G156" s="146" t="s">
        <v>1755</v>
      </c>
      <c r="H156" s="147">
        <v>2359.9499999999998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0.19400000000000001</v>
      </c>
      <c r="P156" s="152">
        <f>O156*H156</f>
        <v>457.83029999999997</v>
      </c>
      <c r="Q156" s="152">
        <v>0</v>
      </c>
      <c r="R156" s="152">
        <f>Q156*H156</f>
        <v>0</v>
      </c>
      <c r="S156" s="152">
        <v>0.32500000000000001</v>
      </c>
      <c r="T156" s="153">
        <f>S156*H156</f>
        <v>766.98374999999999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1763</v>
      </c>
    </row>
    <row r="157" spans="1:65" s="12" customFormat="1">
      <c r="B157" s="156"/>
      <c r="D157" s="157" t="s">
        <v>1758</v>
      </c>
      <c r="E157" s="158" t="s">
        <v>1456</v>
      </c>
      <c r="F157" s="159" t="s">
        <v>643</v>
      </c>
      <c r="H157" s="158" t="s">
        <v>1456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1758</v>
      </c>
      <c r="AU157" s="158" t="s">
        <v>1535</v>
      </c>
      <c r="AV157" s="12" t="s">
        <v>1533</v>
      </c>
      <c r="AW157" s="12" t="s">
        <v>1482</v>
      </c>
      <c r="AX157" s="12" t="s">
        <v>1526</v>
      </c>
      <c r="AY157" s="158" t="s">
        <v>1750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644</v>
      </c>
      <c r="H158" s="166">
        <v>7.5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1526</v>
      </c>
      <c r="AY158" s="164" t="s">
        <v>1750</v>
      </c>
    </row>
    <row r="159" spans="1:65" s="13" customFormat="1">
      <c r="B159" s="163"/>
      <c r="D159" s="157" t="s">
        <v>1758</v>
      </c>
      <c r="E159" s="164" t="s">
        <v>1456</v>
      </c>
      <c r="F159" s="165" t="s">
        <v>645</v>
      </c>
      <c r="H159" s="166">
        <v>7.5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1758</v>
      </c>
      <c r="AU159" s="164" t="s">
        <v>1535</v>
      </c>
      <c r="AV159" s="13" t="s">
        <v>1535</v>
      </c>
      <c r="AW159" s="13" t="s">
        <v>1482</v>
      </c>
      <c r="AX159" s="13" t="s">
        <v>1526</v>
      </c>
      <c r="AY159" s="164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646</v>
      </c>
      <c r="H160" s="166">
        <v>7.5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1526</v>
      </c>
      <c r="AY160" s="164" t="s">
        <v>1750</v>
      </c>
    </row>
    <row r="161" spans="1:65" s="13" customFormat="1">
      <c r="B161" s="163"/>
      <c r="D161" s="157" t="s">
        <v>1758</v>
      </c>
      <c r="E161" s="164" t="s">
        <v>1456</v>
      </c>
      <c r="F161" s="165" t="s">
        <v>2552</v>
      </c>
      <c r="H161" s="166">
        <v>7.5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1482</v>
      </c>
      <c r="AX161" s="13" t="s">
        <v>1526</v>
      </c>
      <c r="AY161" s="164" t="s">
        <v>1750</v>
      </c>
    </row>
    <row r="162" spans="1:65" s="13" customFormat="1">
      <c r="B162" s="163"/>
      <c r="D162" s="157" t="s">
        <v>1758</v>
      </c>
      <c r="E162" s="164" t="s">
        <v>1456</v>
      </c>
      <c r="F162" s="165" t="s">
        <v>2553</v>
      </c>
      <c r="H162" s="166">
        <v>7.5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1758</v>
      </c>
      <c r="AU162" s="164" t="s">
        <v>1535</v>
      </c>
      <c r="AV162" s="13" t="s">
        <v>1535</v>
      </c>
      <c r="AW162" s="13" t="s">
        <v>1482</v>
      </c>
      <c r="AX162" s="13" t="s">
        <v>1526</v>
      </c>
      <c r="AY162" s="164" t="s">
        <v>1750</v>
      </c>
    </row>
    <row r="163" spans="1:65" s="13" customFormat="1">
      <c r="B163" s="163"/>
      <c r="D163" s="157" t="s">
        <v>1758</v>
      </c>
      <c r="E163" s="164" t="s">
        <v>1456</v>
      </c>
      <c r="F163" s="165" t="s">
        <v>2554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1758</v>
      </c>
      <c r="AU163" s="164" t="s">
        <v>1535</v>
      </c>
      <c r="AV163" s="13" t="s">
        <v>1535</v>
      </c>
      <c r="AW163" s="13" t="s">
        <v>1482</v>
      </c>
      <c r="AX163" s="13" t="s">
        <v>1526</v>
      </c>
      <c r="AY163" s="164" t="s">
        <v>1750</v>
      </c>
    </row>
    <row r="164" spans="1:65" s="15" customFormat="1">
      <c r="B164" s="190"/>
      <c r="D164" s="157" t="s">
        <v>1758</v>
      </c>
      <c r="E164" s="191" t="s">
        <v>1456</v>
      </c>
      <c r="F164" s="192" t="s">
        <v>2176</v>
      </c>
      <c r="H164" s="193">
        <v>45</v>
      </c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1758</v>
      </c>
      <c r="AU164" s="191" t="s">
        <v>1535</v>
      </c>
      <c r="AV164" s="15" t="s">
        <v>1764</v>
      </c>
      <c r="AW164" s="15" t="s">
        <v>1482</v>
      </c>
      <c r="AX164" s="15" t="s">
        <v>1526</v>
      </c>
      <c r="AY164" s="191" t="s">
        <v>1750</v>
      </c>
    </row>
    <row r="165" spans="1:65" s="12" customFormat="1">
      <c r="B165" s="156"/>
      <c r="D165" s="157" t="s">
        <v>1758</v>
      </c>
      <c r="E165" s="158" t="s">
        <v>1456</v>
      </c>
      <c r="F165" s="159" t="s">
        <v>2555</v>
      </c>
      <c r="H165" s="158" t="s">
        <v>1456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1758</v>
      </c>
      <c r="AU165" s="158" t="s">
        <v>1535</v>
      </c>
      <c r="AV165" s="12" t="s">
        <v>1533</v>
      </c>
      <c r="AW165" s="12" t="s">
        <v>1482</v>
      </c>
      <c r="AX165" s="12" t="s">
        <v>1526</v>
      </c>
      <c r="AY165" s="158" t="s">
        <v>1750</v>
      </c>
    </row>
    <row r="166" spans="1:65" s="13" customFormat="1">
      <c r="B166" s="163"/>
      <c r="D166" s="157" t="s">
        <v>1758</v>
      </c>
      <c r="E166" s="164" t="s">
        <v>1456</v>
      </c>
      <c r="F166" s="165" t="s">
        <v>633</v>
      </c>
      <c r="H166" s="166">
        <v>497.53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1758</v>
      </c>
      <c r="AU166" s="164" t="s">
        <v>1535</v>
      </c>
      <c r="AV166" s="13" t="s">
        <v>1535</v>
      </c>
      <c r="AW166" s="13" t="s">
        <v>1482</v>
      </c>
      <c r="AX166" s="13" t="s">
        <v>1526</v>
      </c>
      <c r="AY166" s="164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634</v>
      </c>
      <c r="H167" s="166">
        <v>825.55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1526</v>
      </c>
      <c r="AY167" s="164" t="s">
        <v>1750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635</v>
      </c>
      <c r="H168" s="166">
        <v>163.57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1526</v>
      </c>
      <c r="AY168" s="164" t="s">
        <v>1750</v>
      </c>
    </row>
    <row r="169" spans="1:65" s="13" customFormat="1">
      <c r="B169" s="163"/>
      <c r="D169" s="157" t="s">
        <v>1758</v>
      </c>
      <c r="E169" s="164" t="s">
        <v>1456</v>
      </c>
      <c r="F169" s="165" t="s">
        <v>636</v>
      </c>
      <c r="H169" s="166">
        <v>55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1758</v>
      </c>
      <c r="AU169" s="164" t="s">
        <v>1535</v>
      </c>
      <c r="AV169" s="13" t="s">
        <v>1535</v>
      </c>
      <c r="AW169" s="13" t="s">
        <v>1482</v>
      </c>
      <c r="AX169" s="13" t="s">
        <v>1526</v>
      </c>
      <c r="AY169" s="164" t="s">
        <v>1750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637</v>
      </c>
      <c r="H170" s="166">
        <v>435.38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1526</v>
      </c>
      <c r="AY170" s="164" t="s">
        <v>1750</v>
      </c>
    </row>
    <row r="171" spans="1:65" s="13" customFormat="1">
      <c r="B171" s="163"/>
      <c r="D171" s="157" t="s">
        <v>1758</v>
      </c>
      <c r="E171" s="164" t="s">
        <v>1456</v>
      </c>
      <c r="F171" s="165" t="s">
        <v>638</v>
      </c>
      <c r="H171" s="166">
        <v>54.67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1758</v>
      </c>
      <c r="AU171" s="164" t="s">
        <v>1535</v>
      </c>
      <c r="AV171" s="13" t="s">
        <v>1535</v>
      </c>
      <c r="AW171" s="13" t="s">
        <v>1482</v>
      </c>
      <c r="AX171" s="13" t="s">
        <v>1526</v>
      </c>
      <c r="AY171" s="164" t="s">
        <v>1750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639</v>
      </c>
      <c r="H172" s="166">
        <v>66.77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1526</v>
      </c>
      <c r="AY172" s="164" t="s">
        <v>1750</v>
      </c>
    </row>
    <row r="173" spans="1:65" s="13" customFormat="1">
      <c r="B173" s="163"/>
      <c r="D173" s="157" t="s">
        <v>1758</v>
      </c>
      <c r="E173" s="164" t="s">
        <v>1456</v>
      </c>
      <c r="F173" s="165" t="s">
        <v>640</v>
      </c>
      <c r="H173" s="166">
        <v>216.48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1758</v>
      </c>
      <c r="AU173" s="164" t="s">
        <v>1535</v>
      </c>
      <c r="AV173" s="13" t="s">
        <v>1535</v>
      </c>
      <c r="AW173" s="13" t="s">
        <v>1482</v>
      </c>
      <c r="AX173" s="13" t="s">
        <v>1526</v>
      </c>
      <c r="AY173" s="164" t="s">
        <v>1750</v>
      </c>
    </row>
    <row r="174" spans="1:65" s="15" customFormat="1">
      <c r="B174" s="190"/>
      <c r="D174" s="157" t="s">
        <v>1758</v>
      </c>
      <c r="E174" s="191" t="s">
        <v>1456</v>
      </c>
      <c r="F174" s="192" t="s">
        <v>2176</v>
      </c>
      <c r="H174" s="193">
        <v>2314.9499999999998</v>
      </c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1758</v>
      </c>
      <c r="AU174" s="191" t="s">
        <v>1535</v>
      </c>
      <c r="AV174" s="15" t="s">
        <v>1764</v>
      </c>
      <c r="AW174" s="15" t="s">
        <v>1482</v>
      </c>
      <c r="AX174" s="15" t="s">
        <v>1526</v>
      </c>
      <c r="AY174" s="191" t="s">
        <v>1750</v>
      </c>
    </row>
    <row r="175" spans="1:65" s="14" customFormat="1">
      <c r="B175" s="170"/>
      <c r="D175" s="157" t="s">
        <v>1758</v>
      </c>
      <c r="E175" s="171" t="s">
        <v>1456</v>
      </c>
      <c r="F175" s="172" t="s">
        <v>1816</v>
      </c>
      <c r="H175" s="173">
        <v>2359.9499999999998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1758</v>
      </c>
      <c r="AU175" s="171" t="s">
        <v>1535</v>
      </c>
      <c r="AV175" s="14" t="s">
        <v>1756</v>
      </c>
      <c r="AW175" s="14" t="s">
        <v>1482</v>
      </c>
      <c r="AX175" s="14" t="s">
        <v>1533</v>
      </c>
      <c r="AY175" s="171" t="s">
        <v>1750</v>
      </c>
    </row>
    <row r="176" spans="1:65" s="1" customFormat="1" ht="62.65" customHeight="1">
      <c r="A176" s="29"/>
      <c r="B176" s="142"/>
      <c r="C176" s="143" t="s">
        <v>1756</v>
      </c>
      <c r="D176" s="143" t="s">
        <v>1752</v>
      </c>
      <c r="E176" s="144" t="s">
        <v>2556</v>
      </c>
      <c r="F176" s="145" t="s">
        <v>2557</v>
      </c>
      <c r="G176" s="146" t="s">
        <v>1755</v>
      </c>
      <c r="H176" s="147">
        <v>226.59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0.05</v>
      </c>
      <c r="P176" s="152">
        <f>O176*H176</f>
        <v>11.329500000000001</v>
      </c>
      <c r="Q176" s="152">
        <v>0</v>
      </c>
      <c r="R176" s="152">
        <f>Q176*H176</f>
        <v>0</v>
      </c>
      <c r="S176" s="152">
        <v>0.17</v>
      </c>
      <c r="T176" s="153">
        <f>S176*H176</f>
        <v>38.520300000000006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1767</v>
      </c>
    </row>
    <row r="177" spans="1:65" s="12" customFormat="1">
      <c r="B177" s="156"/>
      <c r="D177" s="157" t="s">
        <v>1758</v>
      </c>
      <c r="E177" s="158" t="s">
        <v>1456</v>
      </c>
      <c r="F177" s="159" t="s">
        <v>2558</v>
      </c>
      <c r="H177" s="158" t="s">
        <v>1456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1758</v>
      </c>
      <c r="AU177" s="158" t="s">
        <v>1535</v>
      </c>
      <c r="AV177" s="12" t="s">
        <v>1533</v>
      </c>
      <c r="AW177" s="12" t="s">
        <v>1482</v>
      </c>
      <c r="AX177" s="12" t="s">
        <v>1526</v>
      </c>
      <c r="AY177" s="158" t="s">
        <v>1750</v>
      </c>
    </row>
    <row r="178" spans="1:65" s="13" customFormat="1">
      <c r="B178" s="163"/>
      <c r="D178" s="157" t="s">
        <v>1758</v>
      </c>
      <c r="E178" s="164" t="s">
        <v>1456</v>
      </c>
      <c r="F178" s="165" t="s">
        <v>2559</v>
      </c>
      <c r="H178" s="166">
        <v>226.59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1482</v>
      </c>
      <c r="AX178" s="13" t="s">
        <v>1533</v>
      </c>
      <c r="AY178" s="164" t="s">
        <v>1750</v>
      </c>
    </row>
    <row r="179" spans="1:65" s="1" customFormat="1" ht="55.5" customHeight="1">
      <c r="A179" s="29"/>
      <c r="B179" s="142"/>
      <c r="C179" s="143" t="s">
        <v>1771</v>
      </c>
      <c r="D179" s="143" t="s">
        <v>1752</v>
      </c>
      <c r="E179" s="144" t="s">
        <v>1765</v>
      </c>
      <c r="F179" s="145" t="s">
        <v>1766</v>
      </c>
      <c r="G179" s="146" t="s">
        <v>1755</v>
      </c>
      <c r="H179" s="147">
        <v>2314.9499999999998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5.7000000000000002E-2</v>
      </c>
      <c r="P179" s="152">
        <f>O179*H179</f>
        <v>131.95214999999999</v>
      </c>
      <c r="Q179" s="152">
        <v>0</v>
      </c>
      <c r="R179" s="152">
        <f>Q179*H179</f>
        <v>0</v>
      </c>
      <c r="S179" s="152">
        <v>9.8000000000000004E-2</v>
      </c>
      <c r="T179" s="153">
        <f>S179*H179</f>
        <v>226.86509999999998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2171</v>
      </c>
    </row>
    <row r="180" spans="1:65" s="12" customFormat="1">
      <c r="B180" s="156"/>
      <c r="D180" s="157" t="s">
        <v>1758</v>
      </c>
      <c r="E180" s="158" t="s">
        <v>1456</v>
      </c>
      <c r="F180" s="159" t="s">
        <v>2560</v>
      </c>
      <c r="H180" s="158" t="s">
        <v>1456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1758</v>
      </c>
      <c r="AU180" s="158" t="s">
        <v>1535</v>
      </c>
      <c r="AV180" s="12" t="s">
        <v>1533</v>
      </c>
      <c r="AW180" s="12" t="s">
        <v>1482</v>
      </c>
      <c r="AX180" s="12" t="s">
        <v>1526</v>
      </c>
      <c r="AY180" s="158" t="s">
        <v>1750</v>
      </c>
    </row>
    <row r="181" spans="1:65" s="13" customFormat="1">
      <c r="B181" s="163"/>
      <c r="D181" s="157" t="s">
        <v>1758</v>
      </c>
      <c r="E181" s="164" t="s">
        <v>1456</v>
      </c>
      <c r="F181" s="165" t="s">
        <v>633</v>
      </c>
      <c r="H181" s="166">
        <v>497.53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1758</v>
      </c>
      <c r="AU181" s="164" t="s">
        <v>1535</v>
      </c>
      <c r="AV181" s="13" t="s">
        <v>1535</v>
      </c>
      <c r="AW181" s="13" t="s">
        <v>1482</v>
      </c>
      <c r="AX181" s="13" t="s">
        <v>1526</v>
      </c>
      <c r="AY181" s="164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634</v>
      </c>
      <c r="H182" s="166">
        <v>825.55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1526</v>
      </c>
      <c r="AY182" s="164" t="s">
        <v>1750</v>
      </c>
    </row>
    <row r="183" spans="1:65" s="13" customFormat="1">
      <c r="B183" s="163"/>
      <c r="D183" s="157" t="s">
        <v>1758</v>
      </c>
      <c r="E183" s="164" t="s">
        <v>1456</v>
      </c>
      <c r="F183" s="165" t="s">
        <v>635</v>
      </c>
      <c r="H183" s="166">
        <v>163.57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1482</v>
      </c>
      <c r="AX183" s="13" t="s">
        <v>1526</v>
      </c>
      <c r="AY183" s="164" t="s">
        <v>1750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636</v>
      </c>
      <c r="H184" s="166">
        <v>55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1526</v>
      </c>
      <c r="AY184" s="164" t="s">
        <v>1750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637</v>
      </c>
      <c r="H185" s="166">
        <v>435.38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1526</v>
      </c>
      <c r="AY185" s="164" t="s">
        <v>1750</v>
      </c>
    </row>
    <row r="186" spans="1:65" s="13" customFormat="1">
      <c r="B186" s="163"/>
      <c r="D186" s="157" t="s">
        <v>1758</v>
      </c>
      <c r="E186" s="164" t="s">
        <v>1456</v>
      </c>
      <c r="F186" s="165" t="s">
        <v>638</v>
      </c>
      <c r="H186" s="166">
        <v>54.67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1482</v>
      </c>
      <c r="AX186" s="13" t="s">
        <v>1526</v>
      </c>
      <c r="AY186" s="164" t="s">
        <v>1750</v>
      </c>
    </row>
    <row r="187" spans="1:65" s="13" customFormat="1">
      <c r="B187" s="163"/>
      <c r="D187" s="157" t="s">
        <v>1758</v>
      </c>
      <c r="E187" s="164" t="s">
        <v>1456</v>
      </c>
      <c r="F187" s="165" t="s">
        <v>639</v>
      </c>
      <c r="H187" s="166">
        <v>66.77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1482</v>
      </c>
      <c r="AX187" s="13" t="s">
        <v>1526</v>
      </c>
      <c r="AY187" s="164" t="s">
        <v>1750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640</v>
      </c>
      <c r="H188" s="166">
        <v>216.48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1526</v>
      </c>
      <c r="AY188" s="164" t="s">
        <v>1750</v>
      </c>
    </row>
    <row r="189" spans="1:65" s="14" customFormat="1">
      <c r="B189" s="170"/>
      <c r="D189" s="157" t="s">
        <v>1758</v>
      </c>
      <c r="E189" s="171" t="s">
        <v>1456</v>
      </c>
      <c r="F189" s="172" t="s">
        <v>1816</v>
      </c>
      <c r="H189" s="173">
        <v>2314.9499999999998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1758</v>
      </c>
      <c r="AU189" s="171" t="s">
        <v>1535</v>
      </c>
      <c r="AV189" s="14" t="s">
        <v>1756</v>
      </c>
      <c r="AW189" s="14" t="s">
        <v>1482</v>
      </c>
      <c r="AX189" s="14" t="s">
        <v>1533</v>
      </c>
      <c r="AY189" s="171" t="s">
        <v>1750</v>
      </c>
    </row>
    <row r="190" spans="1:65" s="1" customFormat="1" ht="55.5" customHeight="1">
      <c r="A190" s="29"/>
      <c r="B190" s="142"/>
      <c r="C190" s="143" t="s">
        <v>1777</v>
      </c>
      <c r="D190" s="143" t="s">
        <v>1752</v>
      </c>
      <c r="E190" s="144" t="s">
        <v>2169</v>
      </c>
      <c r="F190" s="145" t="s">
        <v>2170</v>
      </c>
      <c r="G190" s="146" t="s">
        <v>1755</v>
      </c>
      <c r="H190" s="147">
        <v>126</v>
      </c>
      <c r="I190" s="148"/>
      <c r="J190" s="148">
        <f>ROUND(I190*H190,2)</f>
        <v>0</v>
      </c>
      <c r="K190" s="149"/>
      <c r="L190" s="30"/>
      <c r="M190" s="150" t="s">
        <v>1456</v>
      </c>
      <c r="N190" s="151" t="s">
        <v>1491</v>
      </c>
      <c r="O190" s="152">
        <v>7.8E-2</v>
      </c>
      <c r="P190" s="152">
        <f>O190*H190</f>
        <v>9.8279999999999994</v>
      </c>
      <c r="Q190" s="152">
        <v>0</v>
      </c>
      <c r="R190" s="152">
        <f>Q190*H190</f>
        <v>0</v>
      </c>
      <c r="S190" s="152">
        <v>0.22</v>
      </c>
      <c r="T190" s="153">
        <f>S190*H190</f>
        <v>27.72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1756</v>
      </c>
      <c r="AT190" s="154" t="s">
        <v>1752</v>
      </c>
      <c r="AU190" s="154" t="s">
        <v>1535</v>
      </c>
      <c r="AY190" s="17" t="s">
        <v>1750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1533</v>
      </c>
      <c r="BK190" s="155">
        <f>ROUND(I190*H190,2)</f>
        <v>0</v>
      </c>
      <c r="BL190" s="17" t="s">
        <v>1756</v>
      </c>
      <c r="BM190" s="154" t="s">
        <v>2561</v>
      </c>
    </row>
    <row r="191" spans="1:65" s="12" customFormat="1">
      <c r="B191" s="156"/>
      <c r="D191" s="157" t="s">
        <v>1758</v>
      </c>
      <c r="E191" s="158" t="s">
        <v>1456</v>
      </c>
      <c r="F191" s="159" t="s">
        <v>2562</v>
      </c>
      <c r="H191" s="158" t="s">
        <v>1456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1758</v>
      </c>
      <c r="AU191" s="158" t="s">
        <v>1535</v>
      </c>
      <c r="AV191" s="12" t="s">
        <v>1533</v>
      </c>
      <c r="AW191" s="12" t="s">
        <v>1482</v>
      </c>
      <c r="AX191" s="12" t="s">
        <v>1526</v>
      </c>
      <c r="AY191" s="158" t="s">
        <v>1750</v>
      </c>
    </row>
    <row r="192" spans="1:65" s="13" customFormat="1">
      <c r="B192" s="163"/>
      <c r="D192" s="157" t="s">
        <v>1758</v>
      </c>
      <c r="E192" s="164" t="s">
        <v>1456</v>
      </c>
      <c r="F192" s="165" t="s">
        <v>2563</v>
      </c>
      <c r="H192" s="166">
        <v>11.5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1758</v>
      </c>
      <c r="AU192" s="164" t="s">
        <v>1535</v>
      </c>
      <c r="AV192" s="13" t="s">
        <v>1535</v>
      </c>
      <c r="AW192" s="13" t="s">
        <v>1482</v>
      </c>
      <c r="AX192" s="13" t="s">
        <v>1526</v>
      </c>
      <c r="AY192" s="164" t="s">
        <v>1750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2564</v>
      </c>
      <c r="H193" s="166">
        <v>11.5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1526</v>
      </c>
      <c r="AY193" s="164" t="s">
        <v>1750</v>
      </c>
    </row>
    <row r="194" spans="1:65" s="13" customFormat="1">
      <c r="B194" s="163"/>
      <c r="D194" s="157" t="s">
        <v>1758</v>
      </c>
      <c r="E194" s="164" t="s">
        <v>1456</v>
      </c>
      <c r="F194" s="165" t="s">
        <v>2565</v>
      </c>
      <c r="H194" s="166">
        <v>11.5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1758</v>
      </c>
      <c r="AU194" s="164" t="s">
        <v>1535</v>
      </c>
      <c r="AV194" s="13" t="s">
        <v>1535</v>
      </c>
      <c r="AW194" s="13" t="s">
        <v>1482</v>
      </c>
      <c r="AX194" s="13" t="s">
        <v>1526</v>
      </c>
      <c r="AY194" s="164" t="s">
        <v>1750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2566</v>
      </c>
      <c r="H195" s="166">
        <v>11.5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1526</v>
      </c>
      <c r="AY195" s="164" t="s">
        <v>1750</v>
      </c>
    </row>
    <row r="196" spans="1:65" s="13" customFormat="1">
      <c r="B196" s="163"/>
      <c r="D196" s="157" t="s">
        <v>1758</v>
      </c>
      <c r="E196" s="164" t="s">
        <v>1456</v>
      </c>
      <c r="F196" s="165" t="s">
        <v>2567</v>
      </c>
      <c r="H196" s="166">
        <v>11.5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1758</v>
      </c>
      <c r="AU196" s="164" t="s">
        <v>1535</v>
      </c>
      <c r="AV196" s="13" t="s">
        <v>1535</v>
      </c>
      <c r="AW196" s="13" t="s">
        <v>1482</v>
      </c>
      <c r="AX196" s="13" t="s">
        <v>1526</v>
      </c>
      <c r="AY196" s="164" t="s">
        <v>1750</v>
      </c>
    </row>
    <row r="197" spans="1:65" s="13" customFormat="1">
      <c r="B197" s="163"/>
      <c r="D197" s="157" t="s">
        <v>1758</v>
      </c>
      <c r="E197" s="164" t="s">
        <v>1456</v>
      </c>
      <c r="F197" s="165" t="s">
        <v>2568</v>
      </c>
      <c r="H197" s="166">
        <v>11.5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1482</v>
      </c>
      <c r="AX197" s="13" t="s">
        <v>1526</v>
      </c>
      <c r="AY197" s="164" t="s">
        <v>1750</v>
      </c>
    </row>
    <row r="198" spans="1:65" s="15" customFormat="1">
      <c r="B198" s="190"/>
      <c r="D198" s="157" t="s">
        <v>1758</v>
      </c>
      <c r="E198" s="191" t="s">
        <v>1456</v>
      </c>
      <c r="F198" s="192" t="s">
        <v>2176</v>
      </c>
      <c r="H198" s="193">
        <v>69</v>
      </c>
      <c r="L198" s="190"/>
      <c r="M198" s="194"/>
      <c r="N198" s="195"/>
      <c r="O198" s="195"/>
      <c r="P198" s="195"/>
      <c r="Q198" s="195"/>
      <c r="R198" s="195"/>
      <c r="S198" s="195"/>
      <c r="T198" s="196"/>
      <c r="AT198" s="191" t="s">
        <v>1758</v>
      </c>
      <c r="AU198" s="191" t="s">
        <v>1535</v>
      </c>
      <c r="AV198" s="15" t="s">
        <v>1764</v>
      </c>
      <c r="AW198" s="15" t="s">
        <v>1482</v>
      </c>
      <c r="AX198" s="15" t="s">
        <v>1526</v>
      </c>
      <c r="AY198" s="191" t="s">
        <v>1750</v>
      </c>
    </row>
    <row r="199" spans="1:65" s="12" customFormat="1">
      <c r="B199" s="156"/>
      <c r="D199" s="157" t="s">
        <v>1758</v>
      </c>
      <c r="E199" s="158" t="s">
        <v>1456</v>
      </c>
      <c r="F199" s="159" t="s">
        <v>2569</v>
      </c>
      <c r="H199" s="158" t="s">
        <v>1456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8" t="s">
        <v>1758</v>
      </c>
      <c r="AU199" s="158" t="s">
        <v>1535</v>
      </c>
      <c r="AV199" s="12" t="s">
        <v>1533</v>
      </c>
      <c r="AW199" s="12" t="s">
        <v>1482</v>
      </c>
      <c r="AX199" s="12" t="s">
        <v>1526</v>
      </c>
      <c r="AY199" s="158" t="s">
        <v>1750</v>
      </c>
    </row>
    <row r="200" spans="1:65" s="13" customFormat="1">
      <c r="B200" s="163"/>
      <c r="D200" s="157" t="s">
        <v>1758</v>
      </c>
      <c r="E200" s="164" t="s">
        <v>1456</v>
      </c>
      <c r="F200" s="165" t="s">
        <v>2570</v>
      </c>
      <c r="H200" s="166">
        <v>9.5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1482</v>
      </c>
      <c r="AX200" s="13" t="s">
        <v>1526</v>
      </c>
      <c r="AY200" s="164" t="s">
        <v>1750</v>
      </c>
    </row>
    <row r="201" spans="1:65" s="13" customFormat="1">
      <c r="B201" s="163"/>
      <c r="D201" s="157" t="s">
        <v>1758</v>
      </c>
      <c r="E201" s="164" t="s">
        <v>1456</v>
      </c>
      <c r="F201" s="165" t="s">
        <v>2571</v>
      </c>
      <c r="H201" s="166">
        <v>9.5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1758</v>
      </c>
      <c r="AU201" s="164" t="s">
        <v>1535</v>
      </c>
      <c r="AV201" s="13" t="s">
        <v>1535</v>
      </c>
      <c r="AW201" s="13" t="s">
        <v>1482</v>
      </c>
      <c r="AX201" s="13" t="s">
        <v>1526</v>
      </c>
      <c r="AY201" s="164" t="s">
        <v>1750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2572</v>
      </c>
      <c r="H202" s="166">
        <v>9.5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1526</v>
      </c>
      <c r="AY202" s="164" t="s">
        <v>1750</v>
      </c>
    </row>
    <row r="203" spans="1:65" s="13" customFormat="1">
      <c r="B203" s="163"/>
      <c r="D203" s="157" t="s">
        <v>1758</v>
      </c>
      <c r="E203" s="164" t="s">
        <v>1456</v>
      </c>
      <c r="F203" s="165" t="s">
        <v>2573</v>
      </c>
      <c r="H203" s="166">
        <v>9.5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1758</v>
      </c>
      <c r="AU203" s="164" t="s">
        <v>1535</v>
      </c>
      <c r="AV203" s="13" t="s">
        <v>1535</v>
      </c>
      <c r="AW203" s="13" t="s">
        <v>1482</v>
      </c>
      <c r="AX203" s="13" t="s">
        <v>1526</v>
      </c>
      <c r="AY203" s="164" t="s">
        <v>1750</v>
      </c>
    </row>
    <row r="204" spans="1:65" s="13" customFormat="1">
      <c r="B204" s="163"/>
      <c r="D204" s="157" t="s">
        <v>1758</v>
      </c>
      <c r="E204" s="164" t="s">
        <v>1456</v>
      </c>
      <c r="F204" s="165" t="s">
        <v>2574</v>
      </c>
      <c r="H204" s="166">
        <v>9.5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1758</v>
      </c>
      <c r="AU204" s="164" t="s">
        <v>1535</v>
      </c>
      <c r="AV204" s="13" t="s">
        <v>1535</v>
      </c>
      <c r="AW204" s="13" t="s">
        <v>1482</v>
      </c>
      <c r="AX204" s="13" t="s">
        <v>1526</v>
      </c>
      <c r="AY204" s="164" t="s">
        <v>1750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2575</v>
      </c>
      <c r="H205" s="166">
        <v>9.5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1526</v>
      </c>
      <c r="AY205" s="164" t="s">
        <v>1750</v>
      </c>
    </row>
    <row r="206" spans="1:65" s="15" customFormat="1">
      <c r="B206" s="190"/>
      <c r="D206" s="157" t="s">
        <v>1758</v>
      </c>
      <c r="E206" s="191" t="s">
        <v>1456</v>
      </c>
      <c r="F206" s="192" t="s">
        <v>2176</v>
      </c>
      <c r="H206" s="193">
        <v>57</v>
      </c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1758</v>
      </c>
      <c r="AU206" s="191" t="s">
        <v>1535</v>
      </c>
      <c r="AV206" s="15" t="s">
        <v>1764</v>
      </c>
      <c r="AW206" s="15" t="s">
        <v>1482</v>
      </c>
      <c r="AX206" s="15" t="s">
        <v>1526</v>
      </c>
      <c r="AY206" s="191" t="s">
        <v>1750</v>
      </c>
    </row>
    <row r="207" spans="1:65" s="14" customFormat="1">
      <c r="B207" s="170"/>
      <c r="D207" s="157" t="s">
        <v>1758</v>
      </c>
      <c r="E207" s="171" t="s">
        <v>1456</v>
      </c>
      <c r="F207" s="172" t="s">
        <v>1816</v>
      </c>
      <c r="H207" s="173">
        <v>126</v>
      </c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1758</v>
      </c>
      <c r="AU207" s="171" t="s">
        <v>1535</v>
      </c>
      <c r="AV207" s="14" t="s">
        <v>1756</v>
      </c>
      <c r="AW207" s="14" t="s">
        <v>1482</v>
      </c>
      <c r="AX207" s="14" t="s">
        <v>1533</v>
      </c>
      <c r="AY207" s="171" t="s">
        <v>1750</v>
      </c>
    </row>
    <row r="208" spans="1:65" s="1" customFormat="1" ht="55.5" customHeight="1">
      <c r="A208" s="29"/>
      <c r="B208" s="142"/>
      <c r="C208" s="143" t="s">
        <v>1783</v>
      </c>
      <c r="D208" s="143" t="s">
        <v>1752</v>
      </c>
      <c r="E208" s="144" t="s">
        <v>1768</v>
      </c>
      <c r="F208" s="145" t="s">
        <v>1769</v>
      </c>
      <c r="G208" s="146" t="s">
        <v>1755</v>
      </c>
      <c r="H208" s="147">
        <v>4524.45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8.9999999999999993E-3</v>
      </c>
      <c r="P208" s="152">
        <f>O208*H208</f>
        <v>40.720049999999993</v>
      </c>
      <c r="Q208" s="152">
        <v>9.0000000000000006E-5</v>
      </c>
      <c r="R208" s="152">
        <f>Q208*H208</f>
        <v>0.40720050000000002</v>
      </c>
      <c r="S208" s="152">
        <v>0.115</v>
      </c>
      <c r="T208" s="153">
        <f>S208*H208</f>
        <v>520.31174999999996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1770</v>
      </c>
    </row>
    <row r="209" spans="2:51" s="12" customFormat="1">
      <c r="B209" s="156"/>
      <c r="D209" s="157" t="s">
        <v>1758</v>
      </c>
      <c r="E209" s="158" t="s">
        <v>1456</v>
      </c>
      <c r="F209" s="159" t="s">
        <v>2576</v>
      </c>
      <c r="H209" s="158" t="s">
        <v>1456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1758</v>
      </c>
      <c r="AU209" s="158" t="s">
        <v>1535</v>
      </c>
      <c r="AV209" s="12" t="s">
        <v>1533</v>
      </c>
      <c r="AW209" s="12" t="s">
        <v>1482</v>
      </c>
      <c r="AX209" s="12" t="s">
        <v>1526</v>
      </c>
      <c r="AY209" s="158" t="s">
        <v>1750</v>
      </c>
    </row>
    <row r="210" spans="2:51" s="13" customFormat="1">
      <c r="B210" s="163"/>
      <c r="D210" s="157" t="s">
        <v>1758</v>
      </c>
      <c r="E210" s="164" t="s">
        <v>1456</v>
      </c>
      <c r="F210" s="165" t="s">
        <v>2577</v>
      </c>
      <c r="H210" s="166">
        <v>17.5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1482</v>
      </c>
      <c r="AX210" s="13" t="s">
        <v>1526</v>
      </c>
      <c r="AY210" s="164" t="s">
        <v>1750</v>
      </c>
    </row>
    <row r="211" spans="2:51" s="13" customFormat="1">
      <c r="B211" s="163"/>
      <c r="D211" s="157" t="s">
        <v>1758</v>
      </c>
      <c r="E211" s="164" t="s">
        <v>1456</v>
      </c>
      <c r="F211" s="165" t="s">
        <v>2578</v>
      </c>
      <c r="H211" s="166">
        <v>17.5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1526</v>
      </c>
      <c r="AY211" s="164" t="s">
        <v>1750</v>
      </c>
    </row>
    <row r="212" spans="2:51" s="13" customFormat="1">
      <c r="B212" s="163"/>
      <c r="D212" s="157" t="s">
        <v>1758</v>
      </c>
      <c r="E212" s="164" t="s">
        <v>1456</v>
      </c>
      <c r="F212" s="165" t="s">
        <v>2579</v>
      </c>
      <c r="H212" s="166">
        <v>17.5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1526</v>
      </c>
      <c r="AY212" s="164" t="s">
        <v>1750</v>
      </c>
    </row>
    <row r="213" spans="2:51" s="13" customFormat="1">
      <c r="B213" s="163"/>
      <c r="D213" s="157" t="s">
        <v>1758</v>
      </c>
      <c r="E213" s="164" t="s">
        <v>1456</v>
      </c>
      <c r="F213" s="165" t="s">
        <v>2580</v>
      </c>
      <c r="H213" s="166">
        <v>17.5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1482</v>
      </c>
      <c r="AX213" s="13" t="s">
        <v>1526</v>
      </c>
      <c r="AY213" s="164" t="s">
        <v>1750</v>
      </c>
    </row>
    <row r="214" spans="2:51" s="13" customFormat="1">
      <c r="B214" s="163"/>
      <c r="D214" s="157" t="s">
        <v>1758</v>
      </c>
      <c r="E214" s="164" t="s">
        <v>1456</v>
      </c>
      <c r="F214" s="165" t="s">
        <v>2581</v>
      </c>
      <c r="H214" s="166">
        <v>17.5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1526</v>
      </c>
      <c r="AY214" s="164" t="s">
        <v>1750</v>
      </c>
    </row>
    <row r="215" spans="2:51" s="13" customFormat="1">
      <c r="B215" s="163"/>
      <c r="D215" s="157" t="s">
        <v>1758</v>
      </c>
      <c r="E215" s="164" t="s">
        <v>1456</v>
      </c>
      <c r="F215" s="165" t="s">
        <v>2582</v>
      </c>
      <c r="H215" s="166">
        <v>17.5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1526</v>
      </c>
      <c r="AY215" s="164" t="s">
        <v>1750</v>
      </c>
    </row>
    <row r="216" spans="2:51" s="15" customFormat="1">
      <c r="B216" s="190"/>
      <c r="D216" s="157" t="s">
        <v>1758</v>
      </c>
      <c r="E216" s="191" t="s">
        <v>1456</v>
      </c>
      <c r="F216" s="192" t="s">
        <v>2176</v>
      </c>
      <c r="H216" s="193">
        <v>105</v>
      </c>
      <c r="L216" s="190"/>
      <c r="M216" s="194"/>
      <c r="N216" s="195"/>
      <c r="O216" s="195"/>
      <c r="P216" s="195"/>
      <c r="Q216" s="195"/>
      <c r="R216" s="195"/>
      <c r="S216" s="195"/>
      <c r="T216" s="196"/>
      <c r="AT216" s="191" t="s">
        <v>1758</v>
      </c>
      <c r="AU216" s="191" t="s">
        <v>1535</v>
      </c>
      <c r="AV216" s="15" t="s">
        <v>1764</v>
      </c>
      <c r="AW216" s="15" t="s">
        <v>1482</v>
      </c>
      <c r="AX216" s="15" t="s">
        <v>1526</v>
      </c>
      <c r="AY216" s="191" t="s">
        <v>1750</v>
      </c>
    </row>
    <row r="217" spans="2:51" s="12" customFormat="1">
      <c r="B217" s="156"/>
      <c r="D217" s="157" t="s">
        <v>1758</v>
      </c>
      <c r="E217" s="158" t="s">
        <v>1456</v>
      </c>
      <c r="F217" s="159" t="s">
        <v>2583</v>
      </c>
      <c r="H217" s="158" t="s">
        <v>1456</v>
      </c>
      <c r="L217" s="156"/>
      <c r="M217" s="160"/>
      <c r="N217" s="161"/>
      <c r="O217" s="161"/>
      <c r="P217" s="161"/>
      <c r="Q217" s="161"/>
      <c r="R217" s="161"/>
      <c r="S217" s="161"/>
      <c r="T217" s="162"/>
      <c r="AT217" s="158" t="s">
        <v>1758</v>
      </c>
      <c r="AU217" s="158" t="s">
        <v>1535</v>
      </c>
      <c r="AV217" s="12" t="s">
        <v>1533</v>
      </c>
      <c r="AW217" s="12" t="s">
        <v>1482</v>
      </c>
      <c r="AX217" s="12" t="s">
        <v>1526</v>
      </c>
      <c r="AY217" s="158" t="s">
        <v>1750</v>
      </c>
    </row>
    <row r="218" spans="2:51" s="13" customFormat="1">
      <c r="B218" s="163"/>
      <c r="D218" s="157" t="s">
        <v>1758</v>
      </c>
      <c r="E218" s="164" t="s">
        <v>1456</v>
      </c>
      <c r="F218" s="165" t="s">
        <v>2584</v>
      </c>
      <c r="H218" s="166">
        <v>949.83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1758</v>
      </c>
      <c r="AU218" s="164" t="s">
        <v>1535</v>
      </c>
      <c r="AV218" s="13" t="s">
        <v>1535</v>
      </c>
      <c r="AW218" s="13" t="s">
        <v>1482</v>
      </c>
      <c r="AX218" s="13" t="s">
        <v>1526</v>
      </c>
      <c r="AY218" s="164" t="s">
        <v>1750</v>
      </c>
    </row>
    <row r="219" spans="2:51" s="13" customFormat="1">
      <c r="B219" s="163"/>
      <c r="D219" s="157" t="s">
        <v>1758</v>
      </c>
      <c r="E219" s="164" t="s">
        <v>1456</v>
      </c>
      <c r="F219" s="165" t="s">
        <v>2585</v>
      </c>
      <c r="H219" s="166">
        <v>1576.05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1758</v>
      </c>
      <c r="AU219" s="164" t="s">
        <v>1535</v>
      </c>
      <c r="AV219" s="13" t="s">
        <v>1535</v>
      </c>
      <c r="AW219" s="13" t="s">
        <v>1482</v>
      </c>
      <c r="AX219" s="13" t="s">
        <v>1526</v>
      </c>
      <c r="AY219" s="164" t="s">
        <v>1750</v>
      </c>
    </row>
    <row r="220" spans="2:51" s="13" customFormat="1">
      <c r="B220" s="163"/>
      <c r="D220" s="157" t="s">
        <v>1758</v>
      </c>
      <c r="E220" s="164" t="s">
        <v>1456</v>
      </c>
      <c r="F220" s="165" t="s">
        <v>2586</v>
      </c>
      <c r="H220" s="166">
        <v>312.27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1526</v>
      </c>
      <c r="AY220" s="164" t="s">
        <v>1750</v>
      </c>
    </row>
    <row r="221" spans="2:51" s="13" customFormat="1">
      <c r="B221" s="163"/>
      <c r="D221" s="157" t="s">
        <v>1758</v>
      </c>
      <c r="E221" s="164" t="s">
        <v>1456</v>
      </c>
      <c r="F221" s="165" t="s">
        <v>2587</v>
      </c>
      <c r="H221" s="166">
        <v>105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1758</v>
      </c>
      <c r="AU221" s="164" t="s">
        <v>1535</v>
      </c>
      <c r="AV221" s="13" t="s">
        <v>1535</v>
      </c>
      <c r="AW221" s="13" t="s">
        <v>1482</v>
      </c>
      <c r="AX221" s="13" t="s">
        <v>1526</v>
      </c>
      <c r="AY221" s="164" t="s">
        <v>1750</v>
      </c>
    </row>
    <row r="222" spans="2:51" s="13" customFormat="1">
      <c r="B222" s="163"/>
      <c r="D222" s="157" t="s">
        <v>1758</v>
      </c>
      <c r="E222" s="164" t="s">
        <v>1456</v>
      </c>
      <c r="F222" s="165" t="s">
        <v>2588</v>
      </c>
      <c r="H222" s="166">
        <v>831.18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1526</v>
      </c>
      <c r="AY222" s="164" t="s">
        <v>1750</v>
      </c>
    </row>
    <row r="223" spans="2:51" s="13" customFormat="1">
      <c r="B223" s="163"/>
      <c r="D223" s="157" t="s">
        <v>1758</v>
      </c>
      <c r="E223" s="164" t="s">
        <v>1456</v>
      </c>
      <c r="F223" s="165" t="s">
        <v>2589</v>
      </c>
      <c r="H223" s="166">
        <v>104.37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1758</v>
      </c>
      <c r="AU223" s="164" t="s">
        <v>1535</v>
      </c>
      <c r="AV223" s="13" t="s">
        <v>1535</v>
      </c>
      <c r="AW223" s="13" t="s">
        <v>1482</v>
      </c>
      <c r="AX223" s="13" t="s">
        <v>1526</v>
      </c>
      <c r="AY223" s="164" t="s">
        <v>1750</v>
      </c>
    </row>
    <row r="224" spans="2:51" s="13" customFormat="1">
      <c r="B224" s="163"/>
      <c r="D224" s="157" t="s">
        <v>1758</v>
      </c>
      <c r="E224" s="164" t="s">
        <v>1456</v>
      </c>
      <c r="F224" s="165" t="s">
        <v>2590</v>
      </c>
      <c r="H224" s="166">
        <v>127.47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1758</v>
      </c>
      <c r="AU224" s="164" t="s">
        <v>1535</v>
      </c>
      <c r="AV224" s="13" t="s">
        <v>1535</v>
      </c>
      <c r="AW224" s="13" t="s">
        <v>1482</v>
      </c>
      <c r="AX224" s="13" t="s">
        <v>1526</v>
      </c>
      <c r="AY224" s="164" t="s">
        <v>1750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2591</v>
      </c>
      <c r="H225" s="166">
        <v>413.28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1526</v>
      </c>
      <c r="AY225" s="164" t="s">
        <v>1750</v>
      </c>
    </row>
    <row r="226" spans="1:65" s="15" customFormat="1">
      <c r="B226" s="190"/>
      <c r="D226" s="157" t="s">
        <v>1758</v>
      </c>
      <c r="E226" s="191" t="s">
        <v>1456</v>
      </c>
      <c r="F226" s="192" t="s">
        <v>2176</v>
      </c>
      <c r="H226" s="193">
        <v>4419.45</v>
      </c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1758</v>
      </c>
      <c r="AU226" s="191" t="s">
        <v>1535</v>
      </c>
      <c r="AV226" s="15" t="s">
        <v>1764</v>
      </c>
      <c r="AW226" s="15" t="s">
        <v>1482</v>
      </c>
      <c r="AX226" s="15" t="s">
        <v>1526</v>
      </c>
      <c r="AY226" s="191" t="s">
        <v>1750</v>
      </c>
    </row>
    <row r="227" spans="1:65" s="14" customFormat="1">
      <c r="B227" s="170"/>
      <c r="D227" s="157" t="s">
        <v>1758</v>
      </c>
      <c r="E227" s="171" t="s">
        <v>1456</v>
      </c>
      <c r="F227" s="172" t="s">
        <v>1816</v>
      </c>
      <c r="H227" s="173">
        <v>4524.45</v>
      </c>
      <c r="L227" s="170"/>
      <c r="M227" s="174"/>
      <c r="N227" s="175"/>
      <c r="O227" s="175"/>
      <c r="P227" s="175"/>
      <c r="Q227" s="175"/>
      <c r="R227" s="175"/>
      <c r="S227" s="175"/>
      <c r="T227" s="176"/>
      <c r="AT227" s="171" t="s">
        <v>1758</v>
      </c>
      <c r="AU227" s="171" t="s">
        <v>1535</v>
      </c>
      <c r="AV227" s="14" t="s">
        <v>1756</v>
      </c>
      <c r="AW227" s="14" t="s">
        <v>1482</v>
      </c>
      <c r="AX227" s="14" t="s">
        <v>1533</v>
      </c>
      <c r="AY227" s="171" t="s">
        <v>1750</v>
      </c>
    </row>
    <row r="228" spans="1:65" s="1" customFormat="1" ht="24.2" customHeight="1">
      <c r="A228" s="29"/>
      <c r="B228" s="142"/>
      <c r="C228" s="143" t="s">
        <v>1789</v>
      </c>
      <c r="D228" s="143" t="s">
        <v>1752</v>
      </c>
      <c r="E228" s="144" t="s">
        <v>1772</v>
      </c>
      <c r="F228" s="145" t="s">
        <v>1773</v>
      </c>
      <c r="G228" s="146" t="s">
        <v>1774</v>
      </c>
      <c r="H228" s="147">
        <v>1570</v>
      </c>
      <c r="I228" s="148"/>
      <c r="J228" s="148">
        <f>ROUND(I228*H228,2)</f>
        <v>0</v>
      </c>
      <c r="K228" s="149"/>
      <c r="L228" s="30"/>
      <c r="M228" s="150" t="s">
        <v>1456</v>
      </c>
      <c r="N228" s="151" t="s">
        <v>1491</v>
      </c>
      <c r="O228" s="152">
        <v>0.184</v>
      </c>
      <c r="P228" s="152">
        <f>O228*H228</f>
        <v>288.88</v>
      </c>
      <c r="Q228" s="152">
        <v>3.0000000000000001E-5</v>
      </c>
      <c r="R228" s="152">
        <f>Q228*H228</f>
        <v>4.7100000000000003E-2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1756</v>
      </c>
      <c r="AT228" s="154" t="s">
        <v>1752</v>
      </c>
      <c r="AU228" s="154" t="s">
        <v>1535</v>
      </c>
      <c r="AY228" s="17" t="s">
        <v>1750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1533</v>
      </c>
      <c r="BK228" s="155">
        <f>ROUND(I228*H228,2)</f>
        <v>0</v>
      </c>
      <c r="BL228" s="17" t="s">
        <v>1756</v>
      </c>
      <c r="BM228" s="154" t="s">
        <v>1775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2592</v>
      </c>
      <c r="H229" s="166">
        <v>1570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1533</v>
      </c>
      <c r="AY229" s="164" t="s">
        <v>1750</v>
      </c>
    </row>
    <row r="230" spans="1:65" s="1" customFormat="1" ht="37.9" customHeight="1">
      <c r="A230" s="29"/>
      <c r="B230" s="142"/>
      <c r="C230" s="143" t="s">
        <v>1794</v>
      </c>
      <c r="D230" s="143" t="s">
        <v>1752</v>
      </c>
      <c r="E230" s="144" t="s">
        <v>1778</v>
      </c>
      <c r="F230" s="145" t="s">
        <v>1779</v>
      </c>
      <c r="G230" s="146" t="s">
        <v>1780</v>
      </c>
      <c r="H230" s="147">
        <v>313.69</v>
      </c>
      <c r="I230" s="148"/>
      <c r="J230" s="148">
        <f>ROUND(I230*H230,2)</f>
        <v>0</v>
      </c>
      <c r="K230" s="149"/>
      <c r="L230" s="30"/>
      <c r="M230" s="150" t="s">
        <v>1456</v>
      </c>
      <c r="N230" s="151" t="s">
        <v>1491</v>
      </c>
      <c r="O230" s="152">
        <v>0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1756</v>
      </c>
      <c r="AT230" s="154" t="s">
        <v>1752</v>
      </c>
      <c r="AU230" s="154" t="s">
        <v>1535</v>
      </c>
      <c r="AY230" s="17" t="s">
        <v>1750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1533</v>
      </c>
      <c r="BK230" s="155">
        <f>ROUND(I230*H230,2)</f>
        <v>0</v>
      </c>
      <c r="BL230" s="17" t="s">
        <v>1756</v>
      </c>
      <c r="BM230" s="154" t="s">
        <v>1781</v>
      </c>
    </row>
    <row r="231" spans="1:65" s="13" customFormat="1">
      <c r="B231" s="163"/>
      <c r="D231" s="157" t="s">
        <v>1758</v>
      </c>
      <c r="E231" s="164" t="s">
        <v>1456</v>
      </c>
      <c r="F231" s="165" t="s">
        <v>2593</v>
      </c>
      <c r="H231" s="166">
        <v>313.69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1758</v>
      </c>
      <c r="AU231" s="164" t="s">
        <v>1535</v>
      </c>
      <c r="AV231" s="13" t="s">
        <v>1535</v>
      </c>
      <c r="AW231" s="13" t="s">
        <v>1482</v>
      </c>
      <c r="AX231" s="13" t="s">
        <v>1533</v>
      </c>
      <c r="AY231" s="164" t="s">
        <v>1750</v>
      </c>
    </row>
    <row r="232" spans="1:65" s="1" customFormat="1" ht="90" customHeight="1">
      <c r="A232" s="29"/>
      <c r="B232" s="142"/>
      <c r="C232" s="143" t="s">
        <v>1799</v>
      </c>
      <c r="D232" s="143" t="s">
        <v>1752</v>
      </c>
      <c r="E232" s="144" t="s">
        <v>1784</v>
      </c>
      <c r="F232" s="145" t="s">
        <v>1785</v>
      </c>
      <c r="G232" s="146" t="s">
        <v>1786</v>
      </c>
      <c r="H232" s="147">
        <v>22</v>
      </c>
      <c r="I232" s="148"/>
      <c r="J232" s="148">
        <f>ROUND(I232*H232,2)</f>
        <v>0</v>
      </c>
      <c r="K232" s="149"/>
      <c r="L232" s="30"/>
      <c r="M232" s="150" t="s">
        <v>1456</v>
      </c>
      <c r="N232" s="151" t="s">
        <v>1491</v>
      </c>
      <c r="O232" s="152">
        <v>0.58099999999999996</v>
      </c>
      <c r="P232" s="152">
        <f>O232*H232</f>
        <v>12.782</v>
      </c>
      <c r="Q232" s="152">
        <v>3.6900000000000002E-2</v>
      </c>
      <c r="R232" s="152">
        <f>Q232*H232</f>
        <v>0.81180000000000008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1756</v>
      </c>
      <c r="AT232" s="154" t="s">
        <v>1752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1787</v>
      </c>
    </row>
    <row r="233" spans="1:65" s="13" customFormat="1">
      <c r="B233" s="163"/>
      <c r="D233" s="157" t="s">
        <v>1758</v>
      </c>
      <c r="E233" s="164" t="s">
        <v>1456</v>
      </c>
      <c r="F233" s="165" t="s">
        <v>2594</v>
      </c>
      <c r="H233" s="166">
        <v>22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1758</v>
      </c>
      <c r="AU233" s="164" t="s">
        <v>1535</v>
      </c>
      <c r="AV233" s="13" t="s">
        <v>1535</v>
      </c>
      <c r="AW233" s="13" t="s">
        <v>1482</v>
      </c>
      <c r="AX233" s="13" t="s">
        <v>1533</v>
      </c>
      <c r="AY233" s="164" t="s">
        <v>1750</v>
      </c>
    </row>
    <row r="234" spans="1:65" s="1" customFormat="1" ht="101.25" customHeight="1">
      <c r="A234" s="29"/>
      <c r="B234" s="142"/>
      <c r="C234" s="143" t="s">
        <v>1806</v>
      </c>
      <c r="D234" s="143" t="s">
        <v>1752</v>
      </c>
      <c r="E234" s="144" t="s">
        <v>2595</v>
      </c>
      <c r="F234" s="145" t="s">
        <v>2596</v>
      </c>
      <c r="G234" s="146" t="s">
        <v>1786</v>
      </c>
      <c r="H234" s="147">
        <v>1.1000000000000001</v>
      </c>
      <c r="I234" s="148"/>
      <c r="J234" s="148">
        <f>ROUND(I234*H234,2)</f>
        <v>0</v>
      </c>
      <c r="K234" s="149"/>
      <c r="L234" s="30"/>
      <c r="M234" s="150" t="s">
        <v>1456</v>
      </c>
      <c r="N234" s="151" t="s">
        <v>1491</v>
      </c>
      <c r="O234" s="152">
        <v>1.153</v>
      </c>
      <c r="P234" s="152">
        <f>O234*H234</f>
        <v>1.2683000000000002</v>
      </c>
      <c r="Q234" s="152">
        <v>1.269E-2</v>
      </c>
      <c r="R234" s="152">
        <f>Q234*H234</f>
        <v>1.3959000000000001E-2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1756</v>
      </c>
      <c r="AT234" s="154" t="s">
        <v>1752</v>
      </c>
      <c r="AU234" s="154" t="s">
        <v>1535</v>
      </c>
      <c r="AY234" s="17" t="s">
        <v>1750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1533</v>
      </c>
      <c r="BK234" s="155">
        <f>ROUND(I234*H234,2)</f>
        <v>0</v>
      </c>
      <c r="BL234" s="17" t="s">
        <v>1756</v>
      </c>
      <c r="BM234" s="154" t="s">
        <v>2597</v>
      </c>
    </row>
    <row r="235" spans="1:65" s="13" customFormat="1">
      <c r="B235" s="163"/>
      <c r="D235" s="157" t="s">
        <v>1758</v>
      </c>
      <c r="E235" s="164" t="s">
        <v>1456</v>
      </c>
      <c r="F235" s="165" t="s">
        <v>2598</v>
      </c>
      <c r="H235" s="166">
        <v>1.1000000000000001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1758</v>
      </c>
      <c r="AU235" s="164" t="s">
        <v>1535</v>
      </c>
      <c r="AV235" s="13" t="s">
        <v>1535</v>
      </c>
      <c r="AW235" s="13" t="s">
        <v>1482</v>
      </c>
      <c r="AX235" s="13" t="s">
        <v>1533</v>
      </c>
      <c r="AY235" s="164" t="s">
        <v>1750</v>
      </c>
    </row>
    <row r="236" spans="1:65" s="1" customFormat="1" ht="90" customHeight="1">
      <c r="A236" s="29"/>
      <c r="B236" s="142"/>
      <c r="C236" s="143" t="s">
        <v>1463</v>
      </c>
      <c r="D236" s="143" t="s">
        <v>1752</v>
      </c>
      <c r="E236" s="144" t="s">
        <v>1790</v>
      </c>
      <c r="F236" s="145" t="s">
        <v>1791</v>
      </c>
      <c r="G236" s="146" t="s">
        <v>1786</v>
      </c>
      <c r="H236" s="147">
        <v>68.2</v>
      </c>
      <c r="I236" s="148"/>
      <c r="J236" s="148">
        <f>ROUND(I236*H236,2)</f>
        <v>0</v>
      </c>
      <c r="K236" s="149"/>
      <c r="L236" s="30"/>
      <c r="M236" s="150" t="s">
        <v>1456</v>
      </c>
      <c r="N236" s="151" t="s">
        <v>1491</v>
      </c>
      <c r="O236" s="152">
        <v>0.54700000000000004</v>
      </c>
      <c r="P236" s="152">
        <f>O236*H236</f>
        <v>37.305400000000006</v>
      </c>
      <c r="Q236" s="152">
        <v>3.6900000000000002E-2</v>
      </c>
      <c r="R236" s="152">
        <f>Q236*H236</f>
        <v>2.5165800000000003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1756</v>
      </c>
      <c r="AT236" s="154" t="s">
        <v>1752</v>
      </c>
      <c r="AU236" s="154" t="s">
        <v>1535</v>
      </c>
      <c r="AY236" s="17" t="s">
        <v>1750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1533</v>
      </c>
      <c r="BK236" s="155">
        <f>ROUND(I236*H236,2)</f>
        <v>0</v>
      </c>
      <c r="BL236" s="17" t="s">
        <v>1756</v>
      </c>
      <c r="BM236" s="154" t="s">
        <v>1792</v>
      </c>
    </row>
    <row r="237" spans="1:65" s="13" customFormat="1">
      <c r="B237" s="163"/>
      <c r="D237" s="157" t="s">
        <v>1758</v>
      </c>
      <c r="E237" s="164" t="s">
        <v>1456</v>
      </c>
      <c r="F237" s="165" t="s">
        <v>2599</v>
      </c>
      <c r="H237" s="166">
        <v>68.2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1758</v>
      </c>
      <c r="AU237" s="164" t="s">
        <v>1535</v>
      </c>
      <c r="AV237" s="13" t="s">
        <v>1535</v>
      </c>
      <c r="AW237" s="13" t="s">
        <v>1482</v>
      </c>
      <c r="AX237" s="13" t="s">
        <v>1533</v>
      </c>
      <c r="AY237" s="164" t="s">
        <v>1750</v>
      </c>
    </row>
    <row r="238" spans="1:65" s="1" customFormat="1" ht="24.2" customHeight="1">
      <c r="A238" s="29"/>
      <c r="B238" s="142"/>
      <c r="C238" s="143" t="s">
        <v>1817</v>
      </c>
      <c r="D238" s="143" t="s">
        <v>1752</v>
      </c>
      <c r="E238" s="144" t="s">
        <v>1795</v>
      </c>
      <c r="F238" s="145" t="s">
        <v>1796</v>
      </c>
      <c r="G238" s="146" t="s">
        <v>1755</v>
      </c>
      <c r="H238" s="147">
        <v>22</v>
      </c>
      <c r="I238" s="148"/>
      <c r="J238" s="148">
        <f>ROUND(I238*H238,2)</f>
        <v>0</v>
      </c>
      <c r="K238" s="149"/>
      <c r="L238" s="30"/>
      <c r="M238" s="150" t="s">
        <v>1456</v>
      </c>
      <c r="N238" s="151" t="s">
        <v>1491</v>
      </c>
      <c r="O238" s="152">
        <v>1.9E-2</v>
      </c>
      <c r="P238" s="152">
        <f>O238*H238</f>
        <v>0.41799999999999998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1756</v>
      </c>
      <c r="AT238" s="154" t="s">
        <v>1752</v>
      </c>
      <c r="AU238" s="154" t="s">
        <v>1535</v>
      </c>
      <c r="AY238" s="17" t="s">
        <v>1750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1533</v>
      </c>
      <c r="BK238" s="155">
        <f>ROUND(I238*H238,2)</f>
        <v>0</v>
      </c>
      <c r="BL238" s="17" t="s">
        <v>1756</v>
      </c>
      <c r="BM238" s="154" t="s">
        <v>1797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2600</v>
      </c>
      <c r="H239" s="166">
        <v>22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" customFormat="1" ht="49.15" customHeight="1">
      <c r="A240" s="29"/>
      <c r="B240" s="142"/>
      <c r="C240" s="143" t="s">
        <v>1821</v>
      </c>
      <c r="D240" s="143" t="s">
        <v>1752</v>
      </c>
      <c r="E240" s="144" t="s">
        <v>2601</v>
      </c>
      <c r="F240" s="145" t="s">
        <v>2602</v>
      </c>
      <c r="G240" s="146" t="s">
        <v>1802</v>
      </c>
      <c r="H240" s="147">
        <v>4494.8410000000003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0.22</v>
      </c>
      <c r="P240" s="152">
        <f>O240*H240</f>
        <v>988.86502000000007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1803</v>
      </c>
    </row>
    <row r="241" spans="1:65" s="12" customFormat="1">
      <c r="B241" s="156"/>
      <c r="D241" s="157" t="s">
        <v>1758</v>
      </c>
      <c r="E241" s="158" t="s">
        <v>1456</v>
      </c>
      <c r="F241" s="159" t="s">
        <v>2603</v>
      </c>
      <c r="H241" s="158" t="s">
        <v>1456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1758</v>
      </c>
      <c r="AU241" s="158" t="s">
        <v>1535</v>
      </c>
      <c r="AV241" s="12" t="s">
        <v>1533</v>
      </c>
      <c r="AW241" s="12" t="s">
        <v>1482</v>
      </c>
      <c r="AX241" s="12" t="s">
        <v>1526</v>
      </c>
      <c r="AY241" s="158" t="s">
        <v>1750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2604</v>
      </c>
      <c r="H242" s="166">
        <v>1044.8130000000001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1526</v>
      </c>
      <c r="AY242" s="164" t="s">
        <v>1750</v>
      </c>
    </row>
    <row r="243" spans="1:65" s="13" customFormat="1">
      <c r="B243" s="163"/>
      <c r="D243" s="157" t="s">
        <v>1758</v>
      </c>
      <c r="E243" s="164" t="s">
        <v>1456</v>
      </c>
      <c r="F243" s="165" t="s">
        <v>2605</v>
      </c>
      <c r="H243" s="166">
        <v>2611.4549999999999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1758</v>
      </c>
      <c r="AU243" s="164" t="s">
        <v>1535</v>
      </c>
      <c r="AV243" s="13" t="s">
        <v>1535</v>
      </c>
      <c r="AW243" s="13" t="s">
        <v>1482</v>
      </c>
      <c r="AX243" s="13" t="s">
        <v>1526</v>
      </c>
      <c r="AY243" s="164" t="s">
        <v>1750</v>
      </c>
    </row>
    <row r="244" spans="1:65" s="13" customFormat="1">
      <c r="B244" s="163"/>
      <c r="D244" s="157" t="s">
        <v>1758</v>
      </c>
      <c r="E244" s="164" t="s">
        <v>1456</v>
      </c>
      <c r="F244" s="165" t="s">
        <v>2606</v>
      </c>
      <c r="H244" s="166">
        <v>983.60400000000004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1758</v>
      </c>
      <c r="AU244" s="164" t="s">
        <v>1535</v>
      </c>
      <c r="AV244" s="13" t="s">
        <v>1535</v>
      </c>
      <c r="AW244" s="13" t="s">
        <v>1482</v>
      </c>
      <c r="AX244" s="13" t="s">
        <v>1526</v>
      </c>
      <c r="AY244" s="164" t="s">
        <v>1750</v>
      </c>
    </row>
    <row r="245" spans="1:65" s="13" customFormat="1">
      <c r="B245" s="163"/>
      <c r="D245" s="157" t="s">
        <v>1758</v>
      </c>
      <c r="E245" s="164" t="s">
        <v>1456</v>
      </c>
      <c r="F245" s="165" t="s">
        <v>2607</v>
      </c>
      <c r="H245" s="166">
        <v>405.76799999999997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1758</v>
      </c>
      <c r="AU245" s="164" t="s">
        <v>1535</v>
      </c>
      <c r="AV245" s="13" t="s">
        <v>1535</v>
      </c>
      <c r="AW245" s="13" t="s">
        <v>1482</v>
      </c>
      <c r="AX245" s="13" t="s">
        <v>1526</v>
      </c>
      <c r="AY245" s="164" t="s">
        <v>1750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2608</v>
      </c>
      <c r="H246" s="166">
        <v>323.31200000000001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1526</v>
      </c>
      <c r="AY246" s="164" t="s">
        <v>1750</v>
      </c>
    </row>
    <row r="247" spans="1:65" s="13" customFormat="1">
      <c r="B247" s="163"/>
      <c r="D247" s="157" t="s">
        <v>1758</v>
      </c>
      <c r="E247" s="164" t="s">
        <v>1456</v>
      </c>
      <c r="F247" s="165" t="s">
        <v>2609</v>
      </c>
      <c r="H247" s="166">
        <v>969.93600000000004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1758</v>
      </c>
      <c r="AU247" s="164" t="s">
        <v>1535</v>
      </c>
      <c r="AV247" s="13" t="s">
        <v>1535</v>
      </c>
      <c r="AW247" s="13" t="s">
        <v>1482</v>
      </c>
      <c r="AX247" s="13" t="s">
        <v>1526</v>
      </c>
      <c r="AY247" s="164" t="s">
        <v>1750</v>
      </c>
    </row>
    <row r="248" spans="1:65" s="13" customFormat="1">
      <c r="B248" s="163"/>
      <c r="D248" s="157" t="s">
        <v>1758</v>
      </c>
      <c r="E248" s="164" t="s">
        <v>1456</v>
      </c>
      <c r="F248" s="165" t="s">
        <v>2610</v>
      </c>
      <c r="H248" s="166">
        <v>323.58699999999999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1758</v>
      </c>
      <c r="AU248" s="164" t="s">
        <v>1535</v>
      </c>
      <c r="AV248" s="13" t="s">
        <v>1535</v>
      </c>
      <c r="AW248" s="13" t="s">
        <v>1482</v>
      </c>
      <c r="AX248" s="13" t="s">
        <v>1526</v>
      </c>
      <c r="AY248" s="164" t="s">
        <v>1750</v>
      </c>
    </row>
    <row r="249" spans="1:65" s="13" customFormat="1">
      <c r="B249" s="163"/>
      <c r="D249" s="157" t="s">
        <v>1758</v>
      </c>
      <c r="E249" s="164" t="s">
        <v>1456</v>
      </c>
      <c r="F249" s="165" t="s">
        <v>2611</v>
      </c>
      <c r="H249" s="166">
        <v>144.40799999999999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1758</v>
      </c>
      <c r="AU249" s="164" t="s">
        <v>1535</v>
      </c>
      <c r="AV249" s="13" t="s">
        <v>1535</v>
      </c>
      <c r="AW249" s="13" t="s">
        <v>1482</v>
      </c>
      <c r="AX249" s="13" t="s">
        <v>1526</v>
      </c>
      <c r="AY249" s="164" t="s">
        <v>1750</v>
      </c>
    </row>
    <row r="250" spans="1:65" s="13" customFormat="1">
      <c r="B250" s="163"/>
      <c r="D250" s="157" t="s">
        <v>1758</v>
      </c>
      <c r="E250" s="164" t="s">
        <v>1456</v>
      </c>
      <c r="F250" s="165" t="s">
        <v>2612</v>
      </c>
      <c r="H250" s="166">
        <v>151.767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1758</v>
      </c>
      <c r="AU250" s="164" t="s">
        <v>1535</v>
      </c>
      <c r="AV250" s="13" t="s">
        <v>1535</v>
      </c>
      <c r="AW250" s="13" t="s">
        <v>1482</v>
      </c>
      <c r="AX250" s="13" t="s">
        <v>1526</v>
      </c>
      <c r="AY250" s="164" t="s">
        <v>1750</v>
      </c>
    </row>
    <row r="251" spans="1:65" s="13" customFormat="1">
      <c r="B251" s="163"/>
      <c r="D251" s="157" t="s">
        <v>1758</v>
      </c>
      <c r="E251" s="164" t="s">
        <v>1456</v>
      </c>
      <c r="F251" s="165" t="s">
        <v>2613</v>
      </c>
      <c r="H251" s="166">
        <v>532.75199999999995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1758</v>
      </c>
      <c r="AU251" s="164" t="s">
        <v>1535</v>
      </c>
      <c r="AV251" s="13" t="s">
        <v>1535</v>
      </c>
      <c r="AW251" s="13" t="s">
        <v>1482</v>
      </c>
      <c r="AX251" s="13" t="s">
        <v>1526</v>
      </c>
      <c r="AY251" s="164" t="s">
        <v>1750</v>
      </c>
    </row>
    <row r="252" spans="1:65" s="15" customFormat="1">
      <c r="B252" s="190"/>
      <c r="D252" s="157" t="s">
        <v>1758</v>
      </c>
      <c r="E252" s="191" t="s">
        <v>1456</v>
      </c>
      <c r="F252" s="192" t="s">
        <v>2176</v>
      </c>
      <c r="H252" s="193">
        <v>7491.402</v>
      </c>
      <c r="L252" s="190"/>
      <c r="M252" s="194"/>
      <c r="N252" s="195"/>
      <c r="O252" s="195"/>
      <c r="P252" s="195"/>
      <c r="Q252" s="195"/>
      <c r="R252" s="195"/>
      <c r="S252" s="195"/>
      <c r="T252" s="196"/>
      <c r="AT252" s="191" t="s">
        <v>1758</v>
      </c>
      <c r="AU252" s="191" t="s">
        <v>1535</v>
      </c>
      <c r="AV252" s="15" t="s">
        <v>1764</v>
      </c>
      <c r="AW252" s="15" t="s">
        <v>1482</v>
      </c>
      <c r="AX252" s="15" t="s">
        <v>1526</v>
      </c>
      <c r="AY252" s="191" t="s">
        <v>1750</v>
      </c>
    </row>
    <row r="253" spans="1:65" s="13" customFormat="1">
      <c r="B253" s="163"/>
      <c r="D253" s="157" t="s">
        <v>1758</v>
      </c>
      <c r="E253" s="164" t="s">
        <v>1456</v>
      </c>
      <c r="F253" s="165" t="s">
        <v>2614</v>
      </c>
      <c r="H253" s="166">
        <v>4494.8410000000003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1758</v>
      </c>
      <c r="AU253" s="164" t="s">
        <v>1535</v>
      </c>
      <c r="AV253" s="13" t="s">
        <v>1535</v>
      </c>
      <c r="AW253" s="13" t="s">
        <v>1482</v>
      </c>
      <c r="AX253" s="13" t="s">
        <v>1533</v>
      </c>
      <c r="AY253" s="164" t="s">
        <v>1750</v>
      </c>
    </row>
    <row r="254" spans="1:65" s="1" customFormat="1" ht="49.15" customHeight="1">
      <c r="A254" s="29"/>
      <c r="B254" s="142"/>
      <c r="C254" s="143" t="s">
        <v>1827</v>
      </c>
      <c r="D254" s="143" t="s">
        <v>1752</v>
      </c>
      <c r="E254" s="144" t="s">
        <v>2615</v>
      </c>
      <c r="F254" s="145" t="s">
        <v>649</v>
      </c>
      <c r="G254" s="146" t="s">
        <v>1802</v>
      </c>
      <c r="H254" s="147">
        <v>1498.28</v>
      </c>
      <c r="I254" s="148"/>
      <c r="J254" s="148">
        <f>ROUND(I254*H254,2)</f>
        <v>0</v>
      </c>
      <c r="K254" s="149"/>
      <c r="L254" s="30"/>
      <c r="M254" s="150" t="s">
        <v>1456</v>
      </c>
      <c r="N254" s="151" t="s">
        <v>1491</v>
      </c>
      <c r="O254" s="152">
        <v>0.32600000000000001</v>
      </c>
      <c r="P254" s="152">
        <f>O254*H254</f>
        <v>488.43928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1756</v>
      </c>
      <c r="AT254" s="154" t="s">
        <v>1752</v>
      </c>
      <c r="AU254" s="154" t="s">
        <v>1535</v>
      </c>
      <c r="AY254" s="17" t="s">
        <v>1750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1533</v>
      </c>
      <c r="BK254" s="155">
        <f>ROUND(I254*H254,2)</f>
        <v>0</v>
      </c>
      <c r="BL254" s="17" t="s">
        <v>1756</v>
      </c>
      <c r="BM254" s="154" t="s">
        <v>650</v>
      </c>
    </row>
    <row r="255" spans="1:65" s="12" customFormat="1">
      <c r="B255" s="156"/>
      <c r="D255" s="157" t="s">
        <v>1758</v>
      </c>
      <c r="E255" s="158" t="s">
        <v>1456</v>
      </c>
      <c r="F255" s="159" t="s">
        <v>651</v>
      </c>
      <c r="H255" s="158" t="s">
        <v>1456</v>
      </c>
      <c r="L255" s="156"/>
      <c r="M255" s="160"/>
      <c r="N255" s="161"/>
      <c r="O255" s="161"/>
      <c r="P255" s="161"/>
      <c r="Q255" s="161"/>
      <c r="R255" s="161"/>
      <c r="S255" s="161"/>
      <c r="T255" s="162"/>
      <c r="AT255" s="158" t="s">
        <v>1758</v>
      </c>
      <c r="AU255" s="158" t="s">
        <v>1535</v>
      </c>
      <c r="AV255" s="12" t="s">
        <v>1533</v>
      </c>
      <c r="AW255" s="12" t="s">
        <v>1482</v>
      </c>
      <c r="AX255" s="12" t="s">
        <v>1526</v>
      </c>
      <c r="AY255" s="158" t="s">
        <v>1750</v>
      </c>
    </row>
    <row r="256" spans="1:65" s="13" customFormat="1">
      <c r="B256" s="163"/>
      <c r="D256" s="157" t="s">
        <v>1758</v>
      </c>
      <c r="E256" s="164" t="s">
        <v>1456</v>
      </c>
      <c r="F256" s="165" t="s">
        <v>652</v>
      </c>
      <c r="H256" s="166">
        <v>1498.28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1758</v>
      </c>
      <c r="AU256" s="164" t="s">
        <v>1535</v>
      </c>
      <c r="AV256" s="13" t="s">
        <v>1535</v>
      </c>
      <c r="AW256" s="13" t="s">
        <v>1482</v>
      </c>
      <c r="AX256" s="13" t="s">
        <v>1533</v>
      </c>
      <c r="AY256" s="164" t="s">
        <v>1750</v>
      </c>
    </row>
    <row r="257" spans="1:65" s="1" customFormat="1" ht="49.15" customHeight="1">
      <c r="A257" s="29"/>
      <c r="B257" s="142"/>
      <c r="C257" s="143" t="s">
        <v>1832</v>
      </c>
      <c r="D257" s="143" t="s">
        <v>1752</v>
      </c>
      <c r="E257" s="144" t="s">
        <v>653</v>
      </c>
      <c r="F257" s="145" t="s">
        <v>654</v>
      </c>
      <c r="G257" s="146" t="s">
        <v>1802</v>
      </c>
      <c r="H257" s="147">
        <v>749.14</v>
      </c>
      <c r="I257" s="148"/>
      <c r="J257" s="148">
        <f>ROUND(I257*H257,2)</f>
        <v>0</v>
      </c>
      <c r="K257" s="149"/>
      <c r="L257" s="30"/>
      <c r="M257" s="150" t="s">
        <v>1456</v>
      </c>
      <c r="N257" s="151" t="s">
        <v>1491</v>
      </c>
      <c r="O257" s="152">
        <v>0.48199999999999998</v>
      </c>
      <c r="P257" s="152">
        <f>O257*H257</f>
        <v>361.08547999999996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1756</v>
      </c>
      <c r="AT257" s="154" t="s">
        <v>1752</v>
      </c>
      <c r="AU257" s="154" t="s">
        <v>1535</v>
      </c>
      <c r="AY257" s="17" t="s">
        <v>1750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1533</v>
      </c>
      <c r="BK257" s="155">
        <f>ROUND(I257*H257,2)</f>
        <v>0</v>
      </c>
      <c r="BL257" s="17" t="s">
        <v>1756</v>
      </c>
      <c r="BM257" s="154" t="s">
        <v>655</v>
      </c>
    </row>
    <row r="258" spans="1:65" s="12" customFormat="1">
      <c r="B258" s="156"/>
      <c r="D258" s="157" t="s">
        <v>1758</v>
      </c>
      <c r="E258" s="158" t="s">
        <v>1456</v>
      </c>
      <c r="F258" s="159" t="s">
        <v>656</v>
      </c>
      <c r="H258" s="158" t="s">
        <v>1456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8" t="s">
        <v>1758</v>
      </c>
      <c r="AU258" s="158" t="s">
        <v>1535</v>
      </c>
      <c r="AV258" s="12" t="s">
        <v>1533</v>
      </c>
      <c r="AW258" s="12" t="s">
        <v>1482</v>
      </c>
      <c r="AX258" s="12" t="s">
        <v>1526</v>
      </c>
      <c r="AY258" s="158" t="s">
        <v>1750</v>
      </c>
    </row>
    <row r="259" spans="1:65" s="13" customFormat="1">
      <c r="B259" s="163"/>
      <c r="D259" s="157" t="s">
        <v>1758</v>
      </c>
      <c r="E259" s="164" t="s">
        <v>1456</v>
      </c>
      <c r="F259" s="165" t="s">
        <v>657</v>
      </c>
      <c r="H259" s="166">
        <v>749.14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1758</v>
      </c>
      <c r="AU259" s="164" t="s">
        <v>1535</v>
      </c>
      <c r="AV259" s="13" t="s">
        <v>1535</v>
      </c>
      <c r="AW259" s="13" t="s">
        <v>1482</v>
      </c>
      <c r="AX259" s="13" t="s">
        <v>1533</v>
      </c>
      <c r="AY259" s="164" t="s">
        <v>1750</v>
      </c>
    </row>
    <row r="260" spans="1:65" s="1" customFormat="1" ht="55.5" customHeight="1">
      <c r="A260" s="29"/>
      <c r="B260" s="142"/>
      <c r="C260" s="143" t="s">
        <v>1836</v>
      </c>
      <c r="D260" s="143" t="s">
        <v>1752</v>
      </c>
      <c r="E260" s="144" t="s">
        <v>658</v>
      </c>
      <c r="F260" s="145" t="s">
        <v>659</v>
      </c>
      <c r="G260" s="146" t="s">
        <v>1802</v>
      </c>
      <c r="H260" s="147">
        <v>749.14</v>
      </c>
      <c r="I260" s="148"/>
      <c r="J260" s="148">
        <f>ROUND(I260*H260,2)</f>
        <v>0</v>
      </c>
      <c r="K260" s="149"/>
      <c r="L260" s="30"/>
      <c r="M260" s="150" t="s">
        <v>1456</v>
      </c>
      <c r="N260" s="151" t="s">
        <v>1491</v>
      </c>
      <c r="O260" s="152">
        <v>0.70899999999999996</v>
      </c>
      <c r="P260" s="152">
        <f>O260*H260</f>
        <v>531.14026000000001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1756</v>
      </c>
      <c r="AT260" s="154" t="s">
        <v>1752</v>
      </c>
      <c r="AU260" s="154" t="s">
        <v>1535</v>
      </c>
      <c r="AY260" s="17" t="s">
        <v>1750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1533</v>
      </c>
      <c r="BK260" s="155">
        <f>ROUND(I260*H260,2)</f>
        <v>0</v>
      </c>
      <c r="BL260" s="17" t="s">
        <v>1756</v>
      </c>
      <c r="BM260" s="154" t="s">
        <v>660</v>
      </c>
    </row>
    <row r="261" spans="1:65" s="12" customFormat="1">
      <c r="B261" s="156"/>
      <c r="D261" s="157" t="s">
        <v>1758</v>
      </c>
      <c r="E261" s="158" t="s">
        <v>1456</v>
      </c>
      <c r="F261" s="159" t="s">
        <v>661</v>
      </c>
      <c r="H261" s="158" t="s">
        <v>1456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1758</v>
      </c>
      <c r="AU261" s="158" t="s">
        <v>1535</v>
      </c>
      <c r="AV261" s="12" t="s">
        <v>1533</v>
      </c>
      <c r="AW261" s="12" t="s">
        <v>1482</v>
      </c>
      <c r="AX261" s="12" t="s">
        <v>1526</v>
      </c>
      <c r="AY261" s="158" t="s">
        <v>1750</v>
      </c>
    </row>
    <row r="262" spans="1:65" s="13" customFormat="1">
      <c r="B262" s="163"/>
      <c r="D262" s="157" t="s">
        <v>1758</v>
      </c>
      <c r="E262" s="164" t="s">
        <v>1456</v>
      </c>
      <c r="F262" s="165" t="s">
        <v>657</v>
      </c>
      <c r="H262" s="166">
        <v>749.14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1758</v>
      </c>
      <c r="AU262" s="164" t="s">
        <v>1535</v>
      </c>
      <c r="AV262" s="13" t="s">
        <v>1535</v>
      </c>
      <c r="AW262" s="13" t="s">
        <v>1482</v>
      </c>
      <c r="AX262" s="13" t="s">
        <v>1533</v>
      </c>
      <c r="AY262" s="164" t="s">
        <v>1750</v>
      </c>
    </row>
    <row r="263" spans="1:65" s="1" customFormat="1" ht="37.9" customHeight="1">
      <c r="A263" s="29"/>
      <c r="B263" s="142"/>
      <c r="C263" s="143" t="s">
        <v>1842</v>
      </c>
      <c r="D263" s="143" t="s">
        <v>1752</v>
      </c>
      <c r="E263" s="144" t="s">
        <v>1807</v>
      </c>
      <c r="F263" s="145" t="s">
        <v>1808</v>
      </c>
      <c r="G263" s="146" t="s">
        <v>1802</v>
      </c>
      <c r="H263" s="147">
        <v>401.72</v>
      </c>
      <c r="I263" s="148"/>
      <c r="J263" s="148">
        <f>ROUND(I263*H263,2)</f>
        <v>0</v>
      </c>
      <c r="K263" s="149"/>
      <c r="L263" s="30"/>
      <c r="M263" s="150" t="s">
        <v>1456</v>
      </c>
      <c r="N263" s="151" t="s">
        <v>1491</v>
      </c>
      <c r="O263" s="152">
        <v>1.7629999999999999</v>
      </c>
      <c r="P263" s="152">
        <f>O263*H263</f>
        <v>708.23235999999997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1756</v>
      </c>
      <c r="AT263" s="154" t="s">
        <v>1752</v>
      </c>
      <c r="AU263" s="154" t="s">
        <v>1535</v>
      </c>
      <c r="AY263" s="17" t="s">
        <v>1750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1533</v>
      </c>
      <c r="BK263" s="155">
        <f>ROUND(I263*H263,2)</f>
        <v>0</v>
      </c>
      <c r="BL263" s="17" t="s">
        <v>1756</v>
      </c>
      <c r="BM263" s="154" t="s">
        <v>1809</v>
      </c>
    </row>
    <row r="264" spans="1:65" s="13" customFormat="1">
      <c r="B264" s="163"/>
      <c r="D264" s="157" t="s">
        <v>1758</v>
      </c>
      <c r="E264" s="164" t="s">
        <v>1456</v>
      </c>
      <c r="F264" s="165" t="s">
        <v>662</v>
      </c>
      <c r="H264" s="166">
        <v>401.72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1758</v>
      </c>
      <c r="AU264" s="164" t="s">
        <v>1535</v>
      </c>
      <c r="AV264" s="13" t="s">
        <v>1535</v>
      </c>
      <c r="AW264" s="13" t="s">
        <v>1482</v>
      </c>
      <c r="AX264" s="13" t="s">
        <v>1533</v>
      </c>
      <c r="AY264" s="164" t="s">
        <v>1750</v>
      </c>
    </row>
    <row r="265" spans="1:65" s="1" customFormat="1" ht="37.9" customHeight="1">
      <c r="A265" s="29"/>
      <c r="B265" s="142"/>
      <c r="C265" s="143" t="s">
        <v>1848</v>
      </c>
      <c r="D265" s="143" t="s">
        <v>1752</v>
      </c>
      <c r="E265" s="144" t="s">
        <v>1811</v>
      </c>
      <c r="F265" s="145" t="s">
        <v>1812</v>
      </c>
      <c r="G265" s="146" t="s">
        <v>1755</v>
      </c>
      <c r="H265" s="147">
        <v>13620.73</v>
      </c>
      <c r="I265" s="148"/>
      <c r="J265" s="148">
        <f>ROUND(I265*H265,2)</f>
        <v>0</v>
      </c>
      <c r="K265" s="149"/>
      <c r="L265" s="30"/>
      <c r="M265" s="150" t="s">
        <v>1456</v>
      </c>
      <c r="N265" s="151" t="s">
        <v>1491</v>
      </c>
      <c r="O265" s="152">
        <v>0.109</v>
      </c>
      <c r="P265" s="152">
        <f>O265*H265</f>
        <v>1484.65957</v>
      </c>
      <c r="Q265" s="152">
        <v>5.9000000000000003E-4</v>
      </c>
      <c r="R265" s="152">
        <f>Q265*H265</f>
        <v>8.0362307000000008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1756</v>
      </c>
      <c r="AT265" s="154" t="s">
        <v>1752</v>
      </c>
      <c r="AU265" s="154" t="s">
        <v>1535</v>
      </c>
      <c r="AY265" s="17" t="s">
        <v>1750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1533</v>
      </c>
      <c r="BK265" s="155">
        <f>ROUND(I265*H265,2)</f>
        <v>0</v>
      </c>
      <c r="BL265" s="17" t="s">
        <v>1756</v>
      </c>
      <c r="BM265" s="154" t="s">
        <v>1813</v>
      </c>
    </row>
    <row r="266" spans="1:65" s="13" customFormat="1">
      <c r="B266" s="163"/>
      <c r="D266" s="157" t="s">
        <v>1758</v>
      </c>
      <c r="E266" s="164" t="s">
        <v>1456</v>
      </c>
      <c r="F266" s="165" t="s">
        <v>663</v>
      </c>
      <c r="H266" s="166">
        <v>1899.66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1758</v>
      </c>
      <c r="AU266" s="164" t="s">
        <v>1535</v>
      </c>
      <c r="AV266" s="13" t="s">
        <v>1535</v>
      </c>
      <c r="AW266" s="13" t="s">
        <v>1482</v>
      </c>
      <c r="AX266" s="13" t="s">
        <v>1526</v>
      </c>
      <c r="AY266" s="164" t="s">
        <v>1750</v>
      </c>
    </row>
    <row r="267" spans="1:65" s="13" customFormat="1">
      <c r="B267" s="163"/>
      <c r="D267" s="157" t="s">
        <v>1758</v>
      </c>
      <c r="E267" s="164" t="s">
        <v>1456</v>
      </c>
      <c r="F267" s="165" t="s">
        <v>664</v>
      </c>
      <c r="H267" s="166">
        <v>4748.1000000000004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1758</v>
      </c>
      <c r="AU267" s="164" t="s">
        <v>1535</v>
      </c>
      <c r="AV267" s="13" t="s">
        <v>1535</v>
      </c>
      <c r="AW267" s="13" t="s">
        <v>1482</v>
      </c>
      <c r="AX267" s="13" t="s">
        <v>1526</v>
      </c>
      <c r="AY267" s="164" t="s">
        <v>1750</v>
      </c>
    </row>
    <row r="268" spans="1:65" s="13" customFormat="1">
      <c r="B268" s="163"/>
      <c r="D268" s="157" t="s">
        <v>1758</v>
      </c>
      <c r="E268" s="164" t="s">
        <v>1456</v>
      </c>
      <c r="F268" s="165" t="s">
        <v>665</v>
      </c>
      <c r="H268" s="166">
        <v>1788.37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1758</v>
      </c>
      <c r="AU268" s="164" t="s">
        <v>1535</v>
      </c>
      <c r="AV268" s="13" t="s">
        <v>1535</v>
      </c>
      <c r="AW268" s="13" t="s">
        <v>1482</v>
      </c>
      <c r="AX268" s="13" t="s">
        <v>1526</v>
      </c>
      <c r="AY268" s="164" t="s">
        <v>1750</v>
      </c>
    </row>
    <row r="269" spans="1:65" s="13" customFormat="1">
      <c r="B269" s="163"/>
      <c r="D269" s="157" t="s">
        <v>1758</v>
      </c>
      <c r="E269" s="164" t="s">
        <v>1456</v>
      </c>
      <c r="F269" s="165" t="s">
        <v>666</v>
      </c>
      <c r="H269" s="166">
        <v>737.76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1758</v>
      </c>
      <c r="AU269" s="164" t="s">
        <v>1535</v>
      </c>
      <c r="AV269" s="13" t="s">
        <v>1535</v>
      </c>
      <c r="AW269" s="13" t="s">
        <v>1482</v>
      </c>
      <c r="AX269" s="13" t="s">
        <v>1526</v>
      </c>
      <c r="AY269" s="164" t="s">
        <v>1750</v>
      </c>
    </row>
    <row r="270" spans="1:65" s="13" customFormat="1">
      <c r="B270" s="163"/>
      <c r="D270" s="157" t="s">
        <v>1758</v>
      </c>
      <c r="E270" s="164" t="s">
        <v>1456</v>
      </c>
      <c r="F270" s="165" t="s">
        <v>667</v>
      </c>
      <c r="H270" s="166">
        <v>587.84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1758</v>
      </c>
      <c r="AU270" s="164" t="s">
        <v>1535</v>
      </c>
      <c r="AV270" s="13" t="s">
        <v>1535</v>
      </c>
      <c r="AW270" s="13" t="s">
        <v>1482</v>
      </c>
      <c r="AX270" s="13" t="s">
        <v>1526</v>
      </c>
      <c r="AY270" s="164" t="s">
        <v>1750</v>
      </c>
    </row>
    <row r="271" spans="1:65" s="13" customFormat="1">
      <c r="B271" s="163"/>
      <c r="D271" s="157" t="s">
        <v>1758</v>
      </c>
      <c r="E271" s="164" t="s">
        <v>1456</v>
      </c>
      <c r="F271" s="165" t="s">
        <v>668</v>
      </c>
      <c r="H271" s="166">
        <v>1763.52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1758</v>
      </c>
      <c r="AU271" s="164" t="s">
        <v>1535</v>
      </c>
      <c r="AV271" s="13" t="s">
        <v>1535</v>
      </c>
      <c r="AW271" s="13" t="s">
        <v>1482</v>
      </c>
      <c r="AX271" s="13" t="s">
        <v>1526</v>
      </c>
      <c r="AY271" s="164" t="s">
        <v>1750</v>
      </c>
    </row>
    <row r="272" spans="1:65" s="13" customFormat="1">
      <c r="B272" s="163"/>
      <c r="D272" s="157" t="s">
        <v>1758</v>
      </c>
      <c r="E272" s="164" t="s">
        <v>1456</v>
      </c>
      <c r="F272" s="165" t="s">
        <v>669</v>
      </c>
      <c r="H272" s="166">
        <v>588.34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1758</v>
      </c>
      <c r="AU272" s="164" t="s">
        <v>1535</v>
      </c>
      <c r="AV272" s="13" t="s">
        <v>1535</v>
      </c>
      <c r="AW272" s="13" t="s">
        <v>1482</v>
      </c>
      <c r="AX272" s="13" t="s">
        <v>1526</v>
      </c>
      <c r="AY272" s="164" t="s">
        <v>1750</v>
      </c>
    </row>
    <row r="273" spans="1:65" s="13" customFormat="1">
      <c r="B273" s="163"/>
      <c r="D273" s="157" t="s">
        <v>1758</v>
      </c>
      <c r="E273" s="164" t="s">
        <v>1456</v>
      </c>
      <c r="F273" s="165" t="s">
        <v>670</v>
      </c>
      <c r="H273" s="166">
        <v>262.56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1758</v>
      </c>
      <c r="AU273" s="164" t="s">
        <v>1535</v>
      </c>
      <c r="AV273" s="13" t="s">
        <v>1535</v>
      </c>
      <c r="AW273" s="13" t="s">
        <v>1482</v>
      </c>
      <c r="AX273" s="13" t="s">
        <v>1526</v>
      </c>
      <c r="AY273" s="164" t="s">
        <v>1750</v>
      </c>
    </row>
    <row r="274" spans="1:65" s="13" customFormat="1">
      <c r="B274" s="163"/>
      <c r="D274" s="157" t="s">
        <v>1758</v>
      </c>
      <c r="E274" s="164" t="s">
        <v>1456</v>
      </c>
      <c r="F274" s="165" t="s">
        <v>671</v>
      </c>
      <c r="H274" s="166">
        <v>275.94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1758</v>
      </c>
      <c r="AU274" s="164" t="s">
        <v>1535</v>
      </c>
      <c r="AV274" s="13" t="s">
        <v>1535</v>
      </c>
      <c r="AW274" s="13" t="s">
        <v>1482</v>
      </c>
      <c r="AX274" s="13" t="s">
        <v>1526</v>
      </c>
      <c r="AY274" s="164" t="s">
        <v>1750</v>
      </c>
    </row>
    <row r="275" spans="1:65" s="13" customFormat="1">
      <c r="B275" s="163"/>
      <c r="D275" s="157" t="s">
        <v>1758</v>
      </c>
      <c r="E275" s="164" t="s">
        <v>1456</v>
      </c>
      <c r="F275" s="165" t="s">
        <v>672</v>
      </c>
      <c r="H275" s="166">
        <v>968.64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1758</v>
      </c>
      <c r="AU275" s="164" t="s">
        <v>1535</v>
      </c>
      <c r="AV275" s="13" t="s">
        <v>1535</v>
      </c>
      <c r="AW275" s="13" t="s">
        <v>1482</v>
      </c>
      <c r="AX275" s="13" t="s">
        <v>1526</v>
      </c>
      <c r="AY275" s="164" t="s">
        <v>1750</v>
      </c>
    </row>
    <row r="276" spans="1:65" s="14" customFormat="1">
      <c r="B276" s="170"/>
      <c r="D276" s="157" t="s">
        <v>1758</v>
      </c>
      <c r="E276" s="171" t="s">
        <v>1456</v>
      </c>
      <c r="F276" s="172" t="s">
        <v>1816</v>
      </c>
      <c r="H276" s="173">
        <v>13620.73</v>
      </c>
      <c r="L276" s="170"/>
      <c r="M276" s="174"/>
      <c r="N276" s="175"/>
      <c r="O276" s="175"/>
      <c r="P276" s="175"/>
      <c r="Q276" s="175"/>
      <c r="R276" s="175"/>
      <c r="S276" s="175"/>
      <c r="T276" s="176"/>
      <c r="AT276" s="171" t="s">
        <v>1758</v>
      </c>
      <c r="AU276" s="171" t="s">
        <v>1535</v>
      </c>
      <c r="AV276" s="14" t="s">
        <v>1756</v>
      </c>
      <c r="AW276" s="14" t="s">
        <v>1482</v>
      </c>
      <c r="AX276" s="14" t="s">
        <v>1533</v>
      </c>
      <c r="AY276" s="171" t="s">
        <v>1750</v>
      </c>
    </row>
    <row r="277" spans="1:65" s="1" customFormat="1" ht="37.9" customHeight="1">
      <c r="A277" s="29"/>
      <c r="B277" s="142"/>
      <c r="C277" s="143" t="s">
        <v>1856</v>
      </c>
      <c r="D277" s="143" t="s">
        <v>1752</v>
      </c>
      <c r="E277" s="144" t="s">
        <v>1818</v>
      </c>
      <c r="F277" s="145" t="s">
        <v>1819</v>
      </c>
      <c r="G277" s="146" t="s">
        <v>1755</v>
      </c>
      <c r="H277" s="147">
        <v>13620.73</v>
      </c>
      <c r="I277" s="148"/>
      <c r="J277" s="148">
        <f>ROUND(I277*H277,2)</f>
        <v>0</v>
      </c>
      <c r="K277" s="149"/>
      <c r="L277" s="30"/>
      <c r="M277" s="150" t="s">
        <v>1456</v>
      </c>
      <c r="N277" s="151" t="s">
        <v>1491</v>
      </c>
      <c r="O277" s="152">
        <v>0.106</v>
      </c>
      <c r="P277" s="152">
        <f>O277*H277</f>
        <v>1443.79738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1756</v>
      </c>
      <c r="AT277" s="154" t="s">
        <v>1752</v>
      </c>
      <c r="AU277" s="154" t="s">
        <v>1535</v>
      </c>
      <c r="AY277" s="17" t="s">
        <v>1750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1533</v>
      </c>
      <c r="BK277" s="155">
        <f>ROUND(I277*H277,2)</f>
        <v>0</v>
      </c>
      <c r="BL277" s="17" t="s">
        <v>1756</v>
      </c>
      <c r="BM277" s="154" t="s">
        <v>1820</v>
      </c>
    </row>
    <row r="278" spans="1:65" s="1" customFormat="1" ht="62.65" customHeight="1">
      <c r="A278" s="29"/>
      <c r="B278" s="142"/>
      <c r="C278" s="143" t="s">
        <v>1462</v>
      </c>
      <c r="D278" s="143" t="s">
        <v>1752</v>
      </c>
      <c r="E278" s="144" t="s">
        <v>2517</v>
      </c>
      <c r="F278" s="145" t="s">
        <v>2518</v>
      </c>
      <c r="G278" s="146" t="s">
        <v>1802</v>
      </c>
      <c r="H278" s="147">
        <v>6319.08</v>
      </c>
      <c r="I278" s="148"/>
      <c r="J278" s="148">
        <f>ROUND(I278*H278,2)</f>
        <v>0</v>
      </c>
      <c r="K278" s="149"/>
      <c r="L278" s="30"/>
      <c r="M278" s="150" t="s">
        <v>1456</v>
      </c>
      <c r="N278" s="151" t="s">
        <v>1491</v>
      </c>
      <c r="O278" s="152">
        <v>5.8000000000000003E-2</v>
      </c>
      <c r="P278" s="152">
        <f>O278*H278</f>
        <v>366.50664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1756</v>
      </c>
      <c r="AT278" s="154" t="s">
        <v>1752</v>
      </c>
      <c r="AU278" s="154" t="s">
        <v>1535</v>
      </c>
      <c r="AY278" s="17" t="s">
        <v>1750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1533</v>
      </c>
      <c r="BK278" s="155">
        <f>ROUND(I278*H278,2)</f>
        <v>0</v>
      </c>
      <c r="BL278" s="17" t="s">
        <v>1756</v>
      </c>
      <c r="BM278" s="154" t="s">
        <v>673</v>
      </c>
    </row>
    <row r="279" spans="1:65" s="12" customFormat="1">
      <c r="B279" s="156"/>
      <c r="D279" s="157" t="s">
        <v>1758</v>
      </c>
      <c r="E279" s="158" t="s">
        <v>1456</v>
      </c>
      <c r="F279" s="159" t="s">
        <v>674</v>
      </c>
      <c r="H279" s="158" t="s">
        <v>1456</v>
      </c>
      <c r="L279" s="156"/>
      <c r="M279" s="160"/>
      <c r="N279" s="161"/>
      <c r="O279" s="161"/>
      <c r="P279" s="161"/>
      <c r="Q279" s="161"/>
      <c r="R279" s="161"/>
      <c r="S279" s="161"/>
      <c r="T279" s="162"/>
      <c r="AT279" s="158" t="s">
        <v>1758</v>
      </c>
      <c r="AU279" s="158" t="s">
        <v>1535</v>
      </c>
      <c r="AV279" s="12" t="s">
        <v>1533</v>
      </c>
      <c r="AW279" s="12" t="s">
        <v>1482</v>
      </c>
      <c r="AX279" s="12" t="s">
        <v>1526</v>
      </c>
      <c r="AY279" s="158" t="s">
        <v>1750</v>
      </c>
    </row>
    <row r="280" spans="1:65" s="13" customFormat="1">
      <c r="B280" s="163"/>
      <c r="D280" s="157" t="s">
        <v>1758</v>
      </c>
      <c r="E280" s="164" t="s">
        <v>1456</v>
      </c>
      <c r="F280" s="165" t="s">
        <v>675</v>
      </c>
      <c r="H280" s="166">
        <v>3159.54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1758</v>
      </c>
      <c r="AU280" s="164" t="s">
        <v>1535</v>
      </c>
      <c r="AV280" s="13" t="s">
        <v>1535</v>
      </c>
      <c r="AW280" s="13" t="s">
        <v>1482</v>
      </c>
      <c r="AX280" s="13" t="s">
        <v>1533</v>
      </c>
      <c r="AY280" s="164" t="s">
        <v>1750</v>
      </c>
    </row>
    <row r="281" spans="1:65" s="13" customFormat="1">
      <c r="B281" s="163"/>
      <c r="D281" s="157" t="s">
        <v>1758</v>
      </c>
      <c r="F281" s="165" t="s">
        <v>676</v>
      </c>
      <c r="H281" s="166">
        <v>6319.08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1758</v>
      </c>
      <c r="AU281" s="164" t="s">
        <v>1535</v>
      </c>
      <c r="AV281" s="13" t="s">
        <v>1535</v>
      </c>
      <c r="AW281" s="13" t="s">
        <v>1458</v>
      </c>
      <c r="AX281" s="13" t="s">
        <v>1533</v>
      </c>
      <c r="AY281" s="164" t="s">
        <v>1750</v>
      </c>
    </row>
    <row r="282" spans="1:65" s="1" customFormat="1" ht="62.65" customHeight="1">
      <c r="A282" s="29"/>
      <c r="B282" s="142"/>
      <c r="C282" s="143" t="s">
        <v>1865</v>
      </c>
      <c r="D282" s="143" t="s">
        <v>1752</v>
      </c>
      <c r="E282" s="144" t="s">
        <v>1822</v>
      </c>
      <c r="F282" s="145" t="s">
        <v>1823</v>
      </c>
      <c r="G282" s="146" t="s">
        <v>1802</v>
      </c>
      <c r="H282" s="147">
        <v>4494.8410000000003</v>
      </c>
      <c r="I282" s="148"/>
      <c r="J282" s="148">
        <f>ROUND(I282*H282,2)</f>
        <v>0</v>
      </c>
      <c r="K282" s="149"/>
      <c r="L282" s="30"/>
      <c r="M282" s="150" t="s">
        <v>1456</v>
      </c>
      <c r="N282" s="151" t="s">
        <v>1491</v>
      </c>
      <c r="O282" s="152">
        <v>8.6999999999999994E-2</v>
      </c>
      <c r="P282" s="152">
        <f>O282*H282</f>
        <v>391.05116700000002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1756</v>
      </c>
      <c r="AT282" s="154" t="s">
        <v>1752</v>
      </c>
      <c r="AU282" s="154" t="s">
        <v>1535</v>
      </c>
      <c r="AY282" s="17" t="s">
        <v>1750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1533</v>
      </c>
      <c r="BK282" s="155">
        <f>ROUND(I282*H282,2)</f>
        <v>0</v>
      </c>
      <c r="BL282" s="17" t="s">
        <v>1756</v>
      </c>
      <c r="BM282" s="154" t="s">
        <v>1824</v>
      </c>
    </row>
    <row r="283" spans="1:65" s="12" customFormat="1" ht="22.5">
      <c r="B283" s="156"/>
      <c r="D283" s="157" t="s">
        <v>1758</v>
      </c>
      <c r="E283" s="158" t="s">
        <v>1456</v>
      </c>
      <c r="F283" s="159" t="s">
        <v>677</v>
      </c>
      <c r="H283" s="158" t="s">
        <v>1456</v>
      </c>
      <c r="L283" s="156"/>
      <c r="M283" s="160"/>
      <c r="N283" s="161"/>
      <c r="O283" s="161"/>
      <c r="P283" s="161"/>
      <c r="Q283" s="161"/>
      <c r="R283" s="161"/>
      <c r="S283" s="161"/>
      <c r="T283" s="162"/>
      <c r="AT283" s="158" t="s">
        <v>1758</v>
      </c>
      <c r="AU283" s="158" t="s">
        <v>1535</v>
      </c>
      <c r="AV283" s="12" t="s">
        <v>1533</v>
      </c>
      <c r="AW283" s="12" t="s">
        <v>1482</v>
      </c>
      <c r="AX283" s="12" t="s">
        <v>1526</v>
      </c>
      <c r="AY283" s="158" t="s">
        <v>1750</v>
      </c>
    </row>
    <row r="284" spans="1:65" s="13" customFormat="1">
      <c r="B284" s="163"/>
      <c r="D284" s="157" t="s">
        <v>1758</v>
      </c>
      <c r="E284" s="164" t="s">
        <v>1456</v>
      </c>
      <c r="F284" s="165" t="s">
        <v>678</v>
      </c>
      <c r="H284" s="166">
        <v>4494.8410000000003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1758</v>
      </c>
      <c r="AU284" s="164" t="s">
        <v>1535</v>
      </c>
      <c r="AV284" s="13" t="s">
        <v>1535</v>
      </c>
      <c r="AW284" s="13" t="s">
        <v>1482</v>
      </c>
      <c r="AX284" s="13" t="s">
        <v>1533</v>
      </c>
      <c r="AY284" s="164" t="s">
        <v>1750</v>
      </c>
    </row>
    <row r="285" spans="1:65" s="1" customFormat="1" ht="66.75" customHeight="1">
      <c r="A285" s="29"/>
      <c r="B285" s="142"/>
      <c r="C285" s="143" t="s">
        <v>1869</v>
      </c>
      <c r="D285" s="143" t="s">
        <v>1752</v>
      </c>
      <c r="E285" s="144" t="s">
        <v>1828</v>
      </c>
      <c r="F285" s="145" t="s">
        <v>1829</v>
      </c>
      <c r="G285" s="146" t="s">
        <v>1802</v>
      </c>
      <c r="H285" s="147">
        <v>13353.01</v>
      </c>
      <c r="I285" s="148"/>
      <c r="J285" s="148">
        <f>ROUND(I285*H285,2)</f>
        <v>0</v>
      </c>
      <c r="K285" s="149"/>
      <c r="L285" s="30"/>
      <c r="M285" s="150" t="s">
        <v>1456</v>
      </c>
      <c r="N285" s="151" t="s">
        <v>1491</v>
      </c>
      <c r="O285" s="152">
        <v>5.0000000000000001E-3</v>
      </c>
      <c r="P285" s="152">
        <f>O285*H285</f>
        <v>66.765050000000002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1756</v>
      </c>
      <c r="AT285" s="154" t="s">
        <v>1752</v>
      </c>
      <c r="AU285" s="154" t="s">
        <v>1535</v>
      </c>
      <c r="AY285" s="17" t="s">
        <v>1750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1533</v>
      </c>
      <c r="BK285" s="155">
        <f>ROUND(I285*H285,2)</f>
        <v>0</v>
      </c>
      <c r="BL285" s="17" t="s">
        <v>1756</v>
      </c>
      <c r="BM285" s="154" t="s">
        <v>1830</v>
      </c>
    </row>
    <row r="286" spans="1:65" s="13" customFormat="1">
      <c r="B286" s="163"/>
      <c r="D286" s="157" t="s">
        <v>1758</v>
      </c>
      <c r="F286" s="165" t="s">
        <v>679</v>
      </c>
      <c r="H286" s="166">
        <v>13353.01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1758</v>
      </c>
      <c r="AU286" s="164" t="s">
        <v>1535</v>
      </c>
      <c r="AV286" s="13" t="s">
        <v>1535</v>
      </c>
      <c r="AW286" s="13" t="s">
        <v>1458</v>
      </c>
      <c r="AX286" s="13" t="s">
        <v>1533</v>
      </c>
      <c r="AY286" s="164" t="s">
        <v>1750</v>
      </c>
    </row>
    <row r="287" spans="1:65" s="1" customFormat="1" ht="62.65" customHeight="1">
      <c r="A287" s="29"/>
      <c r="B287" s="142"/>
      <c r="C287" s="143" t="s">
        <v>1873</v>
      </c>
      <c r="D287" s="143" t="s">
        <v>1752</v>
      </c>
      <c r="E287" s="144" t="s">
        <v>680</v>
      </c>
      <c r="F287" s="145" t="s">
        <v>681</v>
      </c>
      <c r="G287" s="146" t="s">
        <v>1802</v>
      </c>
      <c r="H287" s="147">
        <v>2247.42</v>
      </c>
      <c r="I287" s="148"/>
      <c r="J287" s="148">
        <f>ROUND(I287*H287,2)</f>
        <v>0</v>
      </c>
      <c r="K287" s="149"/>
      <c r="L287" s="30"/>
      <c r="M287" s="150" t="s">
        <v>1456</v>
      </c>
      <c r="N287" s="151" t="s">
        <v>1491</v>
      </c>
      <c r="O287" s="152">
        <v>9.9000000000000005E-2</v>
      </c>
      <c r="P287" s="152">
        <f>O287*H287</f>
        <v>222.49458000000001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1756</v>
      </c>
      <c r="AT287" s="154" t="s">
        <v>1752</v>
      </c>
      <c r="AU287" s="154" t="s">
        <v>1535</v>
      </c>
      <c r="AY287" s="17" t="s">
        <v>1750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1533</v>
      </c>
      <c r="BK287" s="155">
        <f>ROUND(I287*H287,2)</f>
        <v>0</v>
      </c>
      <c r="BL287" s="17" t="s">
        <v>1756</v>
      </c>
      <c r="BM287" s="154" t="s">
        <v>682</v>
      </c>
    </row>
    <row r="288" spans="1:65" s="13" customFormat="1">
      <c r="B288" s="163"/>
      <c r="D288" s="157" t="s">
        <v>1758</v>
      </c>
      <c r="E288" s="164" t="s">
        <v>1456</v>
      </c>
      <c r="F288" s="165" t="s">
        <v>683</v>
      </c>
      <c r="H288" s="166">
        <v>2247.42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1758</v>
      </c>
      <c r="AU288" s="164" t="s">
        <v>1535</v>
      </c>
      <c r="AV288" s="13" t="s">
        <v>1535</v>
      </c>
      <c r="AW288" s="13" t="s">
        <v>1482</v>
      </c>
      <c r="AX288" s="13" t="s">
        <v>1533</v>
      </c>
      <c r="AY288" s="164" t="s">
        <v>1750</v>
      </c>
    </row>
    <row r="289" spans="1:65" s="1" customFormat="1" ht="66.75" customHeight="1">
      <c r="A289" s="29"/>
      <c r="B289" s="142"/>
      <c r="C289" s="143" t="s">
        <v>1880</v>
      </c>
      <c r="D289" s="143" t="s">
        <v>1752</v>
      </c>
      <c r="E289" s="144" t="s">
        <v>684</v>
      </c>
      <c r="F289" s="145" t="s">
        <v>685</v>
      </c>
      <c r="G289" s="146" t="s">
        <v>1802</v>
      </c>
      <c r="H289" s="147">
        <v>22474.2</v>
      </c>
      <c r="I289" s="148"/>
      <c r="J289" s="148">
        <f>ROUND(I289*H289,2)</f>
        <v>0</v>
      </c>
      <c r="K289" s="149"/>
      <c r="L289" s="30"/>
      <c r="M289" s="150" t="s">
        <v>1456</v>
      </c>
      <c r="N289" s="151" t="s">
        <v>1491</v>
      </c>
      <c r="O289" s="152">
        <v>6.0000000000000001E-3</v>
      </c>
      <c r="P289" s="152">
        <f>O289*H289</f>
        <v>134.84520000000001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1756</v>
      </c>
      <c r="AT289" s="154" t="s">
        <v>1752</v>
      </c>
      <c r="AU289" s="154" t="s">
        <v>1535</v>
      </c>
      <c r="AY289" s="17" t="s">
        <v>1750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1533</v>
      </c>
      <c r="BK289" s="155">
        <f>ROUND(I289*H289,2)</f>
        <v>0</v>
      </c>
      <c r="BL289" s="17" t="s">
        <v>1756</v>
      </c>
      <c r="BM289" s="154" t="s">
        <v>686</v>
      </c>
    </row>
    <row r="290" spans="1:65" s="13" customFormat="1">
      <c r="B290" s="163"/>
      <c r="D290" s="157" t="s">
        <v>1758</v>
      </c>
      <c r="F290" s="165" t="s">
        <v>687</v>
      </c>
      <c r="H290" s="166">
        <v>22474.2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1758</v>
      </c>
      <c r="AU290" s="164" t="s">
        <v>1535</v>
      </c>
      <c r="AV290" s="13" t="s">
        <v>1535</v>
      </c>
      <c r="AW290" s="13" t="s">
        <v>1458</v>
      </c>
      <c r="AX290" s="13" t="s">
        <v>1533</v>
      </c>
      <c r="AY290" s="164" t="s">
        <v>1750</v>
      </c>
    </row>
    <row r="291" spans="1:65" s="1" customFormat="1" ht="62.65" customHeight="1">
      <c r="A291" s="29"/>
      <c r="B291" s="142"/>
      <c r="C291" s="143" t="s">
        <v>1885</v>
      </c>
      <c r="D291" s="143" t="s">
        <v>1752</v>
      </c>
      <c r="E291" s="144" t="s">
        <v>688</v>
      </c>
      <c r="F291" s="145" t="s">
        <v>689</v>
      </c>
      <c r="G291" s="146" t="s">
        <v>1802</v>
      </c>
      <c r="H291" s="147">
        <v>749.16</v>
      </c>
      <c r="I291" s="148"/>
      <c r="J291" s="148">
        <f>ROUND(I291*H291,2)</f>
        <v>0</v>
      </c>
      <c r="K291" s="149"/>
      <c r="L291" s="30"/>
      <c r="M291" s="150" t="s">
        <v>1456</v>
      </c>
      <c r="N291" s="151" t="s">
        <v>1491</v>
      </c>
      <c r="O291" s="152">
        <v>0.113</v>
      </c>
      <c r="P291" s="152">
        <f>O291*H291</f>
        <v>84.655079999999998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1756</v>
      </c>
      <c r="AT291" s="154" t="s">
        <v>1752</v>
      </c>
      <c r="AU291" s="154" t="s">
        <v>1535</v>
      </c>
      <c r="AY291" s="17" t="s">
        <v>1750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1533</v>
      </c>
      <c r="BK291" s="155">
        <f>ROUND(I291*H291,2)</f>
        <v>0</v>
      </c>
      <c r="BL291" s="17" t="s">
        <v>1756</v>
      </c>
      <c r="BM291" s="154" t="s">
        <v>690</v>
      </c>
    </row>
    <row r="292" spans="1:65" s="1" customFormat="1" ht="66.75" customHeight="1">
      <c r="A292" s="29"/>
      <c r="B292" s="142"/>
      <c r="C292" s="143" t="s">
        <v>1889</v>
      </c>
      <c r="D292" s="143" t="s">
        <v>1752</v>
      </c>
      <c r="E292" s="144" t="s">
        <v>691</v>
      </c>
      <c r="F292" s="145" t="s">
        <v>692</v>
      </c>
      <c r="G292" s="146" t="s">
        <v>1802</v>
      </c>
      <c r="H292" s="147">
        <v>7491.6</v>
      </c>
      <c r="I292" s="148"/>
      <c r="J292" s="148">
        <f>ROUND(I292*H292,2)</f>
        <v>0</v>
      </c>
      <c r="K292" s="149"/>
      <c r="L292" s="30"/>
      <c r="M292" s="150" t="s">
        <v>1456</v>
      </c>
      <c r="N292" s="151" t="s">
        <v>1491</v>
      </c>
      <c r="O292" s="152">
        <v>6.0000000000000001E-3</v>
      </c>
      <c r="P292" s="152">
        <f>O292*H292</f>
        <v>44.949600000000004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1756</v>
      </c>
      <c r="AT292" s="154" t="s">
        <v>1752</v>
      </c>
      <c r="AU292" s="154" t="s">
        <v>1535</v>
      </c>
      <c r="AY292" s="17" t="s">
        <v>1750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1533</v>
      </c>
      <c r="BK292" s="155">
        <f>ROUND(I292*H292,2)</f>
        <v>0</v>
      </c>
      <c r="BL292" s="17" t="s">
        <v>1756</v>
      </c>
      <c r="BM292" s="154" t="s">
        <v>693</v>
      </c>
    </row>
    <row r="293" spans="1:65" s="13" customFormat="1">
      <c r="B293" s="163"/>
      <c r="D293" s="157" t="s">
        <v>1758</v>
      </c>
      <c r="F293" s="165" t="s">
        <v>694</v>
      </c>
      <c r="H293" s="166">
        <v>7491.6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1758</v>
      </c>
      <c r="AU293" s="164" t="s">
        <v>1535</v>
      </c>
      <c r="AV293" s="13" t="s">
        <v>1535</v>
      </c>
      <c r="AW293" s="13" t="s">
        <v>1458</v>
      </c>
      <c r="AX293" s="13" t="s">
        <v>1533</v>
      </c>
      <c r="AY293" s="164" t="s">
        <v>1750</v>
      </c>
    </row>
    <row r="294" spans="1:65" s="1" customFormat="1" ht="44.25" customHeight="1">
      <c r="A294" s="29"/>
      <c r="B294" s="142"/>
      <c r="C294" s="143" t="s">
        <v>1894</v>
      </c>
      <c r="D294" s="143" t="s">
        <v>1752</v>
      </c>
      <c r="E294" s="144" t="s">
        <v>695</v>
      </c>
      <c r="F294" s="145" t="s">
        <v>696</v>
      </c>
      <c r="G294" s="146" t="s">
        <v>1802</v>
      </c>
      <c r="H294" s="147">
        <v>4494.8410000000003</v>
      </c>
      <c r="I294" s="148"/>
      <c r="J294" s="148">
        <f>ROUND(I294*H294,2)</f>
        <v>0</v>
      </c>
      <c r="K294" s="149"/>
      <c r="L294" s="30"/>
      <c r="M294" s="150" t="s">
        <v>1456</v>
      </c>
      <c r="N294" s="151" t="s">
        <v>1491</v>
      </c>
      <c r="O294" s="152">
        <v>7.1999999999999995E-2</v>
      </c>
      <c r="P294" s="152">
        <f>O294*H294</f>
        <v>323.62855200000001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1756</v>
      </c>
      <c r="AT294" s="154" t="s">
        <v>1752</v>
      </c>
      <c r="AU294" s="154" t="s">
        <v>1535</v>
      </c>
      <c r="AY294" s="17" t="s">
        <v>1750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1533</v>
      </c>
      <c r="BK294" s="155">
        <f>ROUND(I294*H294,2)</f>
        <v>0</v>
      </c>
      <c r="BL294" s="17" t="s">
        <v>1756</v>
      </c>
      <c r="BM294" s="154" t="s">
        <v>697</v>
      </c>
    </row>
    <row r="295" spans="1:65" s="13" customFormat="1">
      <c r="B295" s="163"/>
      <c r="D295" s="157" t="s">
        <v>1758</v>
      </c>
      <c r="E295" s="164" t="s">
        <v>1456</v>
      </c>
      <c r="F295" s="165" t="s">
        <v>678</v>
      </c>
      <c r="H295" s="166">
        <v>4494.8410000000003</v>
      </c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1758</v>
      </c>
      <c r="AU295" s="164" t="s">
        <v>1535</v>
      </c>
      <c r="AV295" s="13" t="s">
        <v>1535</v>
      </c>
      <c r="AW295" s="13" t="s">
        <v>1482</v>
      </c>
      <c r="AX295" s="13" t="s">
        <v>1533</v>
      </c>
      <c r="AY295" s="164" t="s">
        <v>1750</v>
      </c>
    </row>
    <row r="296" spans="1:65" s="1" customFormat="1" ht="37.9" customHeight="1">
      <c r="A296" s="29"/>
      <c r="B296" s="142"/>
      <c r="C296" s="143" t="s">
        <v>1899</v>
      </c>
      <c r="D296" s="143" t="s">
        <v>1752</v>
      </c>
      <c r="E296" s="144" t="s">
        <v>1833</v>
      </c>
      <c r="F296" s="145" t="s">
        <v>1834</v>
      </c>
      <c r="G296" s="146" t="s">
        <v>1802</v>
      </c>
      <c r="H296" s="147">
        <v>7491.4009999999998</v>
      </c>
      <c r="I296" s="148"/>
      <c r="J296" s="148">
        <f>ROUND(I296*H296,2)</f>
        <v>0</v>
      </c>
      <c r="K296" s="149"/>
      <c r="L296" s="30"/>
      <c r="M296" s="150" t="s">
        <v>1456</v>
      </c>
      <c r="N296" s="151" t="s">
        <v>1491</v>
      </c>
      <c r="O296" s="152">
        <v>8.9999999999999993E-3</v>
      </c>
      <c r="P296" s="152">
        <f>O296*H296</f>
        <v>67.422608999999994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1756</v>
      </c>
      <c r="AT296" s="154" t="s">
        <v>1752</v>
      </c>
      <c r="AU296" s="154" t="s">
        <v>1535</v>
      </c>
      <c r="AY296" s="17" t="s">
        <v>1750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1533</v>
      </c>
      <c r="BK296" s="155">
        <f>ROUND(I296*H296,2)</f>
        <v>0</v>
      </c>
      <c r="BL296" s="17" t="s">
        <v>1756</v>
      </c>
      <c r="BM296" s="154" t="s">
        <v>1835</v>
      </c>
    </row>
    <row r="297" spans="1:65" s="13" customFormat="1">
      <c r="B297" s="163"/>
      <c r="D297" s="157" t="s">
        <v>1758</v>
      </c>
      <c r="E297" s="164" t="s">
        <v>1456</v>
      </c>
      <c r="F297" s="165" t="s">
        <v>698</v>
      </c>
      <c r="H297" s="166">
        <v>7491.4009999999998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1758</v>
      </c>
      <c r="AU297" s="164" t="s">
        <v>1535</v>
      </c>
      <c r="AV297" s="13" t="s">
        <v>1535</v>
      </c>
      <c r="AW297" s="13" t="s">
        <v>1482</v>
      </c>
      <c r="AX297" s="13" t="s">
        <v>1533</v>
      </c>
      <c r="AY297" s="164" t="s">
        <v>1750</v>
      </c>
    </row>
    <row r="298" spans="1:65" s="1" customFormat="1" ht="55.5" customHeight="1">
      <c r="A298" s="29"/>
      <c r="B298" s="142"/>
      <c r="C298" s="143" t="s">
        <v>1904</v>
      </c>
      <c r="D298" s="143" t="s">
        <v>1752</v>
      </c>
      <c r="E298" s="144" t="s">
        <v>1837</v>
      </c>
      <c r="F298" s="145" t="s">
        <v>1838</v>
      </c>
      <c r="G298" s="146" t="s">
        <v>1839</v>
      </c>
      <c r="H298" s="147">
        <v>15357.371999999999</v>
      </c>
      <c r="I298" s="148"/>
      <c r="J298" s="148">
        <f>ROUND(I298*H298,2)</f>
        <v>0</v>
      </c>
      <c r="K298" s="149"/>
      <c r="L298" s="30"/>
      <c r="M298" s="150" t="s">
        <v>1456</v>
      </c>
      <c r="N298" s="151" t="s">
        <v>1491</v>
      </c>
      <c r="O298" s="152">
        <v>0</v>
      </c>
      <c r="P298" s="152">
        <f>O298*H298</f>
        <v>0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1756</v>
      </c>
      <c r="AT298" s="154" t="s">
        <v>1752</v>
      </c>
      <c r="AU298" s="154" t="s">
        <v>1535</v>
      </c>
      <c r="AY298" s="17" t="s">
        <v>1750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1533</v>
      </c>
      <c r="BK298" s="155">
        <f>ROUND(I298*H298,2)</f>
        <v>0</v>
      </c>
      <c r="BL298" s="17" t="s">
        <v>1756</v>
      </c>
      <c r="BM298" s="154" t="s">
        <v>1840</v>
      </c>
    </row>
    <row r="299" spans="1:65" s="13" customFormat="1">
      <c r="B299" s="163"/>
      <c r="D299" s="157" t="s">
        <v>1758</v>
      </c>
      <c r="F299" s="165" t="s">
        <v>699</v>
      </c>
      <c r="H299" s="166">
        <v>15357.371999999999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1758</v>
      </c>
      <c r="AU299" s="164" t="s">
        <v>1535</v>
      </c>
      <c r="AV299" s="13" t="s">
        <v>1535</v>
      </c>
      <c r="AW299" s="13" t="s">
        <v>1458</v>
      </c>
      <c r="AX299" s="13" t="s">
        <v>1533</v>
      </c>
      <c r="AY299" s="164" t="s">
        <v>1750</v>
      </c>
    </row>
    <row r="300" spans="1:65" s="1" customFormat="1" ht="37.9" customHeight="1">
      <c r="A300" s="29"/>
      <c r="B300" s="142"/>
      <c r="C300" s="143" t="s">
        <v>1908</v>
      </c>
      <c r="D300" s="143" t="s">
        <v>1752</v>
      </c>
      <c r="E300" s="144" t="s">
        <v>1833</v>
      </c>
      <c r="F300" s="145" t="s">
        <v>1834</v>
      </c>
      <c r="G300" s="146" t="s">
        <v>1802</v>
      </c>
      <c r="H300" s="147">
        <v>3159.54</v>
      </c>
      <c r="I300" s="148"/>
      <c r="J300" s="148">
        <f>ROUND(I300*H300,2)</f>
        <v>0</v>
      </c>
      <c r="K300" s="149"/>
      <c r="L300" s="30"/>
      <c r="M300" s="150" t="s">
        <v>1456</v>
      </c>
      <c r="N300" s="151" t="s">
        <v>1491</v>
      </c>
      <c r="O300" s="152">
        <v>8.9999999999999993E-3</v>
      </c>
      <c r="P300" s="152">
        <f>O300*H300</f>
        <v>28.435859999999998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1756</v>
      </c>
      <c r="AT300" s="154" t="s">
        <v>1752</v>
      </c>
      <c r="AU300" s="154" t="s">
        <v>1535</v>
      </c>
      <c r="AY300" s="17" t="s">
        <v>1750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1533</v>
      </c>
      <c r="BK300" s="155">
        <f>ROUND(I300*H300,2)</f>
        <v>0</v>
      </c>
      <c r="BL300" s="17" t="s">
        <v>1756</v>
      </c>
      <c r="BM300" s="154" t="s">
        <v>700</v>
      </c>
    </row>
    <row r="301" spans="1:65" s="13" customFormat="1">
      <c r="B301" s="163"/>
      <c r="D301" s="157" t="s">
        <v>1758</v>
      </c>
      <c r="E301" s="164" t="s">
        <v>1456</v>
      </c>
      <c r="F301" s="165" t="s">
        <v>701</v>
      </c>
      <c r="H301" s="166">
        <v>3159.54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1758</v>
      </c>
      <c r="AU301" s="164" t="s">
        <v>1535</v>
      </c>
      <c r="AV301" s="13" t="s">
        <v>1535</v>
      </c>
      <c r="AW301" s="13" t="s">
        <v>1482</v>
      </c>
      <c r="AX301" s="13" t="s">
        <v>1533</v>
      </c>
      <c r="AY301" s="164" t="s">
        <v>1750</v>
      </c>
    </row>
    <row r="302" spans="1:65" s="1" customFormat="1" ht="44.25" customHeight="1">
      <c r="A302" s="29"/>
      <c r="B302" s="142"/>
      <c r="C302" s="143" t="s">
        <v>1912</v>
      </c>
      <c r="D302" s="143" t="s">
        <v>1752</v>
      </c>
      <c r="E302" s="144" t="s">
        <v>1843</v>
      </c>
      <c r="F302" s="145" t="s">
        <v>1844</v>
      </c>
      <c r="G302" s="146" t="s">
        <v>1802</v>
      </c>
      <c r="H302" s="147">
        <v>5064.3</v>
      </c>
      <c r="I302" s="148"/>
      <c r="J302" s="148">
        <f>ROUND(I302*H302,2)</f>
        <v>0</v>
      </c>
      <c r="K302" s="149"/>
      <c r="L302" s="30"/>
      <c r="M302" s="150" t="s">
        <v>1456</v>
      </c>
      <c r="N302" s="151" t="s">
        <v>1491</v>
      </c>
      <c r="O302" s="152">
        <v>0.32800000000000001</v>
      </c>
      <c r="P302" s="152">
        <f>O302*H302</f>
        <v>1661.0904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1756</v>
      </c>
      <c r="AT302" s="154" t="s">
        <v>1752</v>
      </c>
      <c r="AU302" s="154" t="s">
        <v>1535</v>
      </c>
      <c r="AY302" s="17" t="s">
        <v>1750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1533</v>
      </c>
      <c r="BK302" s="155">
        <f>ROUND(I302*H302,2)</f>
        <v>0</v>
      </c>
      <c r="BL302" s="17" t="s">
        <v>1756</v>
      </c>
      <c r="BM302" s="154" t="s">
        <v>1845</v>
      </c>
    </row>
    <row r="303" spans="1:65" s="12" customFormat="1">
      <c r="B303" s="156"/>
      <c r="D303" s="157" t="s">
        <v>1758</v>
      </c>
      <c r="E303" s="158" t="s">
        <v>1456</v>
      </c>
      <c r="F303" s="159" t="s">
        <v>1846</v>
      </c>
      <c r="H303" s="158" t="s">
        <v>1456</v>
      </c>
      <c r="L303" s="156"/>
      <c r="M303" s="160"/>
      <c r="N303" s="161"/>
      <c r="O303" s="161"/>
      <c r="P303" s="161"/>
      <c r="Q303" s="161"/>
      <c r="R303" s="161"/>
      <c r="S303" s="161"/>
      <c r="T303" s="162"/>
      <c r="AT303" s="158" t="s">
        <v>1758</v>
      </c>
      <c r="AU303" s="158" t="s">
        <v>1535</v>
      </c>
      <c r="AV303" s="12" t="s">
        <v>1533</v>
      </c>
      <c r="AW303" s="12" t="s">
        <v>1482</v>
      </c>
      <c r="AX303" s="12" t="s">
        <v>1526</v>
      </c>
      <c r="AY303" s="158" t="s">
        <v>1750</v>
      </c>
    </row>
    <row r="304" spans="1:65" s="13" customFormat="1">
      <c r="B304" s="163"/>
      <c r="D304" s="157" t="s">
        <v>1758</v>
      </c>
      <c r="E304" s="164" t="s">
        <v>1456</v>
      </c>
      <c r="F304" s="165" t="s">
        <v>702</v>
      </c>
      <c r="H304" s="166">
        <v>5064.3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1758</v>
      </c>
      <c r="AU304" s="164" t="s">
        <v>1535</v>
      </c>
      <c r="AV304" s="13" t="s">
        <v>1535</v>
      </c>
      <c r="AW304" s="13" t="s">
        <v>1482</v>
      </c>
      <c r="AX304" s="13" t="s">
        <v>1533</v>
      </c>
      <c r="AY304" s="164" t="s">
        <v>1750</v>
      </c>
    </row>
    <row r="305" spans="1:65" s="1" customFormat="1" ht="16.5" customHeight="1">
      <c r="A305" s="29"/>
      <c r="B305" s="142"/>
      <c r="C305" s="177" t="s">
        <v>1916</v>
      </c>
      <c r="D305" s="177" t="s">
        <v>1849</v>
      </c>
      <c r="E305" s="178" t="s">
        <v>1850</v>
      </c>
      <c r="F305" s="179" t="s">
        <v>1851</v>
      </c>
      <c r="G305" s="180" t="s">
        <v>1839</v>
      </c>
      <c r="H305" s="181">
        <v>6273.7219999999998</v>
      </c>
      <c r="I305" s="182"/>
      <c r="J305" s="182">
        <f>ROUND(I305*H305,2)</f>
        <v>0</v>
      </c>
      <c r="K305" s="183"/>
      <c r="L305" s="184"/>
      <c r="M305" s="185" t="s">
        <v>1456</v>
      </c>
      <c r="N305" s="186" t="s">
        <v>1491</v>
      </c>
      <c r="O305" s="152">
        <v>0</v>
      </c>
      <c r="P305" s="152">
        <f>O305*H305</f>
        <v>0</v>
      </c>
      <c r="Q305" s="152">
        <v>1</v>
      </c>
      <c r="R305" s="152">
        <f>Q305*H305</f>
        <v>6273.7219999999998</v>
      </c>
      <c r="S305" s="152">
        <v>0</v>
      </c>
      <c r="T305" s="153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1789</v>
      </c>
      <c r="AT305" s="154" t="s">
        <v>1849</v>
      </c>
      <c r="AU305" s="154" t="s">
        <v>1535</v>
      </c>
      <c r="AY305" s="17" t="s">
        <v>1750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7" t="s">
        <v>1533</v>
      </c>
      <c r="BK305" s="155">
        <f>ROUND(I305*H305,2)</f>
        <v>0</v>
      </c>
      <c r="BL305" s="17" t="s">
        <v>1756</v>
      </c>
      <c r="BM305" s="154" t="s">
        <v>1852</v>
      </c>
    </row>
    <row r="306" spans="1:65" s="12" customFormat="1">
      <c r="B306" s="156"/>
      <c r="D306" s="157" t="s">
        <v>1758</v>
      </c>
      <c r="E306" s="158" t="s">
        <v>1456</v>
      </c>
      <c r="F306" s="159" t="s">
        <v>2204</v>
      </c>
      <c r="H306" s="158" t="s">
        <v>1456</v>
      </c>
      <c r="L306" s="156"/>
      <c r="M306" s="160"/>
      <c r="N306" s="161"/>
      <c r="O306" s="161"/>
      <c r="P306" s="161"/>
      <c r="Q306" s="161"/>
      <c r="R306" s="161"/>
      <c r="S306" s="161"/>
      <c r="T306" s="162"/>
      <c r="AT306" s="158" t="s">
        <v>1758</v>
      </c>
      <c r="AU306" s="158" t="s">
        <v>1535</v>
      </c>
      <c r="AV306" s="12" t="s">
        <v>1533</v>
      </c>
      <c r="AW306" s="12" t="s">
        <v>1482</v>
      </c>
      <c r="AX306" s="12" t="s">
        <v>1526</v>
      </c>
      <c r="AY306" s="158" t="s">
        <v>1750</v>
      </c>
    </row>
    <row r="307" spans="1:65" s="13" customFormat="1">
      <c r="B307" s="163"/>
      <c r="D307" s="157" t="s">
        <v>1758</v>
      </c>
      <c r="E307" s="164" t="s">
        <v>1456</v>
      </c>
      <c r="F307" s="165" t="s">
        <v>703</v>
      </c>
      <c r="H307" s="166">
        <v>52.8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1758</v>
      </c>
      <c r="AU307" s="164" t="s">
        <v>1535</v>
      </c>
      <c r="AV307" s="13" t="s">
        <v>1535</v>
      </c>
      <c r="AW307" s="13" t="s">
        <v>1482</v>
      </c>
      <c r="AX307" s="13" t="s">
        <v>1526</v>
      </c>
      <c r="AY307" s="164" t="s">
        <v>1750</v>
      </c>
    </row>
    <row r="308" spans="1:65" s="12" customFormat="1">
      <c r="B308" s="156"/>
      <c r="D308" s="157" t="s">
        <v>1758</v>
      </c>
      <c r="E308" s="158" t="s">
        <v>1456</v>
      </c>
      <c r="F308" s="159" t="s">
        <v>704</v>
      </c>
      <c r="H308" s="158" t="s">
        <v>1456</v>
      </c>
      <c r="L308" s="156"/>
      <c r="M308" s="160"/>
      <c r="N308" s="161"/>
      <c r="O308" s="161"/>
      <c r="P308" s="161"/>
      <c r="Q308" s="161"/>
      <c r="R308" s="161"/>
      <c r="S308" s="161"/>
      <c r="T308" s="162"/>
      <c r="AT308" s="158" t="s">
        <v>1758</v>
      </c>
      <c r="AU308" s="158" t="s">
        <v>1535</v>
      </c>
      <c r="AV308" s="12" t="s">
        <v>1533</v>
      </c>
      <c r="AW308" s="12" t="s">
        <v>1482</v>
      </c>
      <c r="AX308" s="12" t="s">
        <v>1526</v>
      </c>
      <c r="AY308" s="158" t="s">
        <v>1750</v>
      </c>
    </row>
    <row r="309" spans="1:65" s="13" customFormat="1">
      <c r="B309" s="163"/>
      <c r="D309" s="157" t="s">
        <v>1758</v>
      </c>
      <c r="E309" s="164" t="s">
        <v>1456</v>
      </c>
      <c r="F309" s="165" t="s">
        <v>705</v>
      </c>
      <c r="H309" s="166">
        <v>3703.92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1758</v>
      </c>
      <c r="AU309" s="164" t="s">
        <v>1535</v>
      </c>
      <c r="AV309" s="13" t="s">
        <v>1535</v>
      </c>
      <c r="AW309" s="13" t="s">
        <v>1482</v>
      </c>
      <c r="AX309" s="13" t="s">
        <v>1526</v>
      </c>
      <c r="AY309" s="164" t="s">
        <v>1750</v>
      </c>
    </row>
    <row r="310" spans="1:65" s="14" customFormat="1">
      <c r="B310" s="170"/>
      <c r="D310" s="157" t="s">
        <v>1758</v>
      </c>
      <c r="E310" s="171" t="s">
        <v>1456</v>
      </c>
      <c r="F310" s="172" t="s">
        <v>1816</v>
      </c>
      <c r="H310" s="173">
        <v>3756.7200000000003</v>
      </c>
      <c r="L310" s="170"/>
      <c r="M310" s="174"/>
      <c r="N310" s="175"/>
      <c r="O310" s="175"/>
      <c r="P310" s="175"/>
      <c r="Q310" s="175"/>
      <c r="R310" s="175"/>
      <c r="S310" s="175"/>
      <c r="T310" s="176"/>
      <c r="AT310" s="171" t="s">
        <v>1758</v>
      </c>
      <c r="AU310" s="171" t="s">
        <v>1535</v>
      </c>
      <c r="AV310" s="14" t="s">
        <v>1756</v>
      </c>
      <c r="AW310" s="14" t="s">
        <v>1482</v>
      </c>
      <c r="AX310" s="14" t="s">
        <v>1533</v>
      </c>
      <c r="AY310" s="171" t="s">
        <v>1750</v>
      </c>
    </row>
    <row r="311" spans="1:65" s="13" customFormat="1">
      <c r="B311" s="163"/>
      <c r="D311" s="157" t="s">
        <v>1758</v>
      </c>
      <c r="F311" s="165" t="s">
        <v>706</v>
      </c>
      <c r="H311" s="166">
        <v>6273.7219999999998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1758</v>
      </c>
      <c r="AU311" s="164" t="s">
        <v>1535</v>
      </c>
      <c r="AV311" s="13" t="s">
        <v>1535</v>
      </c>
      <c r="AW311" s="13" t="s">
        <v>1458</v>
      </c>
      <c r="AX311" s="13" t="s">
        <v>1533</v>
      </c>
      <c r="AY311" s="164" t="s">
        <v>1750</v>
      </c>
    </row>
    <row r="312" spans="1:65" s="1" customFormat="1" ht="66.75" customHeight="1">
      <c r="A312" s="29"/>
      <c r="B312" s="142"/>
      <c r="C312" s="143" t="s">
        <v>1921</v>
      </c>
      <c r="D312" s="143" t="s">
        <v>1752</v>
      </c>
      <c r="E312" s="144" t="s">
        <v>1857</v>
      </c>
      <c r="F312" s="145" t="s">
        <v>1858</v>
      </c>
      <c r="G312" s="146" t="s">
        <v>1802</v>
      </c>
      <c r="H312" s="147">
        <v>1909.5070000000001</v>
      </c>
      <c r="I312" s="148"/>
      <c r="J312" s="148">
        <f>ROUND(I312*H312,2)</f>
        <v>0</v>
      </c>
      <c r="K312" s="149"/>
      <c r="L312" s="30"/>
      <c r="M312" s="150" t="s">
        <v>1456</v>
      </c>
      <c r="N312" s="151" t="s">
        <v>1491</v>
      </c>
      <c r="O312" s="152">
        <v>0.435</v>
      </c>
      <c r="P312" s="152">
        <f>O312*H312</f>
        <v>830.63554499999998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1756</v>
      </c>
      <c r="AT312" s="154" t="s">
        <v>1752</v>
      </c>
      <c r="AU312" s="154" t="s">
        <v>1535</v>
      </c>
      <c r="AY312" s="17" t="s">
        <v>1750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1533</v>
      </c>
      <c r="BK312" s="155">
        <f>ROUND(I312*H312,2)</f>
        <v>0</v>
      </c>
      <c r="BL312" s="17" t="s">
        <v>1756</v>
      </c>
      <c r="BM312" s="154" t="s">
        <v>1859</v>
      </c>
    </row>
    <row r="313" spans="1:65" s="13" customFormat="1">
      <c r="B313" s="163"/>
      <c r="D313" s="157" t="s">
        <v>1758</v>
      </c>
      <c r="E313" s="164" t="s">
        <v>1456</v>
      </c>
      <c r="F313" s="165" t="s">
        <v>707</v>
      </c>
      <c r="H313" s="166">
        <v>140.184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1758</v>
      </c>
      <c r="AU313" s="164" t="s">
        <v>1535</v>
      </c>
      <c r="AV313" s="13" t="s">
        <v>1535</v>
      </c>
      <c r="AW313" s="13" t="s">
        <v>1482</v>
      </c>
      <c r="AX313" s="13" t="s">
        <v>1526</v>
      </c>
      <c r="AY313" s="164" t="s">
        <v>1750</v>
      </c>
    </row>
    <row r="314" spans="1:65" s="13" customFormat="1">
      <c r="B314" s="163"/>
      <c r="D314" s="157" t="s">
        <v>1758</v>
      </c>
      <c r="E314" s="164" t="s">
        <v>1456</v>
      </c>
      <c r="F314" s="165" t="s">
        <v>708</v>
      </c>
      <c r="H314" s="166">
        <v>1769.3230000000001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1758</v>
      </c>
      <c r="AU314" s="164" t="s">
        <v>1535</v>
      </c>
      <c r="AV314" s="13" t="s">
        <v>1535</v>
      </c>
      <c r="AW314" s="13" t="s">
        <v>1482</v>
      </c>
      <c r="AX314" s="13" t="s">
        <v>1526</v>
      </c>
      <c r="AY314" s="164" t="s">
        <v>1750</v>
      </c>
    </row>
    <row r="315" spans="1:65" s="14" customFormat="1">
      <c r="B315" s="170"/>
      <c r="D315" s="157" t="s">
        <v>1758</v>
      </c>
      <c r="E315" s="171" t="s">
        <v>1456</v>
      </c>
      <c r="F315" s="172" t="s">
        <v>1816</v>
      </c>
      <c r="H315" s="173">
        <v>1909.5070000000001</v>
      </c>
      <c r="L315" s="170"/>
      <c r="M315" s="174"/>
      <c r="N315" s="175"/>
      <c r="O315" s="175"/>
      <c r="P315" s="175"/>
      <c r="Q315" s="175"/>
      <c r="R315" s="175"/>
      <c r="S315" s="175"/>
      <c r="T315" s="176"/>
      <c r="AT315" s="171" t="s">
        <v>1758</v>
      </c>
      <c r="AU315" s="171" t="s">
        <v>1535</v>
      </c>
      <c r="AV315" s="14" t="s">
        <v>1756</v>
      </c>
      <c r="AW315" s="14" t="s">
        <v>1482</v>
      </c>
      <c r="AX315" s="14" t="s">
        <v>1533</v>
      </c>
      <c r="AY315" s="171" t="s">
        <v>1750</v>
      </c>
    </row>
    <row r="316" spans="1:65" s="1" customFormat="1" ht="16.5" customHeight="1">
      <c r="A316" s="29"/>
      <c r="B316" s="142"/>
      <c r="C316" s="177" t="s">
        <v>1926</v>
      </c>
      <c r="D316" s="177" t="s">
        <v>1849</v>
      </c>
      <c r="E316" s="178" t="s">
        <v>1861</v>
      </c>
      <c r="F316" s="179" t="s">
        <v>1862</v>
      </c>
      <c r="G316" s="180" t="s">
        <v>1839</v>
      </c>
      <c r="H316" s="181">
        <v>3819.0140000000001</v>
      </c>
      <c r="I316" s="182"/>
      <c r="J316" s="182">
        <f>ROUND(I316*H316,2)</f>
        <v>0</v>
      </c>
      <c r="K316" s="183"/>
      <c r="L316" s="184"/>
      <c r="M316" s="185" t="s">
        <v>1456</v>
      </c>
      <c r="N316" s="186" t="s">
        <v>1491</v>
      </c>
      <c r="O316" s="152">
        <v>0</v>
      </c>
      <c r="P316" s="152">
        <f>O316*H316</f>
        <v>0</v>
      </c>
      <c r="Q316" s="152">
        <v>1</v>
      </c>
      <c r="R316" s="152">
        <f>Q316*H316</f>
        <v>3819.0140000000001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1789</v>
      </c>
      <c r="AT316" s="154" t="s">
        <v>1849</v>
      </c>
      <c r="AU316" s="154" t="s">
        <v>1535</v>
      </c>
      <c r="AY316" s="17" t="s">
        <v>1750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1533</v>
      </c>
      <c r="BK316" s="155">
        <f>ROUND(I316*H316,2)</f>
        <v>0</v>
      </c>
      <c r="BL316" s="17" t="s">
        <v>1756</v>
      </c>
      <c r="BM316" s="154" t="s">
        <v>1863</v>
      </c>
    </row>
    <row r="317" spans="1:65" s="13" customFormat="1">
      <c r="B317" s="163"/>
      <c r="D317" s="157" t="s">
        <v>1758</v>
      </c>
      <c r="F317" s="165" t="s">
        <v>709</v>
      </c>
      <c r="H317" s="166">
        <v>3819.0140000000001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1758</v>
      </c>
      <c r="AU317" s="164" t="s">
        <v>1535</v>
      </c>
      <c r="AV317" s="13" t="s">
        <v>1535</v>
      </c>
      <c r="AW317" s="13" t="s">
        <v>1458</v>
      </c>
      <c r="AX317" s="13" t="s">
        <v>1533</v>
      </c>
      <c r="AY317" s="164" t="s">
        <v>1750</v>
      </c>
    </row>
    <row r="318" spans="1:65" s="1" customFormat="1" ht="37.9" customHeight="1">
      <c r="A318" s="29"/>
      <c r="B318" s="142"/>
      <c r="C318" s="143" t="s">
        <v>1930</v>
      </c>
      <c r="D318" s="143" t="s">
        <v>1752</v>
      </c>
      <c r="E318" s="144" t="s">
        <v>1866</v>
      </c>
      <c r="F318" s="145" t="s">
        <v>1867</v>
      </c>
      <c r="G318" s="146" t="s">
        <v>1755</v>
      </c>
      <c r="H318" s="147">
        <v>22</v>
      </c>
      <c r="I318" s="148"/>
      <c r="J318" s="148">
        <f>ROUND(I318*H318,2)</f>
        <v>0</v>
      </c>
      <c r="K318" s="149"/>
      <c r="L318" s="30"/>
      <c r="M318" s="150" t="s">
        <v>1456</v>
      </c>
      <c r="N318" s="151" t="s">
        <v>1491</v>
      </c>
      <c r="O318" s="152">
        <v>1.2E-2</v>
      </c>
      <c r="P318" s="152">
        <f>O318*H318</f>
        <v>0.26400000000000001</v>
      </c>
      <c r="Q318" s="152">
        <v>0</v>
      </c>
      <c r="R318" s="152">
        <f>Q318*H318</f>
        <v>0</v>
      </c>
      <c r="S318" s="152">
        <v>0</v>
      </c>
      <c r="T318" s="153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1756</v>
      </c>
      <c r="AT318" s="154" t="s">
        <v>1752</v>
      </c>
      <c r="AU318" s="154" t="s">
        <v>1535</v>
      </c>
      <c r="AY318" s="17" t="s">
        <v>1750</v>
      </c>
      <c r="BE318" s="155">
        <f>IF(N318="základní",J318,0)</f>
        <v>0</v>
      </c>
      <c r="BF318" s="155">
        <f>IF(N318="snížená",J318,0)</f>
        <v>0</v>
      </c>
      <c r="BG318" s="155">
        <f>IF(N318="zákl. přenesená",J318,0)</f>
        <v>0</v>
      </c>
      <c r="BH318" s="155">
        <f>IF(N318="sníž. přenesená",J318,0)</f>
        <v>0</v>
      </c>
      <c r="BI318" s="155">
        <f>IF(N318="nulová",J318,0)</f>
        <v>0</v>
      </c>
      <c r="BJ318" s="17" t="s">
        <v>1533</v>
      </c>
      <c r="BK318" s="155">
        <f>ROUND(I318*H318,2)</f>
        <v>0</v>
      </c>
      <c r="BL318" s="17" t="s">
        <v>1756</v>
      </c>
      <c r="BM318" s="154" t="s">
        <v>1868</v>
      </c>
    </row>
    <row r="319" spans="1:65" s="13" customFormat="1">
      <c r="B319" s="163"/>
      <c r="D319" s="157" t="s">
        <v>1758</v>
      </c>
      <c r="E319" s="164" t="s">
        <v>1456</v>
      </c>
      <c r="F319" s="165" t="s">
        <v>2594</v>
      </c>
      <c r="H319" s="166">
        <v>22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1758</v>
      </c>
      <c r="AU319" s="164" t="s">
        <v>1535</v>
      </c>
      <c r="AV319" s="13" t="s">
        <v>1535</v>
      </c>
      <c r="AW319" s="13" t="s">
        <v>1482</v>
      </c>
      <c r="AX319" s="13" t="s">
        <v>1533</v>
      </c>
      <c r="AY319" s="164" t="s">
        <v>1750</v>
      </c>
    </row>
    <row r="320" spans="1:65" s="1" customFormat="1" ht="16.5" customHeight="1">
      <c r="A320" s="29"/>
      <c r="B320" s="142"/>
      <c r="C320" s="143" t="s">
        <v>1934</v>
      </c>
      <c r="D320" s="143" t="s">
        <v>1752</v>
      </c>
      <c r="E320" s="144" t="s">
        <v>1870</v>
      </c>
      <c r="F320" s="145" t="s">
        <v>1871</v>
      </c>
      <c r="G320" s="146" t="s">
        <v>1755</v>
      </c>
      <c r="H320" s="147">
        <v>22</v>
      </c>
      <c r="I320" s="148"/>
      <c r="J320" s="148">
        <f>ROUND(I320*H320,2)</f>
        <v>0</v>
      </c>
      <c r="K320" s="149"/>
      <c r="L320" s="30"/>
      <c r="M320" s="150" t="s">
        <v>1456</v>
      </c>
      <c r="N320" s="151" t="s">
        <v>1491</v>
      </c>
      <c r="O320" s="152">
        <v>1.2E-2</v>
      </c>
      <c r="P320" s="152">
        <f>O320*H320</f>
        <v>0.26400000000000001</v>
      </c>
      <c r="Q320" s="152">
        <v>1.2700000000000001E-3</v>
      </c>
      <c r="R320" s="152">
        <f>Q320*H320</f>
        <v>2.7940000000000003E-2</v>
      </c>
      <c r="S320" s="152">
        <v>0</v>
      </c>
      <c r="T320" s="15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1756</v>
      </c>
      <c r="AT320" s="154" t="s">
        <v>1752</v>
      </c>
      <c r="AU320" s="154" t="s">
        <v>1535</v>
      </c>
      <c r="AY320" s="17" t="s">
        <v>1750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7" t="s">
        <v>1533</v>
      </c>
      <c r="BK320" s="155">
        <f>ROUND(I320*H320,2)</f>
        <v>0</v>
      </c>
      <c r="BL320" s="17" t="s">
        <v>1756</v>
      </c>
      <c r="BM320" s="154" t="s">
        <v>1872</v>
      </c>
    </row>
    <row r="321" spans="1:65" s="1" customFormat="1" ht="16.5" customHeight="1">
      <c r="A321" s="29"/>
      <c r="B321" s="142"/>
      <c r="C321" s="177" t="s">
        <v>1939</v>
      </c>
      <c r="D321" s="177" t="s">
        <v>1849</v>
      </c>
      <c r="E321" s="178" t="s">
        <v>1874</v>
      </c>
      <c r="F321" s="179" t="s">
        <v>1875</v>
      </c>
      <c r="G321" s="180" t="s">
        <v>1876</v>
      </c>
      <c r="H321" s="181">
        <v>0.55000000000000004</v>
      </c>
      <c r="I321" s="182"/>
      <c r="J321" s="182">
        <f>ROUND(I321*H321,2)</f>
        <v>0</v>
      </c>
      <c r="K321" s="183"/>
      <c r="L321" s="184"/>
      <c r="M321" s="185" t="s">
        <v>1456</v>
      </c>
      <c r="N321" s="186" t="s">
        <v>1491</v>
      </c>
      <c r="O321" s="152">
        <v>0</v>
      </c>
      <c r="P321" s="152">
        <f>O321*H321</f>
        <v>0</v>
      </c>
      <c r="Q321" s="152">
        <v>1E-3</v>
      </c>
      <c r="R321" s="152">
        <f>Q321*H321</f>
        <v>5.5000000000000003E-4</v>
      </c>
      <c r="S321" s="152">
        <v>0</v>
      </c>
      <c r="T321" s="15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1789</v>
      </c>
      <c r="AT321" s="154" t="s">
        <v>1849</v>
      </c>
      <c r="AU321" s="154" t="s">
        <v>1535</v>
      </c>
      <c r="AY321" s="17" t="s">
        <v>1750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7" t="s">
        <v>1533</v>
      </c>
      <c r="BK321" s="155">
        <f>ROUND(I321*H321,2)</f>
        <v>0</v>
      </c>
      <c r="BL321" s="17" t="s">
        <v>1756</v>
      </c>
      <c r="BM321" s="154" t="s">
        <v>1877</v>
      </c>
    </row>
    <row r="322" spans="1:65" s="13" customFormat="1">
      <c r="B322" s="163"/>
      <c r="D322" s="157" t="s">
        <v>1758</v>
      </c>
      <c r="F322" s="165" t="s">
        <v>710</v>
      </c>
      <c r="H322" s="166">
        <v>0.55000000000000004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1758</v>
      </c>
      <c r="AU322" s="164" t="s">
        <v>1535</v>
      </c>
      <c r="AV322" s="13" t="s">
        <v>1535</v>
      </c>
      <c r="AW322" s="13" t="s">
        <v>1458</v>
      </c>
      <c r="AX322" s="13" t="s">
        <v>1533</v>
      </c>
      <c r="AY322" s="164" t="s">
        <v>1750</v>
      </c>
    </row>
    <row r="323" spans="1:65" s="11" customFormat="1" ht="22.9" customHeight="1">
      <c r="B323" s="130"/>
      <c r="D323" s="131" t="s">
        <v>1525</v>
      </c>
      <c r="E323" s="140" t="s">
        <v>1535</v>
      </c>
      <c r="F323" s="140" t="s">
        <v>1879</v>
      </c>
      <c r="J323" s="141">
        <f>BK323</f>
        <v>0</v>
      </c>
      <c r="L323" s="130"/>
      <c r="M323" s="134"/>
      <c r="N323" s="135"/>
      <c r="O323" s="135"/>
      <c r="P323" s="136">
        <f>P324</f>
        <v>1286.1289999999999</v>
      </c>
      <c r="Q323" s="135"/>
      <c r="R323" s="136">
        <f>R324</f>
        <v>642.09206100000006</v>
      </c>
      <c r="S323" s="135"/>
      <c r="T323" s="137">
        <f>T324</f>
        <v>0</v>
      </c>
      <c r="AR323" s="131" t="s">
        <v>1533</v>
      </c>
      <c r="AT323" s="138" t="s">
        <v>1525</v>
      </c>
      <c r="AU323" s="138" t="s">
        <v>1533</v>
      </c>
      <c r="AY323" s="131" t="s">
        <v>1750</v>
      </c>
      <c r="BK323" s="139">
        <f>BK324</f>
        <v>0</v>
      </c>
    </row>
    <row r="324" spans="1:65" s="1" customFormat="1" ht="55.5" customHeight="1">
      <c r="A324" s="29"/>
      <c r="B324" s="142"/>
      <c r="C324" s="143" t="s">
        <v>1944</v>
      </c>
      <c r="D324" s="143" t="s">
        <v>1752</v>
      </c>
      <c r="E324" s="144" t="s">
        <v>1881</v>
      </c>
      <c r="F324" s="145" t="s">
        <v>1882</v>
      </c>
      <c r="G324" s="146" t="s">
        <v>1786</v>
      </c>
      <c r="H324" s="147">
        <v>3136.9</v>
      </c>
      <c r="I324" s="148"/>
      <c r="J324" s="148">
        <f>ROUND(I324*H324,2)</f>
        <v>0</v>
      </c>
      <c r="K324" s="149"/>
      <c r="L324" s="30"/>
      <c r="M324" s="150" t="s">
        <v>1456</v>
      </c>
      <c r="N324" s="151" t="s">
        <v>1491</v>
      </c>
      <c r="O324" s="152">
        <v>0.41</v>
      </c>
      <c r="P324" s="152">
        <f>O324*H324</f>
        <v>1286.1289999999999</v>
      </c>
      <c r="Q324" s="152">
        <v>0.20469000000000001</v>
      </c>
      <c r="R324" s="152">
        <f>Q324*H324</f>
        <v>642.09206100000006</v>
      </c>
      <c r="S324" s="152">
        <v>0</v>
      </c>
      <c r="T324" s="15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1756</v>
      </c>
      <c r="AT324" s="154" t="s">
        <v>1752</v>
      </c>
      <c r="AU324" s="154" t="s">
        <v>1535</v>
      </c>
      <c r="AY324" s="17" t="s">
        <v>1750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7" t="s">
        <v>1533</v>
      </c>
      <c r="BK324" s="155">
        <f>ROUND(I324*H324,2)</f>
        <v>0</v>
      </c>
      <c r="BL324" s="17" t="s">
        <v>1756</v>
      </c>
      <c r="BM324" s="154" t="s">
        <v>1883</v>
      </c>
    </row>
    <row r="325" spans="1:65" s="11" customFormat="1" ht="22.9" customHeight="1">
      <c r="B325" s="130"/>
      <c r="D325" s="131" t="s">
        <v>1525</v>
      </c>
      <c r="E325" s="140" t="s">
        <v>1764</v>
      </c>
      <c r="F325" s="140" t="s">
        <v>1884</v>
      </c>
      <c r="J325" s="141">
        <f>BK325</f>
        <v>0</v>
      </c>
      <c r="L325" s="130"/>
      <c r="M325" s="134"/>
      <c r="N325" s="135"/>
      <c r="O325" s="135"/>
      <c r="P325" s="136">
        <f>SUM(P326:P327)</f>
        <v>483.08260000000007</v>
      </c>
      <c r="Q325" s="135"/>
      <c r="R325" s="136">
        <f>SUM(R326:R327)</f>
        <v>0</v>
      </c>
      <c r="S325" s="135"/>
      <c r="T325" s="137">
        <f>SUM(T326:T327)</f>
        <v>0</v>
      </c>
      <c r="AR325" s="131" t="s">
        <v>1533</v>
      </c>
      <c r="AT325" s="138" t="s">
        <v>1525</v>
      </c>
      <c r="AU325" s="138" t="s">
        <v>1533</v>
      </c>
      <c r="AY325" s="131" t="s">
        <v>1750</v>
      </c>
      <c r="BK325" s="139">
        <f>SUM(BK326:BK327)</f>
        <v>0</v>
      </c>
    </row>
    <row r="326" spans="1:65" s="1" customFormat="1" ht="16.5" customHeight="1">
      <c r="A326" s="29"/>
      <c r="B326" s="142"/>
      <c r="C326" s="143" t="s">
        <v>1949</v>
      </c>
      <c r="D326" s="143" t="s">
        <v>1752</v>
      </c>
      <c r="E326" s="144" t="s">
        <v>1886</v>
      </c>
      <c r="F326" s="145" t="s">
        <v>1887</v>
      </c>
      <c r="G326" s="146" t="s">
        <v>1786</v>
      </c>
      <c r="H326" s="147">
        <v>3136.9</v>
      </c>
      <c r="I326" s="148"/>
      <c r="J326" s="148">
        <f>ROUND(I326*H326,2)</f>
        <v>0</v>
      </c>
      <c r="K326" s="149"/>
      <c r="L326" s="30"/>
      <c r="M326" s="150" t="s">
        <v>1456</v>
      </c>
      <c r="N326" s="151" t="s">
        <v>1491</v>
      </c>
      <c r="O326" s="152">
        <v>6.9000000000000006E-2</v>
      </c>
      <c r="P326" s="152">
        <f>O326*H326</f>
        <v>216.44610000000003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1756</v>
      </c>
      <c r="AT326" s="154" t="s">
        <v>1752</v>
      </c>
      <c r="AU326" s="154" t="s">
        <v>1535</v>
      </c>
      <c r="AY326" s="17" t="s">
        <v>1750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1533</v>
      </c>
      <c r="BK326" s="155">
        <f>ROUND(I326*H326,2)</f>
        <v>0</v>
      </c>
      <c r="BL326" s="17" t="s">
        <v>1756</v>
      </c>
      <c r="BM326" s="154" t="s">
        <v>1888</v>
      </c>
    </row>
    <row r="327" spans="1:65" s="1" customFormat="1" ht="24.2" customHeight="1">
      <c r="A327" s="29"/>
      <c r="B327" s="142"/>
      <c r="C327" s="143" t="s">
        <v>1953</v>
      </c>
      <c r="D327" s="143" t="s">
        <v>1752</v>
      </c>
      <c r="E327" s="144" t="s">
        <v>1890</v>
      </c>
      <c r="F327" s="145" t="s">
        <v>1891</v>
      </c>
      <c r="G327" s="146" t="s">
        <v>1786</v>
      </c>
      <c r="H327" s="147">
        <v>3136.9</v>
      </c>
      <c r="I327" s="148"/>
      <c r="J327" s="148">
        <f>ROUND(I327*H327,2)</f>
        <v>0</v>
      </c>
      <c r="K327" s="149"/>
      <c r="L327" s="30"/>
      <c r="M327" s="150" t="s">
        <v>1456</v>
      </c>
      <c r="N327" s="151" t="s">
        <v>1491</v>
      </c>
      <c r="O327" s="152">
        <v>8.5000000000000006E-2</v>
      </c>
      <c r="P327" s="152">
        <f>O327*H327</f>
        <v>266.63650000000001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1756</v>
      </c>
      <c r="AT327" s="154" t="s">
        <v>1752</v>
      </c>
      <c r="AU327" s="154" t="s">
        <v>1535</v>
      </c>
      <c r="AY327" s="17" t="s">
        <v>1750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1533</v>
      </c>
      <c r="BK327" s="155">
        <f>ROUND(I327*H327,2)</f>
        <v>0</v>
      </c>
      <c r="BL327" s="17" t="s">
        <v>1756</v>
      </c>
      <c r="BM327" s="154" t="s">
        <v>711</v>
      </c>
    </row>
    <row r="328" spans="1:65" s="11" customFormat="1" ht="22.9" customHeight="1">
      <c r="B328" s="130"/>
      <c r="D328" s="131" t="s">
        <v>1525</v>
      </c>
      <c r="E328" s="140" t="s">
        <v>1756</v>
      </c>
      <c r="F328" s="140" t="s">
        <v>1893</v>
      </c>
      <c r="J328" s="141">
        <f>BK328</f>
        <v>0</v>
      </c>
      <c r="L328" s="130"/>
      <c r="M328" s="134"/>
      <c r="N328" s="135"/>
      <c r="O328" s="135"/>
      <c r="P328" s="136">
        <f>SUM(P329:P342)</f>
        <v>845.75071300000002</v>
      </c>
      <c r="Q328" s="135"/>
      <c r="R328" s="136">
        <f>SUM(R329:R342)</f>
        <v>41.305999999999997</v>
      </c>
      <c r="S328" s="135"/>
      <c r="T328" s="137">
        <f>SUM(T329:T342)</f>
        <v>0</v>
      </c>
      <c r="AR328" s="131" t="s">
        <v>1533</v>
      </c>
      <c r="AT328" s="138" t="s">
        <v>1525</v>
      </c>
      <c r="AU328" s="138" t="s">
        <v>1533</v>
      </c>
      <c r="AY328" s="131" t="s">
        <v>1750</v>
      </c>
      <c r="BK328" s="139">
        <f>SUM(BK329:BK342)</f>
        <v>0</v>
      </c>
    </row>
    <row r="329" spans="1:65" s="1" customFormat="1" ht="33" customHeight="1">
      <c r="A329" s="29"/>
      <c r="B329" s="142"/>
      <c r="C329" s="143" t="s">
        <v>1958</v>
      </c>
      <c r="D329" s="143" t="s">
        <v>1752</v>
      </c>
      <c r="E329" s="144" t="s">
        <v>1895</v>
      </c>
      <c r="F329" s="145" t="s">
        <v>1896</v>
      </c>
      <c r="G329" s="146" t="s">
        <v>1802</v>
      </c>
      <c r="H329" s="147">
        <v>517.58900000000006</v>
      </c>
      <c r="I329" s="148"/>
      <c r="J329" s="148">
        <f>ROUND(I329*H329,2)</f>
        <v>0</v>
      </c>
      <c r="K329" s="149"/>
      <c r="L329" s="30"/>
      <c r="M329" s="150" t="s">
        <v>1456</v>
      </c>
      <c r="N329" s="151" t="s">
        <v>1491</v>
      </c>
      <c r="O329" s="152">
        <v>1.3169999999999999</v>
      </c>
      <c r="P329" s="152">
        <f>O329*H329</f>
        <v>681.66471300000001</v>
      </c>
      <c r="Q329" s="152">
        <v>0</v>
      </c>
      <c r="R329" s="152">
        <f>Q329*H329</f>
        <v>0</v>
      </c>
      <c r="S329" s="152">
        <v>0</v>
      </c>
      <c r="T329" s="15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1756</v>
      </c>
      <c r="AT329" s="154" t="s">
        <v>1752</v>
      </c>
      <c r="AU329" s="154" t="s">
        <v>1535</v>
      </c>
      <c r="AY329" s="17" t="s">
        <v>1750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7" t="s">
        <v>1533</v>
      </c>
      <c r="BK329" s="155">
        <f>ROUND(I329*H329,2)</f>
        <v>0</v>
      </c>
      <c r="BL329" s="17" t="s">
        <v>1756</v>
      </c>
      <c r="BM329" s="154" t="s">
        <v>1897</v>
      </c>
    </row>
    <row r="330" spans="1:65" s="13" customFormat="1">
      <c r="B330" s="163"/>
      <c r="D330" s="157" t="s">
        <v>1758</v>
      </c>
      <c r="E330" s="164" t="s">
        <v>1456</v>
      </c>
      <c r="F330" s="165" t="s">
        <v>712</v>
      </c>
      <c r="H330" s="166">
        <v>517.58900000000006</v>
      </c>
      <c r="L330" s="163"/>
      <c r="M330" s="167"/>
      <c r="N330" s="168"/>
      <c r="O330" s="168"/>
      <c r="P330" s="168"/>
      <c r="Q330" s="168"/>
      <c r="R330" s="168"/>
      <c r="S330" s="168"/>
      <c r="T330" s="169"/>
      <c r="AT330" s="164" t="s">
        <v>1758</v>
      </c>
      <c r="AU330" s="164" t="s">
        <v>1535</v>
      </c>
      <c r="AV330" s="13" t="s">
        <v>1535</v>
      </c>
      <c r="AW330" s="13" t="s">
        <v>1482</v>
      </c>
      <c r="AX330" s="13" t="s">
        <v>1533</v>
      </c>
      <c r="AY330" s="164" t="s">
        <v>1750</v>
      </c>
    </row>
    <row r="331" spans="1:65" s="1" customFormat="1" ht="24.2" customHeight="1">
      <c r="A331" s="29"/>
      <c r="B331" s="142"/>
      <c r="C331" s="143" t="s">
        <v>1962</v>
      </c>
      <c r="D331" s="143" t="s">
        <v>1752</v>
      </c>
      <c r="E331" s="144" t="s">
        <v>1900</v>
      </c>
      <c r="F331" s="145" t="s">
        <v>1901</v>
      </c>
      <c r="G331" s="146" t="s">
        <v>1902</v>
      </c>
      <c r="H331" s="147">
        <v>113</v>
      </c>
      <c r="I331" s="148"/>
      <c r="J331" s="148">
        <f>ROUND(I331*H331,2)</f>
        <v>0</v>
      </c>
      <c r="K331" s="149"/>
      <c r="L331" s="30"/>
      <c r="M331" s="150" t="s">
        <v>1456</v>
      </c>
      <c r="N331" s="151" t="s">
        <v>1491</v>
      </c>
      <c r="O331" s="152">
        <v>1.05</v>
      </c>
      <c r="P331" s="152">
        <f>O331*H331</f>
        <v>118.65</v>
      </c>
      <c r="Q331" s="152">
        <v>0.22394</v>
      </c>
      <c r="R331" s="152">
        <f>Q331*H331</f>
        <v>25.305219999999998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1756</v>
      </c>
      <c r="AT331" s="154" t="s">
        <v>1752</v>
      </c>
      <c r="AU331" s="154" t="s">
        <v>1535</v>
      </c>
      <c r="AY331" s="17" t="s">
        <v>1750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1533</v>
      </c>
      <c r="BK331" s="155">
        <f>ROUND(I331*H331,2)</f>
        <v>0</v>
      </c>
      <c r="BL331" s="17" t="s">
        <v>1756</v>
      </c>
      <c r="BM331" s="154" t="s">
        <v>1903</v>
      </c>
    </row>
    <row r="332" spans="1:65" s="1" customFormat="1" ht="24.2" customHeight="1">
      <c r="A332" s="29"/>
      <c r="B332" s="142"/>
      <c r="C332" s="177" t="s">
        <v>1966</v>
      </c>
      <c r="D332" s="177" t="s">
        <v>1849</v>
      </c>
      <c r="E332" s="178" t="s">
        <v>1905</v>
      </c>
      <c r="F332" s="179" t="s">
        <v>1906</v>
      </c>
      <c r="G332" s="180" t="s">
        <v>1902</v>
      </c>
      <c r="H332" s="181">
        <v>4</v>
      </c>
      <c r="I332" s="182"/>
      <c r="J332" s="182">
        <f>ROUND(I332*H332,2)</f>
        <v>0</v>
      </c>
      <c r="K332" s="183"/>
      <c r="L332" s="184"/>
      <c r="M332" s="185" t="s">
        <v>1456</v>
      </c>
      <c r="N332" s="186" t="s">
        <v>1491</v>
      </c>
      <c r="O332" s="152">
        <v>0</v>
      </c>
      <c r="P332" s="152">
        <f>O332*H332</f>
        <v>0</v>
      </c>
      <c r="Q332" s="152">
        <v>2.3E-2</v>
      </c>
      <c r="R332" s="152">
        <f>Q332*H332</f>
        <v>9.1999999999999998E-2</v>
      </c>
      <c r="S332" s="152">
        <v>0</v>
      </c>
      <c r="T332" s="15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1789</v>
      </c>
      <c r="AT332" s="154" t="s">
        <v>1849</v>
      </c>
      <c r="AU332" s="154" t="s">
        <v>1535</v>
      </c>
      <c r="AY332" s="17" t="s">
        <v>1750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7" t="s">
        <v>1533</v>
      </c>
      <c r="BK332" s="155">
        <f>ROUND(I332*H332,2)</f>
        <v>0</v>
      </c>
      <c r="BL332" s="17" t="s">
        <v>1756</v>
      </c>
      <c r="BM332" s="154" t="s">
        <v>1907</v>
      </c>
    </row>
    <row r="333" spans="1:65" s="13" customFormat="1">
      <c r="B333" s="163"/>
      <c r="D333" s="157" t="s">
        <v>1758</v>
      </c>
      <c r="E333" s="164" t="s">
        <v>1456</v>
      </c>
      <c r="F333" s="165" t="s">
        <v>713</v>
      </c>
      <c r="H333" s="166">
        <v>4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1758</v>
      </c>
      <c r="AU333" s="164" t="s">
        <v>1535</v>
      </c>
      <c r="AV333" s="13" t="s">
        <v>1535</v>
      </c>
      <c r="AW333" s="13" t="s">
        <v>1482</v>
      </c>
      <c r="AX333" s="13" t="s">
        <v>1533</v>
      </c>
      <c r="AY333" s="164" t="s">
        <v>1750</v>
      </c>
    </row>
    <row r="334" spans="1:65" s="1" customFormat="1" ht="24.2" customHeight="1">
      <c r="A334" s="29"/>
      <c r="B334" s="142"/>
      <c r="C334" s="177" t="s">
        <v>1970</v>
      </c>
      <c r="D334" s="177" t="s">
        <v>1849</v>
      </c>
      <c r="E334" s="178" t="s">
        <v>1909</v>
      </c>
      <c r="F334" s="179" t="s">
        <v>1910</v>
      </c>
      <c r="G334" s="180" t="s">
        <v>1902</v>
      </c>
      <c r="H334" s="181">
        <v>25</v>
      </c>
      <c r="I334" s="182"/>
      <c r="J334" s="182">
        <f>ROUND(I334*H334,2)</f>
        <v>0</v>
      </c>
      <c r="K334" s="183"/>
      <c r="L334" s="184"/>
      <c r="M334" s="185" t="s">
        <v>1456</v>
      </c>
      <c r="N334" s="186" t="s">
        <v>1491</v>
      </c>
      <c r="O334" s="152">
        <v>0</v>
      </c>
      <c r="P334" s="152">
        <f>O334*H334</f>
        <v>0</v>
      </c>
      <c r="Q334" s="152">
        <v>3.3000000000000002E-2</v>
      </c>
      <c r="R334" s="152">
        <f>Q334*H334</f>
        <v>0.82500000000000007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1789</v>
      </c>
      <c r="AT334" s="154" t="s">
        <v>1849</v>
      </c>
      <c r="AU334" s="154" t="s">
        <v>1535</v>
      </c>
      <c r="AY334" s="17" t="s">
        <v>1750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1533</v>
      </c>
      <c r="BK334" s="155">
        <f>ROUND(I334*H334,2)</f>
        <v>0</v>
      </c>
      <c r="BL334" s="17" t="s">
        <v>1756</v>
      </c>
      <c r="BM334" s="154" t="s">
        <v>1911</v>
      </c>
    </row>
    <row r="335" spans="1:65" s="13" customFormat="1">
      <c r="B335" s="163"/>
      <c r="D335" s="157" t="s">
        <v>1758</v>
      </c>
      <c r="E335" s="164" t="s">
        <v>1456</v>
      </c>
      <c r="F335" s="165" t="s">
        <v>714</v>
      </c>
      <c r="H335" s="166">
        <v>25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1758</v>
      </c>
      <c r="AU335" s="164" t="s">
        <v>1535</v>
      </c>
      <c r="AV335" s="13" t="s">
        <v>1535</v>
      </c>
      <c r="AW335" s="13" t="s">
        <v>1482</v>
      </c>
      <c r="AX335" s="13" t="s">
        <v>1533</v>
      </c>
      <c r="AY335" s="164" t="s">
        <v>1750</v>
      </c>
    </row>
    <row r="336" spans="1:65" s="1" customFormat="1" ht="24.2" customHeight="1">
      <c r="A336" s="29"/>
      <c r="B336" s="142"/>
      <c r="C336" s="177" t="s">
        <v>1974</v>
      </c>
      <c r="D336" s="177" t="s">
        <v>1849</v>
      </c>
      <c r="E336" s="178" t="s">
        <v>1913</v>
      </c>
      <c r="F336" s="179" t="s">
        <v>1914</v>
      </c>
      <c r="G336" s="180" t="s">
        <v>1902</v>
      </c>
      <c r="H336" s="181">
        <v>24</v>
      </c>
      <c r="I336" s="182"/>
      <c r="J336" s="182">
        <f>ROUND(I336*H336,2)</f>
        <v>0</v>
      </c>
      <c r="K336" s="183"/>
      <c r="L336" s="184"/>
      <c r="M336" s="185" t="s">
        <v>1456</v>
      </c>
      <c r="N336" s="186" t="s">
        <v>1491</v>
      </c>
      <c r="O336" s="152">
        <v>0</v>
      </c>
      <c r="P336" s="152">
        <f>O336*H336</f>
        <v>0</v>
      </c>
      <c r="Q336" s="152">
        <v>4.3999999999999997E-2</v>
      </c>
      <c r="R336" s="152">
        <f>Q336*H336</f>
        <v>1.056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1789</v>
      </c>
      <c r="AT336" s="154" t="s">
        <v>1849</v>
      </c>
      <c r="AU336" s="154" t="s">
        <v>1535</v>
      </c>
      <c r="AY336" s="17" t="s">
        <v>1750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1533</v>
      </c>
      <c r="BK336" s="155">
        <f>ROUND(I336*H336,2)</f>
        <v>0</v>
      </c>
      <c r="BL336" s="17" t="s">
        <v>1756</v>
      </c>
      <c r="BM336" s="154" t="s">
        <v>1915</v>
      </c>
    </row>
    <row r="337" spans="1:65" s="13" customFormat="1">
      <c r="B337" s="163"/>
      <c r="D337" s="157" t="s">
        <v>1758</v>
      </c>
      <c r="E337" s="164" t="s">
        <v>1456</v>
      </c>
      <c r="F337" s="165" t="s">
        <v>715</v>
      </c>
      <c r="H337" s="166">
        <v>24</v>
      </c>
      <c r="L337" s="163"/>
      <c r="M337" s="167"/>
      <c r="N337" s="168"/>
      <c r="O337" s="168"/>
      <c r="P337" s="168"/>
      <c r="Q337" s="168"/>
      <c r="R337" s="168"/>
      <c r="S337" s="168"/>
      <c r="T337" s="169"/>
      <c r="AT337" s="164" t="s">
        <v>1758</v>
      </c>
      <c r="AU337" s="164" t="s">
        <v>1535</v>
      </c>
      <c r="AV337" s="13" t="s">
        <v>1535</v>
      </c>
      <c r="AW337" s="13" t="s">
        <v>1482</v>
      </c>
      <c r="AX337" s="13" t="s">
        <v>1533</v>
      </c>
      <c r="AY337" s="164" t="s">
        <v>1750</v>
      </c>
    </row>
    <row r="338" spans="1:65" s="1" customFormat="1" ht="24.2" customHeight="1">
      <c r="A338" s="29"/>
      <c r="B338" s="142"/>
      <c r="C338" s="177" t="s">
        <v>1978</v>
      </c>
      <c r="D338" s="177" t="s">
        <v>1849</v>
      </c>
      <c r="E338" s="178" t="s">
        <v>1917</v>
      </c>
      <c r="F338" s="179" t="s">
        <v>1918</v>
      </c>
      <c r="G338" s="180" t="s">
        <v>1902</v>
      </c>
      <c r="H338" s="181">
        <v>60</v>
      </c>
      <c r="I338" s="182"/>
      <c r="J338" s="182">
        <f>ROUND(I338*H338,2)</f>
        <v>0</v>
      </c>
      <c r="K338" s="183"/>
      <c r="L338" s="184"/>
      <c r="M338" s="185" t="s">
        <v>1456</v>
      </c>
      <c r="N338" s="186" t="s">
        <v>1491</v>
      </c>
      <c r="O338" s="152">
        <v>0</v>
      </c>
      <c r="P338" s="152">
        <f>O338*H338</f>
        <v>0</v>
      </c>
      <c r="Q338" s="152">
        <v>5.5E-2</v>
      </c>
      <c r="R338" s="152">
        <f>Q338*H338</f>
        <v>3.3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1789</v>
      </c>
      <c r="AT338" s="154" t="s">
        <v>1849</v>
      </c>
      <c r="AU338" s="154" t="s">
        <v>1535</v>
      </c>
      <c r="AY338" s="17" t="s">
        <v>1750</v>
      </c>
      <c r="BE338" s="155">
        <f>IF(N338="základní",J338,0)</f>
        <v>0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1533</v>
      </c>
      <c r="BK338" s="155">
        <f>ROUND(I338*H338,2)</f>
        <v>0</v>
      </c>
      <c r="BL338" s="17" t="s">
        <v>1756</v>
      </c>
      <c r="BM338" s="154" t="s">
        <v>1919</v>
      </c>
    </row>
    <row r="339" spans="1:65" s="13" customFormat="1">
      <c r="B339" s="163"/>
      <c r="D339" s="157" t="s">
        <v>1758</v>
      </c>
      <c r="E339" s="164" t="s">
        <v>1456</v>
      </c>
      <c r="F339" s="165" t="s">
        <v>716</v>
      </c>
      <c r="H339" s="166">
        <v>60</v>
      </c>
      <c r="L339" s="163"/>
      <c r="M339" s="167"/>
      <c r="N339" s="168"/>
      <c r="O339" s="168"/>
      <c r="P339" s="168"/>
      <c r="Q339" s="168"/>
      <c r="R339" s="168"/>
      <c r="S339" s="168"/>
      <c r="T339" s="169"/>
      <c r="AT339" s="164" t="s">
        <v>1758</v>
      </c>
      <c r="AU339" s="164" t="s">
        <v>1535</v>
      </c>
      <c r="AV339" s="13" t="s">
        <v>1535</v>
      </c>
      <c r="AW339" s="13" t="s">
        <v>1482</v>
      </c>
      <c r="AX339" s="13" t="s">
        <v>1533</v>
      </c>
      <c r="AY339" s="164" t="s">
        <v>1750</v>
      </c>
    </row>
    <row r="340" spans="1:65" s="1" customFormat="1" ht="33" customHeight="1">
      <c r="A340" s="29"/>
      <c r="B340" s="142"/>
      <c r="C340" s="143" t="s">
        <v>1982</v>
      </c>
      <c r="D340" s="143" t="s">
        <v>1752</v>
      </c>
      <c r="E340" s="144" t="s">
        <v>2223</v>
      </c>
      <c r="F340" s="145" t="s">
        <v>2224</v>
      </c>
      <c r="G340" s="146" t="s">
        <v>1902</v>
      </c>
      <c r="H340" s="147">
        <v>37</v>
      </c>
      <c r="I340" s="148"/>
      <c r="J340" s="148">
        <f>ROUND(I340*H340,2)</f>
        <v>0</v>
      </c>
      <c r="K340" s="149"/>
      <c r="L340" s="30"/>
      <c r="M340" s="150" t="s">
        <v>1456</v>
      </c>
      <c r="N340" s="151" t="s">
        <v>1491</v>
      </c>
      <c r="O340" s="152">
        <v>1.228</v>
      </c>
      <c r="P340" s="152">
        <f>O340*H340</f>
        <v>45.436</v>
      </c>
      <c r="Q340" s="152">
        <v>0.22394</v>
      </c>
      <c r="R340" s="152">
        <f>Q340*H340</f>
        <v>8.2857800000000008</v>
      </c>
      <c r="S340" s="152">
        <v>0</v>
      </c>
      <c r="T340" s="153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1756</v>
      </c>
      <c r="AT340" s="154" t="s">
        <v>1752</v>
      </c>
      <c r="AU340" s="154" t="s">
        <v>1535</v>
      </c>
      <c r="AY340" s="17" t="s">
        <v>1750</v>
      </c>
      <c r="BE340" s="155">
        <f>IF(N340="základní",J340,0)</f>
        <v>0</v>
      </c>
      <c r="BF340" s="155">
        <f>IF(N340="snížená",J340,0)</f>
        <v>0</v>
      </c>
      <c r="BG340" s="155">
        <f>IF(N340="zákl. přenesená",J340,0)</f>
        <v>0</v>
      </c>
      <c r="BH340" s="155">
        <f>IF(N340="sníž. přenesená",J340,0)</f>
        <v>0</v>
      </c>
      <c r="BI340" s="155">
        <f>IF(N340="nulová",J340,0)</f>
        <v>0</v>
      </c>
      <c r="BJ340" s="17" t="s">
        <v>1533</v>
      </c>
      <c r="BK340" s="155">
        <f>ROUND(I340*H340,2)</f>
        <v>0</v>
      </c>
      <c r="BL340" s="17" t="s">
        <v>1756</v>
      </c>
      <c r="BM340" s="154" t="s">
        <v>2225</v>
      </c>
    </row>
    <row r="341" spans="1:65" s="1" customFormat="1" ht="24.2" customHeight="1">
      <c r="A341" s="29"/>
      <c r="B341" s="142"/>
      <c r="C341" s="177" t="s">
        <v>1986</v>
      </c>
      <c r="D341" s="177" t="s">
        <v>1849</v>
      </c>
      <c r="E341" s="178" t="s">
        <v>2226</v>
      </c>
      <c r="F341" s="179" t="s">
        <v>2227</v>
      </c>
      <c r="G341" s="180" t="s">
        <v>1902</v>
      </c>
      <c r="H341" s="181">
        <v>37</v>
      </c>
      <c r="I341" s="182"/>
      <c r="J341" s="182">
        <f>ROUND(I341*H341,2)</f>
        <v>0</v>
      </c>
      <c r="K341" s="183"/>
      <c r="L341" s="184"/>
      <c r="M341" s="185" t="s">
        <v>1456</v>
      </c>
      <c r="N341" s="186" t="s">
        <v>1491</v>
      </c>
      <c r="O341" s="152">
        <v>0</v>
      </c>
      <c r="P341" s="152">
        <f>O341*H341</f>
        <v>0</v>
      </c>
      <c r="Q341" s="152">
        <v>6.6000000000000003E-2</v>
      </c>
      <c r="R341" s="152">
        <f>Q341*H341</f>
        <v>2.4420000000000002</v>
      </c>
      <c r="S341" s="152">
        <v>0</v>
      </c>
      <c r="T341" s="153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1789</v>
      </c>
      <c r="AT341" s="154" t="s">
        <v>1849</v>
      </c>
      <c r="AU341" s="154" t="s">
        <v>1535</v>
      </c>
      <c r="AY341" s="17" t="s">
        <v>1750</v>
      </c>
      <c r="BE341" s="155">
        <f>IF(N341="základní",J341,0)</f>
        <v>0</v>
      </c>
      <c r="BF341" s="155">
        <f>IF(N341="snížená",J341,0)</f>
        <v>0</v>
      </c>
      <c r="BG341" s="155">
        <f>IF(N341="zákl. přenesená",J341,0)</f>
        <v>0</v>
      </c>
      <c r="BH341" s="155">
        <f>IF(N341="sníž. přenesená",J341,0)</f>
        <v>0</v>
      </c>
      <c r="BI341" s="155">
        <f>IF(N341="nulová",J341,0)</f>
        <v>0</v>
      </c>
      <c r="BJ341" s="17" t="s">
        <v>1533</v>
      </c>
      <c r="BK341" s="155">
        <f>ROUND(I341*H341,2)</f>
        <v>0</v>
      </c>
      <c r="BL341" s="17" t="s">
        <v>1756</v>
      </c>
      <c r="BM341" s="154" t="s">
        <v>2228</v>
      </c>
    </row>
    <row r="342" spans="1:65" s="13" customFormat="1">
      <c r="B342" s="163"/>
      <c r="D342" s="157" t="s">
        <v>1758</v>
      </c>
      <c r="E342" s="164" t="s">
        <v>1456</v>
      </c>
      <c r="F342" s="165" t="s">
        <v>717</v>
      </c>
      <c r="H342" s="166">
        <v>37</v>
      </c>
      <c r="L342" s="163"/>
      <c r="M342" s="167"/>
      <c r="N342" s="168"/>
      <c r="O342" s="168"/>
      <c r="P342" s="168"/>
      <c r="Q342" s="168"/>
      <c r="R342" s="168"/>
      <c r="S342" s="168"/>
      <c r="T342" s="169"/>
      <c r="AT342" s="164" t="s">
        <v>1758</v>
      </c>
      <c r="AU342" s="164" t="s">
        <v>1535</v>
      </c>
      <c r="AV342" s="13" t="s">
        <v>1535</v>
      </c>
      <c r="AW342" s="13" t="s">
        <v>1482</v>
      </c>
      <c r="AX342" s="13" t="s">
        <v>1533</v>
      </c>
      <c r="AY342" s="164" t="s">
        <v>1750</v>
      </c>
    </row>
    <row r="343" spans="1:65" s="11" customFormat="1" ht="22.9" customHeight="1">
      <c r="B343" s="130"/>
      <c r="D343" s="131" t="s">
        <v>1525</v>
      </c>
      <c r="E343" s="140" t="s">
        <v>1771</v>
      </c>
      <c r="F343" s="140" t="s">
        <v>1920</v>
      </c>
      <c r="J343" s="141">
        <f>BK343</f>
        <v>0</v>
      </c>
      <c r="L343" s="130"/>
      <c r="M343" s="134"/>
      <c r="N343" s="135"/>
      <c r="O343" s="135"/>
      <c r="P343" s="136">
        <f>SUM(P344:P470)</f>
        <v>466.61048999999991</v>
      </c>
      <c r="Q343" s="135"/>
      <c r="R343" s="136">
        <f>SUM(R344:R470)</f>
        <v>15.368399999999999</v>
      </c>
      <c r="S343" s="135"/>
      <c r="T343" s="137">
        <f>SUM(T344:T470)</f>
        <v>0</v>
      </c>
      <c r="AR343" s="131" t="s">
        <v>1533</v>
      </c>
      <c r="AT343" s="138" t="s">
        <v>1525</v>
      </c>
      <c r="AU343" s="138" t="s">
        <v>1533</v>
      </c>
      <c r="AY343" s="131" t="s">
        <v>1750</v>
      </c>
      <c r="BK343" s="139">
        <f>SUM(BK344:BK470)</f>
        <v>0</v>
      </c>
    </row>
    <row r="344" spans="1:65" s="1" customFormat="1" ht="37.9" customHeight="1">
      <c r="A344" s="29"/>
      <c r="B344" s="142"/>
      <c r="C344" s="143" t="s">
        <v>1990</v>
      </c>
      <c r="D344" s="143" t="s">
        <v>1752</v>
      </c>
      <c r="E344" s="144" t="s">
        <v>1922</v>
      </c>
      <c r="F344" s="145" t="s">
        <v>1923</v>
      </c>
      <c r="G344" s="146" t="s">
        <v>1755</v>
      </c>
      <c r="H344" s="147">
        <v>2347.9499999999998</v>
      </c>
      <c r="I344" s="148"/>
      <c r="J344" s="148">
        <f>ROUND(I344*H344,2)</f>
        <v>0</v>
      </c>
      <c r="K344" s="149"/>
      <c r="L344" s="30"/>
      <c r="M344" s="150" t="s">
        <v>1456</v>
      </c>
      <c r="N344" s="151" t="s">
        <v>1491</v>
      </c>
      <c r="O344" s="152">
        <v>0.02</v>
      </c>
      <c r="P344" s="152">
        <f>O344*H344</f>
        <v>46.958999999999996</v>
      </c>
      <c r="Q344" s="152">
        <v>0</v>
      </c>
      <c r="R344" s="152">
        <f>Q344*H344</f>
        <v>0</v>
      </c>
      <c r="S344" s="152">
        <v>0</v>
      </c>
      <c r="T344" s="153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1756</v>
      </c>
      <c r="AT344" s="154" t="s">
        <v>1752</v>
      </c>
      <c r="AU344" s="154" t="s">
        <v>1535</v>
      </c>
      <c r="AY344" s="17" t="s">
        <v>1750</v>
      </c>
      <c r="BE344" s="155">
        <f>IF(N344="základní",J344,0)</f>
        <v>0</v>
      </c>
      <c r="BF344" s="155">
        <f>IF(N344="snížená",J344,0)</f>
        <v>0</v>
      </c>
      <c r="BG344" s="155">
        <f>IF(N344="zákl. přenesená",J344,0)</f>
        <v>0</v>
      </c>
      <c r="BH344" s="155">
        <f>IF(N344="sníž. přenesená",J344,0)</f>
        <v>0</v>
      </c>
      <c r="BI344" s="155">
        <f>IF(N344="nulová",J344,0)</f>
        <v>0</v>
      </c>
      <c r="BJ344" s="17" t="s">
        <v>1533</v>
      </c>
      <c r="BK344" s="155">
        <f>ROUND(I344*H344,2)</f>
        <v>0</v>
      </c>
      <c r="BL344" s="17" t="s">
        <v>1756</v>
      </c>
      <c r="BM344" s="154" t="s">
        <v>1924</v>
      </c>
    </row>
    <row r="345" spans="1:65" s="12" customFormat="1">
      <c r="B345" s="156"/>
      <c r="D345" s="157" t="s">
        <v>1758</v>
      </c>
      <c r="E345" s="158" t="s">
        <v>1456</v>
      </c>
      <c r="F345" s="159" t="s">
        <v>625</v>
      </c>
      <c r="H345" s="158" t="s">
        <v>1456</v>
      </c>
      <c r="L345" s="156"/>
      <c r="M345" s="160"/>
      <c r="N345" s="161"/>
      <c r="O345" s="161"/>
      <c r="P345" s="161"/>
      <c r="Q345" s="161"/>
      <c r="R345" s="161"/>
      <c r="S345" s="161"/>
      <c r="T345" s="162"/>
      <c r="AT345" s="158" t="s">
        <v>1758</v>
      </c>
      <c r="AU345" s="158" t="s">
        <v>1535</v>
      </c>
      <c r="AV345" s="12" t="s">
        <v>1533</v>
      </c>
      <c r="AW345" s="12" t="s">
        <v>1482</v>
      </c>
      <c r="AX345" s="12" t="s">
        <v>1526</v>
      </c>
      <c r="AY345" s="158" t="s">
        <v>1750</v>
      </c>
    </row>
    <row r="346" spans="1:65" s="13" customFormat="1">
      <c r="B346" s="163"/>
      <c r="D346" s="157" t="s">
        <v>1758</v>
      </c>
      <c r="E346" s="164" t="s">
        <v>1456</v>
      </c>
      <c r="F346" s="165" t="s">
        <v>626</v>
      </c>
      <c r="H346" s="166">
        <v>5.5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1758</v>
      </c>
      <c r="AU346" s="164" t="s">
        <v>1535</v>
      </c>
      <c r="AV346" s="13" t="s">
        <v>1535</v>
      </c>
      <c r="AW346" s="13" t="s">
        <v>1482</v>
      </c>
      <c r="AX346" s="13" t="s">
        <v>1526</v>
      </c>
      <c r="AY346" s="164" t="s">
        <v>1750</v>
      </c>
    </row>
    <row r="347" spans="1:65" s="13" customFormat="1">
      <c r="B347" s="163"/>
      <c r="D347" s="157" t="s">
        <v>1758</v>
      </c>
      <c r="E347" s="164" t="s">
        <v>1456</v>
      </c>
      <c r="F347" s="165" t="s">
        <v>627</v>
      </c>
      <c r="H347" s="166">
        <v>5.5</v>
      </c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1758</v>
      </c>
      <c r="AU347" s="164" t="s">
        <v>1535</v>
      </c>
      <c r="AV347" s="13" t="s">
        <v>1535</v>
      </c>
      <c r="AW347" s="13" t="s">
        <v>1482</v>
      </c>
      <c r="AX347" s="13" t="s">
        <v>1526</v>
      </c>
      <c r="AY347" s="164" t="s">
        <v>1750</v>
      </c>
    </row>
    <row r="348" spans="1:65" s="13" customFormat="1">
      <c r="B348" s="163"/>
      <c r="D348" s="157" t="s">
        <v>1758</v>
      </c>
      <c r="E348" s="164" t="s">
        <v>1456</v>
      </c>
      <c r="F348" s="165" t="s">
        <v>628</v>
      </c>
      <c r="H348" s="166">
        <v>5.5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1758</v>
      </c>
      <c r="AU348" s="164" t="s">
        <v>1535</v>
      </c>
      <c r="AV348" s="13" t="s">
        <v>1535</v>
      </c>
      <c r="AW348" s="13" t="s">
        <v>1482</v>
      </c>
      <c r="AX348" s="13" t="s">
        <v>1526</v>
      </c>
      <c r="AY348" s="164" t="s">
        <v>1750</v>
      </c>
    </row>
    <row r="349" spans="1:65" s="13" customFormat="1">
      <c r="B349" s="163"/>
      <c r="D349" s="157" t="s">
        <v>1758</v>
      </c>
      <c r="E349" s="164" t="s">
        <v>1456</v>
      </c>
      <c r="F349" s="165" t="s">
        <v>629</v>
      </c>
      <c r="H349" s="166">
        <v>5.5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1758</v>
      </c>
      <c r="AU349" s="164" t="s">
        <v>1535</v>
      </c>
      <c r="AV349" s="13" t="s">
        <v>1535</v>
      </c>
      <c r="AW349" s="13" t="s">
        <v>1482</v>
      </c>
      <c r="AX349" s="13" t="s">
        <v>1526</v>
      </c>
      <c r="AY349" s="164" t="s">
        <v>1750</v>
      </c>
    </row>
    <row r="350" spans="1:65" s="13" customFormat="1">
      <c r="B350" s="163"/>
      <c r="D350" s="157" t="s">
        <v>1758</v>
      </c>
      <c r="E350" s="164" t="s">
        <v>1456</v>
      </c>
      <c r="F350" s="165" t="s">
        <v>630</v>
      </c>
      <c r="H350" s="166">
        <v>5.5</v>
      </c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1758</v>
      </c>
      <c r="AU350" s="164" t="s">
        <v>1535</v>
      </c>
      <c r="AV350" s="13" t="s">
        <v>1535</v>
      </c>
      <c r="AW350" s="13" t="s">
        <v>1482</v>
      </c>
      <c r="AX350" s="13" t="s">
        <v>1526</v>
      </c>
      <c r="AY350" s="164" t="s">
        <v>1750</v>
      </c>
    </row>
    <row r="351" spans="1:65" s="13" customFormat="1">
      <c r="B351" s="163"/>
      <c r="D351" s="157" t="s">
        <v>1758</v>
      </c>
      <c r="E351" s="164" t="s">
        <v>1456</v>
      </c>
      <c r="F351" s="165" t="s">
        <v>631</v>
      </c>
      <c r="H351" s="166">
        <v>5.5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1758</v>
      </c>
      <c r="AU351" s="164" t="s">
        <v>1535</v>
      </c>
      <c r="AV351" s="13" t="s">
        <v>1535</v>
      </c>
      <c r="AW351" s="13" t="s">
        <v>1482</v>
      </c>
      <c r="AX351" s="13" t="s">
        <v>1526</v>
      </c>
      <c r="AY351" s="164" t="s">
        <v>1750</v>
      </c>
    </row>
    <row r="352" spans="1:65" s="15" customFormat="1">
      <c r="B352" s="190"/>
      <c r="D352" s="157" t="s">
        <v>1758</v>
      </c>
      <c r="E352" s="191" t="s">
        <v>1456</v>
      </c>
      <c r="F352" s="192" t="s">
        <v>2176</v>
      </c>
      <c r="H352" s="193">
        <v>33</v>
      </c>
      <c r="L352" s="190"/>
      <c r="M352" s="194"/>
      <c r="N352" s="195"/>
      <c r="O352" s="195"/>
      <c r="P352" s="195"/>
      <c r="Q352" s="195"/>
      <c r="R352" s="195"/>
      <c r="S352" s="195"/>
      <c r="T352" s="196"/>
      <c r="AT352" s="191" t="s">
        <v>1758</v>
      </c>
      <c r="AU352" s="191" t="s">
        <v>1535</v>
      </c>
      <c r="AV352" s="15" t="s">
        <v>1764</v>
      </c>
      <c r="AW352" s="15" t="s">
        <v>1482</v>
      </c>
      <c r="AX352" s="15" t="s">
        <v>1526</v>
      </c>
      <c r="AY352" s="191" t="s">
        <v>1750</v>
      </c>
    </row>
    <row r="353" spans="1:65" s="12" customFormat="1">
      <c r="B353" s="156"/>
      <c r="D353" s="157" t="s">
        <v>1758</v>
      </c>
      <c r="E353" s="158" t="s">
        <v>1456</v>
      </c>
      <c r="F353" s="159" t="s">
        <v>632</v>
      </c>
      <c r="H353" s="158" t="s">
        <v>1456</v>
      </c>
      <c r="L353" s="156"/>
      <c r="M353" s="160"/>
      <c r="N353" s="161"/>
      <c r="O353" s="161"/>
      <c r="P353" s="161"/>
      <c r="Q353" s="161"/>
      <c r="R353" s="161"/>
      <c r="S353" s="161"/>
      <c r="T353" s="162"/>
      <c r="AT353" s="158" t="s">
        <v>1758</v>
      </c>
      <c r="AU353" s="158" t="s">
        <v>1535</v>
      </c>
      <c r="AV353" s="12" t="s">
        <v>1533</v>
      </c>
      <c r="AW353" s="12" t="s">
        <v>1482</v>
      </c>
      <c r="AX353" s="12" t="s">
        <v>1526</v>
      </c>
      <c r="AY353" s="158" t="s">
        <v>1750</v>
      </c>
    </row>
    <row r="354" spans="1:65" s="13" customFormat="1">
      <c r="B354" s="163"/>
      <c r="D354" s="157" t="s">
        <v>1758</v>
      </c>
      <c r="E354" s="164" t="s">
        <v>1456</v>
      </c>
      <c r="F354" s="165" t="s">
        <v>633</v>
      </c>
      <c r="H354" s="166">
        <v>497.53</v>
      </c>
      <c r="L354" s="163"/>
      <c r="M354" s="167"/>
      <c r="N354" s="168"/>
      <c r="O354" s="168"/>
      <c r="P354" s="168"/>
      <c r="Q354" s="168"/>
      <c r="R354" s="168"/>
      <c r="S354" s="168"/>
      <c r="T354" s="169"/>
      <c r="AT354" s="164" t="s">
        <v>1758</v>
      </c>
      <c r="AU354" s="164" t="s">
        <v>1535</v>
      </c>
      <c r="AV354" s="13" t="s">
        <v>1535</v>
      </c>
      <c r="AW354" s="13" t="s">
        <v>1482</v>
      </c>
      <c r="AX354" s="13" t="s">
        <v>1526</v>
      </c>
      <c r="AY354" s="164" t="s">
        <v>1750</v>
      </c>
    </row>
    <row r="355" spans="1:65" s="13" customFormat="1">
      <c r="B355" s="163"/>
      <c r="D355" s="157" t="s">
        <v>1758</v>
      </c>
      <c r="E355" s="164" t="s">
        <v>1456</v>
      </c>
      <c r="F355" s="165" t="s">
        <v>634</v>
      </c>
      <c r="H355" s="166">
        <v>825.55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1758</v>
      </c>
      <c r="AU355" s="164" t="s">
        <v>1535</v>
      </c>
      <c r="AV355" s="13" t="s">
        <v>1535</v>
      </c>
      <c r="AW355" s="13" t="s">
        <v>1482</v>
      </c>
      <c r="AX355" s="13" t="s">
        <v>1526</v>
      </c>
      <c r="AY355" s="164" t="s">
        <v>1750</v>
      </c>
    </row>
    <row r="356" spans="1:65" s="13" customFormat="1">
      <c r="B356" s="163"/>
      <c r="D356" s="157" t="s">
        <v>1758</v>
      </c>
      <c r="E356" s="164" t="s">
        <v>1456</v>
      </c>
      <c r="F356" s="165" t="s">
        <v>635</v>
      </c>
      <c r="H356" s="166">
        <v>163.57</v>
      </c>
      <c r="L356" s="163"/>
      <c r="M356" s="167"/>
      <c r="N356" s="168"/>
      <c r="O356" s="168"/>
      <c r="P356" s="168"/>
      <c r="Q356" s="168"/>
      <c r="R356" s="168"/>
      <c r="S356" s="168"/>
      <c r="T356" s="169"/>
      <c r="AT356" s="164" t="s">
        <v>1758</v>
      </c>
      <c r="AU356" s="164" t="s">
        <v>1535</v>
      </c>
      <c r="AV356" s="13" t="s">
        <v>1535</v>
      </c>
      <c r="AW356" s="13" t="s">
        <v>1482</v>
      </c>
      <c r="AX356" s="13" t="s">
        <v>1526</v>
      </c>
      <c r="AY356" s="164" t="s">
        <v>1750</v>
      </c>
    </row>
    <row r="357" spans="1:65" s="13" customFormat="1">
      <c r="B357" s="163"/>
      <c r="D357" s="157" t="s">
        <v>1758</v>
      </c>
      <c r="E357" s="164" t="s">
        <v>1456</v>
      </c>
      <c r="F357" s="165" t="s">
        <v>636</v>
      </c>
      <c r="H357" s="166">
        <v>55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1758</v>
      </c>
      <c r="AU357" s="164" t="s">
        <v>1535</v>
      </c>
      <c r="AV357" s="13" t="s">
        <v>1535</v>
      </c>
      <c r="AW357" s="13" t="s">
        <v>1482</v>
      </c>
      <c r="AX357" s="13" t="s">
        <v>1526</v>
      </c>
      <c r="AY357" s="164" t="s">
        <v>1750</v>
      </c>
    </row>
    <row r="358" spans="1:65" s="13" customFormat="1">
      <c r="B358" s="163"/>
      <c r="D358" s="157" t="s">
        <v>1758</v>
      </c>
      <c r="E358" s="164" t="s">
        <v>1456</v>
      </c>
      <c r="F358" s="165" t="s">
        <v>637</v>
      </c>
      <c r="H358" s="166">
        <v>435.38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1758</v>
      </c>
      <c r="AU358" s="164" t="s">
        <v>1535</v>
      </c>
      <c r="AV358" s="13" t="s">
        <v>1535</v>
      </c>
      <c r="AW358" s="13" t="s">
        <v>1482</v>
      </c>
      <c r="AX358" s="13" t="s">
        <v>1526</v>
      </c>
      <c r="AY358" s="164" t="s">
        <v>1750</v>
      </c>
    </row>
    <row r="359" spans="1:65" s="13" customFormat="1">
      <c r="B359" s="163"/>
      <c r="D359" s="157" t="s">
        <v>1758</v>
      </c>
      <c r="E359" s="164" t="s">
        <v>1456</v>
      </c>
      <c r="F359" s="165" t="s">
        <v>638</v>
      </c>
      <c r="H359" s="166">
        <v>54.67</v>
      </c>
      <c r="L359" s="163"/>
      <c r="M359" s="167"/>
      <c r="N359" s="168"/>
      <c r="O359" s="168"/>
      <c r="P359" s="168"/>
      <c r="Q359" s="168"/>
      <c r="R359" s="168"/>
      <c r="S359" s="168"/>
      <c r="T359" s="169"/>
      <c r="AT359" s="164" t="s">
        <v>1758</v>
      </c>
      <c r="AU359" s="164" t="s">
        <v>1535</v>
      </c>
      <c r="AV359" s="13" t="s">
        <v>1535</v>
      </c>
      <c r="AW359" s="13" t="s">
        <v>1482</v>
      </c>
      <c r="AX359" s="13" t="s">
        <v>1526</v>
      </c>
      <c r="AY359" s="164" t="s">
        <v>1750</v>
      </c>
    </row>
    <row r="360" spans="1:65" s="13" customFormat="1">
      <c r="B360" s="163"/>
      <c r="D360" s="157" t="s">
        <v>1758</v>
      </c>
      <c r="E360" s="164" t="s">
        <v>1456</v>
      </c>
      <c r="F360" s="165" t="s">
        <v>639</v>
      </c>
      <c r="H360" s="166">
        <v>66.77</v>
      </c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1758</v>
      </c>
      <c r="AU360" s="164" t="s">
        <v>1535</v>
      </c>
      <c r="AV360" s="13" t="s">
        <v>1535</v>
      </c>
      <c r="AW360" s="13" t="s">
        <v>1482</v>
      </c>
      <c r="AX360" s="13" t="s">
        <v>1526</v>
      </c>
      <c r="AY360" s="164" t="s">
        <v>1750</v>
      </c>
    </row>
    <row r="361" spans="1:65" s="13" customFormat="1">
      <c r="B361" s="163"/>
      <c r="D361" s="157" t="s">
        <v>1758</v>
      </c>
      <c r="E361" s="164" t="s">
        <v>1456</v>
      </c>
      <c r="F361" s="165" t="s">
        <v>640</v>
      </c>
      <c r="H361" s="166">
        <v>216.48</v>
      </c>
      <c r="L361" s="163"/>
      <c r="M361" s="167"/>
      <c r="N361" s="168"/>
      <c r="O361" s="168"/>
      <c r="P361" s="168"/>
      <c r="Q361" s="168"/>
      <c r="R361" s="168"/>
      <c r="S361" s="168"/>
      <c r="T361" s="169"/>
      <c r="AT361" s="164" t="s">
        <v>1758</v>
      </c>
      <c r="AU361" s="164" t="s">
        <v>1535</v>
      </c>
      <c r="AV361" s="13" t="s">
        <v>1535</v>
      </c>
      <c r="AW361" s="13" t="s">
        <v>1482</v>
      </c>
      <c r="AX361" s="13" t="s">
        <v>1526</v>
      </c>
      <c r="AY361" s="164" t="s">
        <v>1750</v>
      </c>
    </row>
    <row r="362" spans="1:65" s="15" customFormat="1">
      <c r="B362" s="190"/>
      <c r="D362" s="157" t="s">
        <v>1758</v>
      </c>
      <c r="E362" s="191" t="s">
        <v>1456</v>
      </c>
      <c r="F362" s="192" t="s">
        <v>2176</v>
      </c>
      <c r="H362" s="193">
        <v>2314.9499999999998</v>
      </c>
      <c r="L362" s="190"/>
      <c r="M362" s="194"/>
      <c r="N362" s="195"/>
      <c r="O362" s="195"/>
      <c r="P362" s="195"/>
      <c r="Q362" s="195"/>
      <c r="R362" s="195"/>
      <c r="S362" s="195"/>
      <c r="T362" s="196"/>
      <c r="AT362" s="191" t="s">
        <v>1758</v>
      </c>
      <c r="AU362" s="191" t="s">
        <v>1535</v>
      </c>
      <c r="AV362" s="15" t="s">
        <v>1764</v>
      </c>
      <c r="AW362" s="15" t="s">
        <v>1482</v>
      </c>
      <c r="AX362" s="15" t="s">
        <v>1526</v>
      </c>
      <c r="AY362" s="191" t="s">
        <v>1750</v>
      </c>
    </row>
    <row r="363" spans="1:65" s="14" customFormat="1">
      <c r="B363" s="170"/>
      <c r="D363" s="157" t="s">
        <v>1758</v>
      </c>
      <c r="E363" s="171" t="s">
        <v>1456</v>
      </c>
      <c r="F363" s="172" t="s">
        <v>1816</v>
      </c>
      <c r="H363" s="173">
        <v>2347.9499999999998</v>
      </c>
      <c r="L363" s="170"/>
      <c r="M363" s="174"/>
      <c r="N363" s="175"/>
      <c r="O363" s="175"/>
      <c r="P363" s="175"/>
      <c r="Q363" s="175"/>
      <c r="R363" s="175"/>
      <c r="S363" s="175"/>
      <c r="T363" s="176"/>
      <c r="AT363" s="171" t="s">
        <v>1758</v>
      </c>
      <c r="AU363" s="171" t="s">
        <v>1535</v>
      </c>
      <c r="AV363" s="14" t="s">
        <v>1756</v>
      </c>
      <c r="AW363" s="14" t="s">
        <v>1482</v>
      </c>
      <c r="AX363" s="14" t="s">
        <v>1533</v>
      </c>
      <c r="AY363" s="171" t="s">
        <v>1750</v>
      </c>
    </row>
    <row r="364" spans="1:65" s="1" customFormat="1" ht="44.25" customHeight="1">
      <c r="A364" s="29"/>
      <c r="B364" s="142"/>
      <c r="C364" s="143" t="s">
        <v>1994</v>
      </c>
      <c r="D364" s="143" t="s">
        <v>1752</v>
      </c>
      <c r="E364" s="144" t="s">
        <v>718</v>
      </c>
      <c r="F364" s="145" t="s">
        <v>719</v>
      </c>
      <c r="G364" s="146" t="s">
        <v>1755</v>
      </c>
      <c r="H364" s="147">
        <v>226.59</v>
      </c>
      <c r="I364" s="148"/>
      <c r="J364" s="148">
        <f>ROUND(I364*H364,2)</f>
        <v>0</v>
      </c>
      <c r="K364" s="149"/>
      <c r="L364" s="30"/>
      <c r="M364" s="150" t="s">
        <v>1456</v>
      </c>
      <c r="N364" s="151" t="s">
        <v>1491</v>
      </c>
      <c r="O364" s="152">
        <v>8.5999999999999993E-2</v>
      </c>
      <c r="P364" s="152">
        <f>O364*H364</f>
        <v>19.486739999999998</v>
      </c>
      <c r="Q364" s="152">
        <v>0</v>
      </c>
      <c r="R364" s="152">
        <f>Q364*H364</f>
        <v>0</v>
      </c>
      <c r="S364" s="152">
        <v>0</v>
      </c>
      <c r="T364" s="153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1756</v>
      </c>
      <c r="AT364" s="154" t="s">
        <v>1752</v>
      </c>
      <c r="AU364" s="154" t="s">
        <v>1535</v>
      </c>
      <c r="AY364" s="17" t="s">
        <v>1750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7" t="s">
        <v>1533</v>
      </c>
      <c r="BK364" s="155">
        <f>ROUND(I364*H364,2)</f>
        <v>0</v>
      </c>
      <c r="BL364" s="17" t="s">
        <v>1756</v>
      </c>
      <c r="BM364" s="154" t="s">
        <v>720</v>
      </c>
    </row>
    <row r="365" spans="1:65" s="13" customFormat="1">
      <c r="B365" s="163"/>
      <c r="D365" s="157" t="s">
        <v>1758</v>
      </c>
      <c r="E365" s="164" t="s">
        <v>1456</v>
      </c>
      <c r="F365" s="165" t="s">
        <v>721</v>
      </c>
      <c r="H365" s="166">
        <v>226.59</v>
      </c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1758</v>
      </c>
      <c r="AU365" s="164" t="s">
        <v>1535</v>
      </c>
      <c r="AV365" s="13" t="s">
        <v>1535</v>
      </c>
      <c r="AW365" s="13" t="s">
        <v>1482</v>
      </c>
      <c r="AX365" s="13" t="s">
        <v>1533</v>
      </c>
      <c r="AY365" s="164" t="s">
        <v>1750</v>
      </c>
    </row>
    <row r="366" spans="1:65" s="1" customFormat="1" ht="44.25" customHeight="1">
      <c r="A366" s="29"/>
      <c r="B366" s="142"/>
      <c r="C366" s="143" t="s">
        <v>1998</v>
      </c>
      <c r="D366" s="143" t="s">
        <v>1752</v>
      </c>
      <c r="E366" s="144" t="s">
        <v>2542</v>
      </c>
      <c r="F366" s="145" t="s">
        <v>2231</v>
      </c>
      <c r="G366" s="146" t="s">
        <v>1755</v>
      </c>
      <c r="H366" s="147">
        <v>66</v>
      </c>
      <c r="I366" s="148"/>
      <c r="J366" s="148">
        <f>ROUND(I366*H366,2)</f>
        <v>0</v>
      </c>
      <c r="K366" s="149"/>
      <c r="L366" s="30"/>
      <c r="M366" s="150" t="s">
        <v>1456</v>
      </c>
      <c r="N366" s="151" t="s">
        <v>1491</v>
      </c>
      <c r="O366" s="152">
        <v>2.8000000000000001E-2</v>
      </c>
      <c r="P366" s="152">
        <f>O366*H366</f>
        <v>1.8480000000000001</v>
      </c>
      <c r="Q366" s="152">
        <v>0</v>
      </c>
      <c r="R366" s="152">
        <f>Q366*H366</f>
        <v>0</v>
      </c>
      <c r="S366" s="152">
        <v>0</v>
      </c>
      <c r="T366" s="153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1756</v>
      </c>
      <c r="AT366" s="154" t="s">
        <v>1752</v>
      </c>
      <c r="AU366" s="154" t="s">
        <v>1535</v>
      </c>
      <c r="AY366" s="17" t="s">
        <v>1750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7" t="s">
        <v>1533</v>
      </c>
      <c r="BK366" s="155">
        <f>ROUND(I366*H366,2)</f>
        <v>0</v>
      </c>
      <c r="BL366" s="17" t="s">
        <v>1756</v>
      </c>
      <c r="BM366" s="154" t="s">
        <v>722</v>
      </c>
    </row>
    <row r="367" spans="1:65" s="12" customFormat="1">
      <c r="B367" s="156"/>
      <c r="D367" s="157" t="s">
        <v>1758</v>
      </c>
      <c r="E367" s="158" t="s">
        <v>1456</v>
      </c>
      <c r="F367" s="159" t="s">
        <v>2233</v>
      </c>
      <c r="H367" s="158" t="s">
        <v>1456</v>
      </c>
      <c r="L367" s="156"/>
      <c r="M367" s="160"/>
      <c r="N367" s="161"/>
      <c r="O367" s="161"/>
      <c r="P367" s="161"/>
      <c r="Q367" s="161"/>
      <c r="R367" s="161"/>
      <c r="S367" s="161"/>
      <c r="T367" s="162"/>
      <c r="AT367" s="158" t="s">
        <v>1758</v>
      </c>
      <c r="AU367" s="158" t="s">
        <v>1535</v>
      </c>
      <c r="AV367" s="12" t="s">
        <v>1533</v>
      </c>
      <c r="AW367" s="12" t="s">
        <v>1482</v>
      </c>
      <c r="AX367" s="12" t="s">
        <v>1526</v>
      </c>
      <c r="AY367" s="158" t="s">
        <v>1750</v>
      </c>
    </row>
    <row r="368" spans="1:65" s="13" customFormat="1">
      <c r="B368" s="163"/>
      <c r="D368" s="157" t="s">
        <v>1758</v>
      </c>
      <c r="E368" s="164" t="s">
        <v>1456</v>
      </c>
      <c r="F368" s="165" t="s">
        <v>642</v>
      </c>
      <c r="H368" s="166">
        <v>66</v>
      </c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1758</v>
      </c>
      <c r="AU368" s="164" t="s">
        <v>1535</v>
      </c>
      <c r="AV368" s="13" t="s">
        <v>1535</v>
      </c>
      <c r="AW368" s="13" t="s">
        <v>1482</v>
      </c>
      <c r="AX368" s="13" t="s">
        <v>1533</v>
      </c>
      <c r="AY368" s="164" t="s">
        <v>1750</v>
      </c>
    </row>
    <row r="369" spans="1:65" s="1" customFormat="1" ht="49.15" customHeight="1">
      <c r="A369" s="29"/>
      <c r="B369" s="142"/>
      <c r="C369" s="143" t="s">
        <v>2002</v>
      </c>
      <c r="D369" s="143" t="s">
        <v>1752</v>
      </c>
      <c r="E369" s="144" t="s">
        <v>2237</v>
      </c>
      <c r="F369" s="145" t="s">
        <v>2238</v>
      </c>
      <c r="G369" s="146" t="s">
        <v>1755</v>
      </c>
      <c r="H369" s="147">
        <v>57</v>
      </c>
      <c r="I369" s="148"/>
      <c r="J369" s="148">
        <f>ROUND(I369*H369,2)</f>
        <v>0</v>
      </c>
      <c r="K369" s="149"/>
      <c r="L369" s="30"/>
      <c r="M369" s="150" t="s">
        <v>1456</v>
      </c>
      <c r="N369" s="151" t="s">
        <v>1491</v>
      </c>
      <c r="O369" s="152">
        <v>7.0999999999999994E-2</v>
      </c>
      <c r="P369" s="152">
        <f>O369*H369</f>
        <v>4.0469999999999997</v>
      </c>
      <c r="Q369" s="152">
        <v>0</v>
      </c>
      <c r="R369" s="152">
        <f>Q369*H369</f>
        <v>0</v>
      </c>
      <c r="S369" s="152">
        <v>0</v>
      </c>
      <c r="T369" s="153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1756</v>
      </c>
      <c r="AT369" s="154" t="s">
        <v>1752</v>
      </c>
      <c r="AU369" s="154" t="s">
        <v>1535</v>
      </c>
      <c r="AY369" s="17" t="s">
        <v>1750</v>
      </c>
      <c r="BE369" s="155">
        <f>IF(N369="základní",J369,0)</f>
        <v>0</v>
      </c>
      <c r="BF369" s="155">
        <f>IF(N369="snížená",J369,0)</f>
        <v>0</v>
      </c>
      <c r="BG369" s="155">
        <f>IF(N369="zákl. přenesená",J369,0)</f>
        <v>0</v>
      </c>
      <c r="BH369" s="155">
        <f>IF(N369="sníž. přenesená",J369,0)</f>
        <v>0</v>
      </c>
      <c r="BI369" s="155">
        <f>IF(N369="nulová",J369,0)</f>
        <v>0</v>
      </c>
      <c r="BJ369" s="17" t="s">
        <v>1533</v>
      </c>
      <c r="BK369" s="155">
        <f>ROUND(I369*H369,2)</f>
        <v>0</v>
      </c>
      <c r="BL369" s="17" t="s">
        <v>1756</v>
      </c>
      <c r="BM369" s="154" t="s">
        <v>2239</v>
      </c>
    </row>
    <row r="370" spans="1:65" s="12" customFormat="1">
      <c r="B370" s="156"/>
      <c r="D370" s="157" t="s">
        <v>1758</v>
      </c>
      <c r="E370" s="158" t="s">
        <v>1456</v>
      </c>
      <c r="F370" s="159" t="s">
        <v>2569</v>
      </c>
      <c r="H370" s="158" t="s">
        <v>1456</v>
      </c>
      <c r="L370" s="156"/>
      <c r="M370" s="160"/>
      <c r="N370" s="161"/>
      <c r="O370" s="161"/>
      <c r="P370" s="161"/>
      <c r="Q370" s="161"/>
      <c r="R370" s="161"/>
      <c r="S370" s="161"/>
      <c r="T370" s="162"/>
      <c r="AT370" s="158" t="s">
        <v>1758</v>
      </c>
      <c r="AU370" s="158" t="s">
        <v>1535</v>
      </c>
      <c r="AV370" s="12" t="s">
        <v>1533</v>
      </c>
      <c r="AW370" s="12" t="s">
        <v>1482</v>
      </c>
      <c r="AX370" s="12" t="s">
        <v>1526</v>
      </c>
      <c r="AY370" s="158" t="s">
        <v>1750</v>
      </c>
    </row>
    <row r="371" spans="1:65" s="13" customFormat="1">
      <c r="B371" s="163"/>
      <c r="D371" s="157" t="s">
        <v>1758</v>
      </c>
      <c r="E371" s="164" t="s">
        <v>1456</v>
      </c>
      <c r="F371" s="165" t="s">
        <v>2570</v>
      </c>
      <c r="H371" s="166">
        <v>9.5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1758</v>
      </c>
      <c r="AU371" s="164" t="s">
        <v>1535</v>
      </c>
      <c r="AV371" s="13" t="s">
        <v>1535</v>
      </c>
      <c r="AW371" s="13" t="s">
        <v>1482</v>
      </c>
      <c r="AX371" s="13" t="s">
        <v>1526</v>
      </c>
      <c r="AY371" s="164" t="s">
        <v>1750</v>
      </c>
    </row>
    <row r="372" spans="1:65" s="13" customFormat="1">
      <c r="B372" s="163"/>
      <c r="D372" s="157" t="s">
        <v>1758</v>
      </c>
      <c r="E372" s="164" t="s">
        <v>1456</v>
      </c>
      <c r="F372" s="165" t="s">
        <v>2571</v>
      </c>
      <c r="H372" s="166">
        <v>9.5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1758</v>
      </c>
      <c r="AU372" s="164" t="s">
        <v>1535</v>
      </c>
      <c r="AV372" s="13" t="s">
        <v>1535</v>
      </c>
      <c r="AW372" s="13" t="s">
        <v>1482</v>
      </c>
      <c r="AX372" s="13" t="s">
        <v>1526</v>
      </c>
      <c r="AY372" s="164" t="s">
        <v>1750</v>
      </c>
    </row>
    <row r="373" spans="1:65" s="13" customFormat="1">
      <c r="B373" s="163"/>
      <c r="D373" s="157" t="s">
        <v>1758</v>
      </c>
      <c r="E373" s="164" t="s">
        <v>1456</v>
      </c>
      <c r="F373" s="165" t="s">
        <v>2572</v>
      </c>
      <c r="H373" s="166">
        <v>9.5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1758</v>
      </c>
      <c r="AU373" s="164" t="s">
        <v>1535</v>
      </c>
      <c r="AV373" s="13" t="s">
        <v>1535</v>
      </c>
      <c r="AW373" s="13" t="s">
        <v>1482</v>
      </c>
      <c r="AX373" s="13" t="s">
        <v>1526</v>
      </c>
      <c r="AY373" s="164" t="s">
        <v>1750</v>
      </c>
    </row>
    <row r="374" spans="1:65" s="13" customFormat="1">
      <c r="B374" s="163"/>
      <c r="D374" s="157" t="s">
        <v>1758</v>
      </c>
      <c r="E374" s="164" t="s">
        <v>1456</v>
      </c>
      <c r="F374" s="165" t="s">
        <v>2573</v>
      </c>
      <c r="H374" s="166">
        <v>9.5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1758</v>
      </c>
      <c r="AU374" s="164" t="s">
        <v>1535</v>
      </c>
      <c r="AV374" s="13" t="s">
        <v>1535</v>
      </c>
      <c r="AW374" s="13" t="s">
        <v>1482</v>
      </c>
      <c r="AX374" s="13" t="s">
        <v>1526</v>
      </c>
      <c r="AY374" s="164" t="s">
        <v>1750</v>
      </c>
    </row>
    <row r="375" spans="1:65" s="13" customFormat="1">
      <c r="B375" s="163"/>
      <c r="D375" s="157" t="s">
        <v>1758</v>
      </c>
      <c r="E375" s="164" t="s">
        <v>1456</v>
      </c>
      <c r="F375" s="165" t="s">
        <v>2574</v>
      </c>
      <c r="H375" s="166">
        <v>9.5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1758</v>
      </c>
      <c r="AU375" s="164" t="s">
        <v>1535</v>
      </c>
      <c r="AV375" s="13" t="s">
        <v>1535</v>
      </c>
      <c r="AW375" s="13" t="s">
        <v>1482</v>
      </c>
      <c r="AX375" s="13" t="s">
        <v>1526</v>
      </c>
      <c r="AY375" s="164" t="s">
        <v>1750</v>
      </c>
    </row>
    <row r="376" spans="1:65" s="13" customFormat="1">
      <c r="B376" s="163"/>
      <c r="D376" s="157" t="s">
        <v>1758</v>
      </c>
      <c r="E376" s="164" t="s">
        <v>1456</v>
      </c>
      <c r="F376" s="165" t="s">
        <v>2575</v>
      </c>
      <c r="H376" s="166">
        <v>9.5</v>
      </c>
      <c r="L376" s="163"/>
      <c r="M376" s="167"/>
      <c r="N376" s="168"/>
      <c r="O376" s="168"/>
      <c r="P376" s="168"/>
      <c r="Q376" s="168"/>
      <c r="R376" s="168"/>
      <c r="S376" s="168"/>
      <c r="T376" s="169"/>
      <c r="AT376" s="164" t="s">
        <v>1758</v>
      </c>
      <c r="AU376" s="164" t="s">
        <v>1535</v>
      </c>
      <c r="AV376" s="13" t="s">
        <v>1535</v>
      </c>
      <c r="AW376" s="13" t="s">
        <v>1482</v>
      </c>
      <c r="AX376" s="13" t="s">
        <v>1526</v>
      </c>
      <c r="AY376" s="164" t="s">
        <v>1750</v>
      </c>
    </row>
    <row r="377" spans="1:65" s="14" customFormat="1">
      <c r="B377" s="170"/>
      <c r="D377" s="157" t="s">
        <v>1758</v>
      </c>
      <c r="E377" s="171" t="s">
        <v>1456</v>
      </c>
      <c r="F377" s="172" t="s">
        <v>1816</v>
      </c>
      <c r="H377" s="173">
        <v>57</v>
      </c>
      <c r="L377" s="170"/>
      <c r="M377" s="174"/>
      <c r="N377" s="175"/>
      <c r="O377" s="175"/>
      <c r="P377" s="175"/>
      <c r="Q377" s="175"/>
      <c r="R377" s="175"/>
      <c r="S377" s="175"/>
      <c r="T377" s="176"/>
      <c r="AT377" s="171" t="s">
        <v>1758</v>
      </c>
      <c r="AU377" s="171" t="s">
        <v>1535</v>
      </c>
      <c r="AV377" s="14" t="s">
        <v>1756</v>
      </c>
      <c r="AW377" s="14" t="s">
        <v>1482</v>
      </c>
      <c r="AX377" s="14" t="s">
        <v>1533</v>
      </c>
      <c r="AY377" s="171" t="s">
        <v>1750</v>
      </c>
    </row>
    <row r="378" spans="1:65" s="1" customFormat="1" ht="37.9" customHeight="1">
      <c r="A378" s="29"/>
      <c r="B378" s="142"/>
      <c r="C378" s="143" t="s">
        <v>2007</v>
      </c>
      <c r="D378" s="143" t="s">
        <v>1752</v>
      </c>
      <c r="E378" s="144" t="s">
        <v>1927</v>
      </c>
      <c r="F378" s="145" t="s">
        <v>1928</v>
      </c>
      <c r="G378" s="146" t="s">
        <v>1755</v>
      </c>
      <c r="H378" s="147">
        <v>2359.9499999999998</v>
      </c>
      <c r="I378" s="148"/>
      <c r="J378" s="148">
        <f>ROUND(I378*H378,2)</f>
        <v>0</v>
      </c>
      <c r="K378" s="149"/>
      <c r="L378" s="30"/>
      <c r="M378" s="150" t="s">
        <v>1456</v>
      </c>
      <c r="N378" s="151" t="s">
        <v>1491</v>
      </c>
      <c r="O378" s="152">
        <v>2.7E-2</v>
      </c>
      <c r="P378" s="152">
        <f>O378*H378</f>
        <v>63.718649999999997</v>
      </c>
      <c r="Q378" s="152">
        <v>0</v>
      </c>
      <c r="R378" s="152">
        <f>Q378*H378</f>
        <v>0</v>
      </c>
      <c r="S378" s="152">
        <v>0</v>
      </c>
      <c r="T378" s="15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1756</v>
      </c>
      <c r="AT378" s="154" t="s">
        <v>1752</v>
      </c>
      <c r="AU378" s="154" t="s">
        <v>1535</v>
      </c>
      <c r="AY378" s="17" t="s">
        <v>1750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7" t="s">
        <v>1533</v>
      </c>
      <c r="BK378" s="155">
        <f>ROUND(I378*H378,2)</f>
        <v>0</v>
      </c>
      <c r="BL378" s="17" t="s">
        <v>1756</v>
      </c>
      <c r="BM378" s="154" t="s">
        <v>1929</v>
      </c>
    </row>
    <row r="379" spans="1:65" s="12" customFormat="1">
      <c r="B379" s="156"/>
      <c r="D379" s="157" t="s">
        <v>1758</v>
      </c>
      <c r="E379" s="158" t="s">
        <v>1456</v>
      </c>
      <c r="F379" s="159" t="s">
        <v>723</v>
      </c>
      <c r="H379" s="158" t="s">
        <v>1456</v>
      </c>
      <c r="L379" s="156"/>
      <c r="M379" s="160"/>
      <c r="N379" s="161"/>
      <c r="O379" s="161"/>
      <c r="P379" s="161"/>
      <c r="Q379" s="161"/>
      <c r="R379" s="161"/>
      <c r="S379" s="161"/>
      <c r="T379" s="162"/>
      <c r="AT379" s="158" t="s">
        <v>1758</v>
      </c>
      <c r="AU379" s="158" t="s">
        <v>1535</v>
      </c>
      <c r="AV379" s="12" t="s">
        <v>1533</v>
      </c>
      <c r="AW379" s="12" t="s">
        <v>1482</v>
      </c>
      <c r="AX379" s="12" t="s">
        <v>1526</v>
      </c>
      <c r="AY379" s="158" t="s">
        <v>1750</v>
      </c>
    </row>
    <row r="380" spans="1:65" s="13" customFormat="1">
      <c r="B380" s="163"/>
      <c r="D380" s="157" t="s">
        <v>1758</v>
      </c>
      <c r="E380" s="164" t="s">
        <v>1456</v>
      </c>
      <c r="F380" s="165" t="s">
        <v>644</v>
      </c>
      <c r="H380" s="166">
        <v>7.5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1758</v>
      </c>
      <c r="AU380" s="164" t="s">
        <v>1535</v>
      </c>
      <c r="AV380" s="13" t="s">
        <v>1535</v>
      </c>
      <c r="AW380" s="13" t="s">
        <v>1482</v>
      </c>
      <c r="AX380" s="13" t="s">
        <v>1526</v>
      </c>
      <c r="AY380" s="164" t="s">
        <v>1750</v>
      </c>
    </row>
    <row r="381" spans="1:65" s="13" customFormat="1">
      <c r="B381" s="163"/>
      <c r="D381" s="157" t="s">
        <v>1758</v>
      </c>
      <c r="E381" s="164" t="s">
        <v>1456</v>
      </c>
      <c r="F381" s="165" t="s">
        <v>645</v>
      </c>
      <c r="H381" s="166">
        <v>7.5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1758</v>
      </c>
      <c r="AU381" s="164" t="s">
        <v>1535</v>
      </c>
      <c r="AV381" s="13" t="s">
        <v>1535</v>
      </c>
      <c r="AW381" s="13" t="s">
        <v>1482</v>
      </c>
      <c r="AX381" s="13" t="s">
        <v>1526</v>
      </c>
      <c r="AY381" s="164" t="s">
        <v>1750</v>
      </c>
    </row>
    <row r="382" spans="1:65" s="13" customFormat="1">
      <c r="B382" s="163"/>
      <c r="D382" s="157" t="s">
        <v>1758</v>
      </c>
      <c r="E382" s="164" t="s">
        <v>1456</v>
      </c>
      <c r="F382" s="165" t="s">
        <v>646</v>
      </c>
      <c r="H382" s="166">
        <v>7.5</v>
      </c>
      <c r="L382" s="163"/>
      <c r="M382" s="167"/>
      <c r="N382" s="168"/>
      <c r="O382" s="168"/>
      <c r="P382" s="168"/>
      <c r="Q382" s="168"/>
      <c r="R382" s="168"/>
      <c r="S382" s="168"/>
      <c r="T382" s="169"/>
      <c r="AT382" s="164" t="s">
        <v>1758</v>
      </c>
      <c r="AU382" s="164" t="s">
        <v>1535</v>
      </c>
      <c r="AV382" s="13" t="s">
        <v>1535</v>
      </c>
      <c r="AW382" s="13" t="s">
        <v>1482</v>
      </c>
      <c r="AX382" s="13" t="s">
        <v>1526</v>
      </c>
      <c r="AY382" s="164" t="s">
        <v>1750</v>
      </c>
    </row>
    <row r="383" spans="1:65" s="13" customFormat="1">
      <c r="B383" s="163"/>
      <c r="D383" s="157" t="s">
        <v>1758</v>
      </c>
      <c r="E383" s="164" t="s">
        <v>1456</v>
      </c>
      <c r="F383" s="165" t="s">
        <v>2552</v>
      </c>
      <c r="H383" s="166">
        <v>7.5</v>
      </c>
      <c r="L383" s="163"/>
      <c r="M383" s="167"/>
      <c r="N383" s="168"/>
      <c r="O383" s="168"/>
      <c r="P383" s="168"/>
      <c r="Q383" s="168"/>
      <c r="R383" s="168"/>
      <c r="S383" s="168"/>
      <c r="T383" s="169"/>
      <c r="AT383" s="164" t="s">
        <v>1758</v>
      </c>
      <c r="AU383" s="164" t="s">
        <v>1535</v>
      </c>
      <c r="AV383" s="13" t="s">
        <v>1535</v>
      </c>
      <c r="AW383" s="13" t="s">
        <v>1482</v>
      </c>
      <c r="AX383" s="13" t="s">
        <v>1526</v>
      </c>
      <c r="AY383" s="164" t="s">
        <v>1750</v>
      </c>
    </row>
    <row r="384" spans="1:65" s="13" customFormat="1">
      <c r="B384" s="163"/>
      <c r="D384" s="157" t="s">
        <v>1758</v>
      </c>
      <c r="E384" s="164" t="s">
        <v>1456</v>
      </c>
      <c r="F384" s="165" t="s">
        <v>2553</v>
      </c>
      <c r="H384" s="166">
        <v>7.5</v>
      </c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1758</v>
      </c>
      <c r="AU384" s="164" t="s">
        <v>1535</v>
      </c>
      <c r="AV384" s="13" t="s">
        <v>1535</v>
      </c>
      <c r="AW384" s="13" t="s">
        <v>1482</v>
      </c>
      <c r="AX384" s="13" t="s">
        <v>1526</v>
      </c>
      <c r="AY384" s="164" t="s">
        <v>1750</v>
      </c>
    </row>
    <row r="385" spans="1:65" s="13" customFormat="1">
      <c r="B385" s="163"/>
      <c r="D385" s="157" t="s">
        <v>1758</v>
      </c>
      <c r="E385" s="164" t="s">
        <v>1456</v>
      </c>
      <c r="F385" s="165" t="s">
        <v>2554</v>
      </c>
      <c r="H385" s="166">
        <v>7.5</v>
      </c>
      <c r="L385" s="163"/>
      <c r="M385" s="167"/>
      <c r="N385" s="168"/>
      <c r="O385" s="168"/>
      <c r="P385" s="168"/>
      <c r="Q385" s="168"/>
      <c r="R385" s="168"/>
      <c r="S385" s="168"/>
      <c r="T385" s="169"/>
      <c r="AT385" s="164" t="s">
        <v>1758</v>
      </c>
      <c r="AU385" s="164" t="s">
        <v>1535</v>
      </c>
      <c r="AV385" s="13" t="s">
        <v>1535</v>
      </c>
      <c r="AW385" s="13" t="s">
        <v>1482</v>
      </c>
      <c r="AX385" s="13" t="s">
        <v>1526</v>
      </c>
      <c r="AY385" s="164" t="s">
        <v>1750</v>
      </c>
    </row>
    <row r="386" spans="1:65" s="15" customFormat="1">
      <c r="B386" s="190"/>
      <c r="D386" s="157" t="s">
        <v>1758</v>
      </c>
      <c r="E386" s="191" t="s">
        <v>1456</v>
      </c>
      <c r="F386" s="192" t="s">
        <v>2176</v>
      </c>
      <c r="H386" s="193">
        <v>45</v>
      </c>
      <c r="L386" s="190"/>
      <c r="M386" s="194"/>
      <c r="N386" s="195"/>
      <c r="O386" s="195"/>
      <c r="P386" s="195"/>
      <c r="Q386" s="195"/>
      <c r="R386" s="195"/>
      <c r="S386" s="195"/>
      <c r="T386" s="196"/>
      <c r="AT386" s="191" t="s">
        <v>1758</v>
      </c>
      <c r="AU386" s="191" t="s">
        <v>1535</v>
      </c>
      <c r="AV386" s="15" t="s">
        <v>1764</v>
      </c>
      <c r="AW386" s="15" t="s">
        <v>1482</v>
      </c>
      <c r="AX386" s="15" t="s">
        <v>1526</v>
      </c>
      <c r="AY386" s="191" t="s">
        <v>1750</v>
      </c>
    </row>
    <row r="387" spans="1:65" s="12" customFormat="1">
      <c r="B387" s="156"/>
      <c r="D387" s="157" t="s">
        <v>1758</v>
      </c>
      <c r="E387" s="158" t="s">
        <v>1456</v>
      </c>
      <c r="F387" s="159" t="s">
        <v>724</v>
      </c>
      <c r="H387" s="158" t="s">
        <v>1456</v>
      </c>
      <c r="L387" s="156"/>
      <c r="M387" s="160"/>
      <c r="N387" s="161"/>
      <c r="O387" s="161"/>
      <c r="P387" s="161"/>
      <c r="Q387" s="161"/>
      <c r="R387" s="161"/>
      <c r="S387" s="161"/>
      <c r="T387" s="162"/>
      <c r="AT387" s="158" t="s">
        <v>1758</v>
      </c>
      <c r="AU387" s="158" t="s">
        <v>1535</v>
      </c>
      <c r="AV387" s="12" t="s">
        <v>1533</v>
      </c>
      <c r="AW387" s="12" t="s">
        <v>1482</v>
      </c>
      <c r="AX387" s="12" t="s">
        <v>1526</v>
      </c>
      <c r="AY387" s="158" t="s">
        <v>1750</v>
      </c>
    </row>
    <row r="388" spans="1:65" s="13" customFormat="1">
      <c r="B388" s="163"/>
      <c r="D388" s="157" t="s">
        <v>1758</v>
      </c>
      <c r="E388" s="164" t="s">
        <v>1456</v>
      </c>
      <c r="F388" s="165" t="s">
        <v>633</v>
      </c>
      <c r="H388" s="166">
        <v>497.53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1758</v>
      </c>
      <c r="AU388" s="164" t="s">
        <v>1535</v>
      </c>
      <c r="AV388" s="13" t="s">
        <v>1535</v>
      </c>
      <c r="AW388" s="13" t="s">
        <v>1482</v>
      </c>
      <c r="AX388" s="13" t="s">
        <v>1526</v>
      </c>
      <c r="AY388" s="164" t="s">
        <v>1750</v>
      </c>
    </row>
    <row r="389" spans="1:65" s="13" customFormat="1">
      <c r="B389" s="163"/>
      <c r="D389" s="157" t="s">
        <v>1758</v>
      </c>
      <c r="E389" s="164" t="s">
        <v>1456</v>
      </c>
      <c r="F389" s="165" t="s">
        <v>634</v>
      </c>
      <c r="H389" s="166">
        <v>825.55</v>
      </c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1758</v>
      </c>
      <c r="AU389" s="164" t="s">
        <v>1535</v>
      </c>
      <c r="AV389" s="13" t="s">
        <v>1535</v>
      </c>
      <c r="AW389" s="13" t="s">
        <v>1482</v>
      </c>
      <c r="AX389" s="13" t="s">
        <v>1526</v>
      </c>
      <c r="AY389" s="164" t="s">
        <v>1750</v>
      </c>
    </row>
    <row r="390" spans="1:65" s="13" customFormat="1">
      <c r="B390" s="163"/>
      <c r="D390" s="157" t="s">
        <v>1758</v>
      </c>
      <c r="E390" s="164" t="s">
        <v>1456</v>
      </c>
      <c r="F390" s="165" t="s">
        <v>635</v>
      </c>
      <c r="H390" s="166">
        <v>163.57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1758</v>
      </c>
      <c r="AU390" s="164" t="s">
        <v>1535</v>
      </c>
      <c r="AV390" s="13" t="s">
        <v>1535</v>
      </c>
      <c r="AW390" s="13" t="s">
        <v>1482</v>
      </c>
      <c r="AX390" s="13" t="s">
        <v>1526</v>
      </c>
      <c r="AY390" s="164" t="s">
        <v>1750</v>
      </c>
    </row>
    <row r="391" spans="1:65" s="13" customFormat="1">
      <c r="B391" s="163"/>
      <c r="D391" s="157" t="s">
        <v>1758</v>
      </c>
      <c r="E391" s="164" t="s">
        <v>1456</v>
      </c>
      <c r="F391" s="165" t="s">
        <v>636</v>
      </c>
      <c r="H391" s="166">
        <v>55</v>
      </c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1758</v>
      </c>
      <c r="AU391" s="164" t="s">
        <v>1535</v>
      </c>
      <c r="AV391" s="13" t="s">
        <v>1535</v>
      </c>
      <c r="AW391" s="13" t="s">
        <v>1482</v>
      </c>
      <c r="AX391" s="13" t="s">
        <v>1526</v>
      </c>
      <c r="AY391" s="164" t="s">
        <v>1750</v>
      </c>
    </row>
    <row r="392" spans="1:65" s="13" customFormat="1">
      <c r="B392" s="163"/>
      <c r="D392" s="157" t="s">
        <v>1758</v>
      </c>
      <c r="E392" s="164" t="s">
        <v>1456</v>
      </c>
      <c r="F392" s="165" t="s">
        <v>637</v>
      </c>
      <c r="H392" s="166">
        <v>435.38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1758</v>
      </c>
      <c r="AU392" s="164" t="s">
        <v>1535</v>
      </c>
      <c r="AV392" s="13" t="s">
        <v>1535</v>
      </c>
      <c r="AW392" s="13" t="s">
        <v>1482</v>
      </c>
      <c r="AX392" s="13" t="s">
        <v>1526</v>
      </c>
      <c r="AY392" s="164" t="s">
        <v>1750</v>
      </c>
    </row>
    <row r="393" spans="1:65" s="13" customFormat="1">
      <c r="B393" s="163"/>
      <c r="D393" s="157" t="s">
        <v>1758</v>
      </c>
      <c r="E393" s="164" t="s">
        <v>1456</v>
      </c>
      <c r="F393" s="165" t="s">
        <v>638</v>
      </c>
      <c r="H393" s="166">
        <v>54.67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1758</v>
      </c>
      <c r="AU393" s="164" t="s">
        <v>1535</v>
      </c>
      <c r="AV393" s="13" t="s">
        <v>1535</v>
      </c>
      <c r="AW393" s="13" t="s">
        <v>1482</v>
      </c>
      <c r="AX393" s="13" t="s">
        <v>1526</v>
      </c>
      <c r="AY393" s="164" t="s">
        <v>1750</v>
      </c>
    </row>
    <row r="394" spans="1:65" s="13" customFormat="1">
      <c r="B394" s="163"/>
      <c r="D394" s="157" t="s">
        <v>1758</v>
      </c>
      <c r="E394" s="164" t="s">
        <v>1456</v>
      </c>
      <c r="F394" s="165" t="s">
        <v>639</v>
      </c>
      <c r="H394" s="166">
        <v>66.77</v>
      </c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1758</v>
      </c>
      <c r="AU394" s="164" t="s">
        <v>1535</v>
      </c>
      <c r="AV394" s="13" t="s">
        <v>1535</v>
      </c>
      <c r="AW394" s="13" t="s">
        <v>1482</v>
      </c>
      <c r="AX394" s="13" t="s">
        <v>1526</v>
      </c>
      <c r="AY394" s="164" t="s">
        <v>1750</v>
      </c>
    </row>
    <row r="395" spans="1:65" s="13" customFormat="1">
      <c r="B395" s="163"/>
      <c r="D395" s="157" t="s">
        <v>1758</v>
      </c>
      <c r="E395" s="164" t="s">
        <v>1456</v>
      </c>
      <c r="F395" s="165" t="s">
        <v>640</v>
      </c>
      <c r="H395" s="166">
        <v>216.48</v>
      </c>
      <c r="L395" s="163"/>
      <c r="M395" s="167"/>
      <c r="N395" s="168"/>
      <c r="O395" s="168"/>
      <c r="P395" s="168"/>
      <c r="Q395" s="168"/>
      <c r="R395" s="168"/>
      <c r="S395" s="168"/>
      <c r="T395" s="169"/>
      <c r="AT395" s="164" t="s">
        <v>1758</v>
      </c>
      <c r="AU395" s="164" t="s">
        <v>1535</v>
      </c>
      <c r="AV395" s="13" t="s">
        <v>1535</v>
      </c>
      <c r="AW395" s="13" t="s">
        <v>1482</v>
      </c>
      <c r="AX395" s="13" t="s">
        <v>1526</v>
      </c>
      <c r="AY395" s="164" t="s">
        <v>1750</v>
      </c>
    </row>
    <row r="396" spans="1:65" s="15" customFormat="1">
      <c r="B396" s="190"/>
      <c r="D396" s="157" t="s">
        <v>1758</v>
      </c>
      <c r="E396" s="191" t="s">
        <v>1456</v>
      </c>
      <c r="F396" s="192" t="s">
        <v>2176</v>
      </c>
      <c r="H396" s="193">
        <v>2314.9499999999998</v>
      </c>
      <c r="L396" s="190"/>
      <c r="M396" s="194"/>
      <c r="N396" s="195"/>
      <c r="O396" s="195"/>
      <c r="P396" s="195"/>
      <c r="Q396" s="195"/>
      <c r="R396" s="195"/>
      <c r="S396" s="195"/>
      <c r="T396" s="196"/>
      <c r="AT396" s="191" t="s">
        <v>1758</v>
      </c>
      <c r="AU396" s="191" t="s">
        <v>1535</v>
      </c>
      <c r="AV396" s="15" t="s">
        <v>1764</v>
      </c>
      <c r="AW396" s="15" t="s">
        <v>1482</v>
      </c>
      <c r="AX396" s="15" t="s">
        <v>1526</v>
      </c>
      <c r="AY396" s="191" t="s">
        <v>1750</v>
      </c>
    </row>
    <row r="397" spans="1:65" s="14" customFormat="1">
      <c r="B397" s="170"/>
      <c r="D397" s="157" t="s">
        <v>1758</v>
      </c>
      <c r="E397" s="171" t="s">
        <v>1456</v>
      </c>
      <c r="F397" s="172" t="s">
        <v>1816</v>
      </c>
      <c r="H397" s="173">
        <v>2359.9499999999998</v>
      </c>
      <c r="L397" s="170"/>
      <c r="M397" s="174"/>
      <c r="N397" s="175"/>
      <c r="O397" s="175"/>
      <c r="P397" s="175"/>
      <c r="Q397" s="175"/>
      <c r="R397" s="175"/>
      <c r="S397" s="175"/>
      <c r="T397" s="176"/>
      <c r="AT397" s="171" t="s">
        <v>1758</v>
      </c>
      <c r="AU397" s="171" t="s">
        <v>1535</v>
      </c>
      <c r="AV397" s="14" t="s">
        <v>1756</v>
      </c>
      <c r="AW397" s="14" t="s">
        <v>1482</v>
      </c>
      <c r="AX397" s="14" t="s">
        <v>1533</v>
      </c>
      <c r="AY397" s="171" t="s">
        <v>1750</v>
      </c>
    </row>
    <row r="398" spans="1:65" s="1" customFormat="1" ht="24.2" customHeight="1">
      <c r="A398" s="29"/>
      <c r="B398" s="142"/>
      <c r="C398" s="143" t="s">
        <v>2011</v>
      </c>
      <c r="D398" s="143" t="s">
        <v>1752</v>
      </c>
      <c r="E398" s="144" t="s">
        <v>1931</v>
      </c>
      <c r="F398" s="145" t="s">
        <v>1932</v>
      </c>
      <c r="G398" s="146" t="s">
        <v>1755</v>
      </c>
      <c r="H398" s="147">
        <v>2371.9499999999998</v>
      </c>
      <c r="I398" s="148"/>
      <c r="J398" s="148">
        <f>ROUND(I398*H398,2)</f>
        <v>0</v>
      </c>
      <c r="K398" s="149"/>
      <c r="L398" s="30"/>
      <c r="M398" s="150" t="s">
        <v>1456</v>
      </c>
      <c r="N398" s="151" t="s">
        <v>1491</v>
      </c>
      <c r="O398" s="152">
        <v>4.0000000000000001E-3</v>
      </c>
      <c r="P398" s="152">
        <f>O398*H398</f>
        <v>9.4878</v>
      </c>
      <c r="Q398" s="152">
        <v>0</v>
      </c>
      <c r="R398" s="152">
        <f>Q398*H398</f>
        <v>0</v>
      </c>
      <c r="S398" s="152">
        <v>0</v>
      </c>
      <c r="T398" s="153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54" t="s">
        <v>1756</v>
      </c>
      <c r="AT398" s="154" t="s">
        <v>1752</v>
      </c>
      <c r="AU398" s="154" t="s">
        <v>1535</v>
      </c>
      <c r="AY398" s="17" t="s">
        <v>1750</v>
      </c>
      <c r="BE398" s="155">
        <f>IF(N398="základní",J398,0)</f>
        <v>0</v>
      </c>
      <c r="BF398" s="155">
        <f>IF(N398="snížená",J398,0)</f>
        <v>0</v>
      </c>
      <c r="BG398" s="155">
        <f>IF(N398="zákl. přenesená",J398,0)</f>
        <v>0</v>
      </c>
      <c r="BH398" s="155">
        <f>IF(N398="sníž. přenesená",J398,0)</f>
        <v>0</v>
      </c>
      <c r="BI398" s="155">
        <f>IF(N398="nulová",J398,0)</f>
        <v>0</v>
      </c>
      <c r="BJ398" s="17" t="s">
        <v>1533</v>
      </c>
      <c r="BK398" s="155">
        <f>ROUND(I398*H398,2)</f>
        <v>0</v>
      </c>
      <c r="BL398" s="17" t="s">
        <v>1756</v>
      </c>
      <c r="BM398" s="154" t="s">
        <v>1933</v>
      </c>
    </row>
    <row r="399" spans="1:65" s="12" customFormat="1">
      <c r="B399" s="156"/>
      <c r="D399" s="157" t="s">
        <v>1758</v>
      </c>
      <c r="E399" s="158" t="s">
        <v>1456</v>
      </c>
      <c r="F399" s="159" t="s">
        <v>2569</v>
      </c>
      <c r="H399" s="158" t="s">
        <v>1456</v>
      </c>
      <c r="L399" s="156"/>
      <c r="M399" s="160"/>
      <c r="N399" s="161"/>
      <c r="O399" s="161"/>
      <c r="P399" s="161"/>
      <c r="Q399" s="161"/>
      <c r="R399" s="161"/>
      <c r="S399" s="161"/>
      <c r="T399" s="162"/>
      <c r="AT399" s="158" t="s">
        <v>1758</v>
      </c>
      <c r="AU399" s="158" t="s">
        <v>1535</v>
      </c>
      <c r="AV399" s="12" t="s">
        <v>1533</v>
      </c>
      <c r="AW399" s="12" t="s">
        <v>1482</v>
      </c>
      <c r="AX399" s="12" t="s">
        <v>1526</v>
      </c>
      <c r="AY399" s="158" t="s">
        <v>1750</v>
      </c>
    </row>
    <row r="400" spans="1:65" s="13" customFormat="1">
      <c r="B400" s="163"/>
      <c r="D400" s="157" t="s">
        <v>1758</v>
      </c>
      <c r="E400" s="164" t="s">
        <v>1456</v>
      </c>
      <c r="F400" s="165" t="s">
        <v>2570</v>
      </c>
      <c r="H400" s="166">
        <v>9.5</v>
      </c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1758</v>
      </c>
      <c r="AU400" s="164" t="s">
        <v>1535</v>
      </c>
      <c r="AV400" s="13" t="s">
        <v>1535</v>
      </c>
      <c r="AW400" s="13" t="s">
        <v>1482</v>
      </c>
      <c r="AX400" s="13" t="s">
        <v>1526</v>
      </c>
      <c r="AY400" s="164" t="s">
        <v>1750</v>
      </c>
    </row>
    <row r="401" spans="2:51" s="13" customFormat="1">
      <c r="B401" s="163"/>
      <c r="D401" s="157" t="s">
        <v>1758</v>
      </c>
      <c r="E401" s="164" t="s">
        <v>1456</v>
      </c>
      <c r="F401" s="165" t="s">
        <v>2571</v>
      </c>
      <c r="H401" s="166">
        <v>9.5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1758</v>
      </c>
      <c r="AU401" s="164" t="s">
        <v>1535</v>
      </c>
      <c r="AV401" s="13" t="s">
        <v>1535</v>
      </c>
      <c r="AW401" s="13" t="s">
        <v>1482</v>
      </c>
      <c r="AX401" s="13" t="s">
        <v>1526</v>
      </c>
      <c r="AY401" s="164" t="s">
        <v>1750</v>
      </c>
    </row>
    <row r="402" spans="2:51" s="13" customFormat="1">
      <c r="B402" s="163"/>
      <c r="D402" s="157" t="s">
        <v>1758</v>
      </c>
      <c r="E402" s="164" t="s">
        <v>1456</v>
      </c>
      <c r="F402" s="165" t="s">
        <v>2572</v>
      </c>
      <c r="H402" s="166">
        <v>9.5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1758</v>
      </c>
      <c r="AU402" s="164" t="s">
        <v>1535</v>
      </c>
      <c r="AV402" s="13" t="s">
        <v>1535</v>
      </c>
      <c r="AW402" s="13" t="s">
        <v>1482</v>
      </c>
      <c r="AX402" s="13" t="s">
        <v>1526</v>
      </c>
      <c r="AY402" s="164" t="s">
        <v>1750</v>
      </c>
    </row>
    <row r="403" spans="2:51" s="13" customFormat="1">
      <c r="B403" s="163"/>
      <c r="D403" s="157" t="s">
        <v>1758</v>
      </c>
      <c r="E403" s="164" t="s">
        <v>1456</v>
      </c>
      <c r="F403" s="165" t="s">
        <v>2573</v>
      </c>
      <c r="H403" s="166">
        <v>9.5</v>
      </c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1758</v>
      </c>
      <c r="AU403" s="164" t="s">
        <v>1535</v>
      </c>
      <c r="AV403" s="13" t="s">
        <v>1535</v>
      </c>
      <c r="AW403" s="13" t="s">
        <v>1482</v>
      </c>
      <c r="AX403" s="13" t="s">
        <v>1526</v>
      </c>
      <c r="AY403" s="164" t="s">
        <v>1750</v>
      </c>
    </row>
    <row r="404" spans="2:51" s="13" customFormat="1">
      <c r="B404" s="163"/>
      <c r="D404" s="157" t="s">
        <v>1758</v>
      </c>
      <c r="E404" s="164" t="s">
        <v>1456</v>
      </c>
      <c r="F404" s="165" t="s">
        <v>2574</v>
      </c>
      <c r="H404" s="166">
        <v>9.5</v>
      </c>
      <c r="L404" s="163"/>
      <c r="M404" s="167"/>
      <c r="N404" s="168"/>
      <c r="O404" s="168"/>
      <c r="P404" s="168"/>
      <c r="Q404" s="168"/>
      <c r="R404" s="168"/>
      <c r="S404" s="168"/>
      <c r="T404" s="169"/>
      <c r="AT404" s="164" t="s">
        <v>1758</v>
      </c>
      <c r="AU404" s="164" t="s">
        <v>1535</v>
      </c>
      <c r="AV404" s="13" t="s">
        <v>1535</v>
      </c>
      <c r="AW404" s="13" t="s">
        <v>1482</v>
      </c>
      <c r="AX404" s="13" t="s">
        <v>1526</v>
      </c>
      <c r="AY404" s="164" t="s">
        <v>1750</v>
      </c>
    </row>
    <row r="405" spans="2:51" s="13" customFormat="1">
      <c r="B405" s="163"/>
      <c r="D405" s="157" t="s">
        <v>1758</v>
      </c>
      <c r="E405" s="164" t="s">
        <v>1456</v>
      </c>
      <c r="F405" s="165" t="s">
        <v>2575</v>
      </c>
      <c r="H405" s="166">
        <v>9.5</v>
      </c>
      <c r="L405" s="163"/>
      <c r="M405" s="167"/>
      <c r="N405" s="168"/>
      <c r="O405" s="168"/>
      <c r="P405" s="168"/>
      <c r="Q405" s="168"/>
      <c r="R405" s="168"/>
      <c r="S405" s="168"/>
      <c r="T405" s="169"/>
      <c r="AT405" s="164" t="s">
        <v>1758</v>
      </c>
      <c r="AU405" s="164" t="s">
        <v>1535</v>
      </c>
      <c r="AV405" s="13" t="s">
        <v>1535</v>
      </c>
      <c r="AW405" s="13" t="s">
        <v>1482</v>
      </c>
      <c r="AX405" s="13" t="s">
        <v>1526</v>
      </c>
      <c r="AY405" s="164" t="s">
        <v>1750</v>
      </c>
    </row>
    <row r="406" spans="2:51" s="15" customFormat="1">
      <c r="B406" s="190"/>
      <c r="D406" s="157" t="s">
        <v>1758</v>
      </c>
      <c r="E406" s="191" t="s">
        <v>1456</v>
      </c>
      <c r="F406" s="192" t="s">
        <v>2176</v>
      </c>
      <c r="H406" s="193">
        <v>57</v>
      </c>
      <c r="L406" s="190"/>
      <c r="M406" s="194"/>
      <c r="N406" s="195"/>
      <c r="O406" s="195"/>
      <c r="P406" s="195"/>
      <c r="Q406" s="195"/>
      <c r="R406" s="195"/>
      <c r="S406" s="195"/>
      <c r="T406" s="196"/>
      <c r="AT406" s="191" t="s">
        <v>1758</v>
      </c>
      <c r="AU406" s="191" t="s">
        <v>1535</v>
      </c>
      <c r="AV406" s="15" t="s">
        <v>1764</v>
      </c>
      <c r="AW406" s="15" t="s">
        <v>1482</v>
      </c>
      <c r="AX406" s="15" t="s">
        <v>1526</v>
      </c>
      <c r="AY406" s="191" t="s">
        <v>1750</v>
      </c>
    </row>
    <row r="407" spans="2:51" s="12" customFormat="1">
      <c r="B407" s="156"/>
      <c r="D407" s="157" t="s">
        <v>1758</v>
      </c>
      <c r="E407" s="158" t="s">
        <v>1456</v>
      </c>
      <c r="F407" s="159" t="s">
        <v>724</v>
      </c>
      <c r="H407" s="158" t="s">
        <v>1456</v>
      </c>
      <c r="L407" s="156"/>
      <c r="M407" s="160"/>
      <c r="N407" s="161"/>
      <c r="O407" s="161"/>
      <c r="P407" s="161"/>
      <c r="Q407" s="161"/>
      <c r="R407" s="161"/>
      <c r="S407" s="161"/>
      <c r="T407" s="162"/>
      <c r="AT407" s="158" t="s">
        <v>1758</v>
      </c>
      <c r="AU407" s="158" t="s">
        <v>1535</v>
      </c>
      <c r="AV407" s="12" t="s">
        <v>1533</v>
      </c>
      <c r="AW407" s="12" t="s">
        <v>1482</v>
      </c>
      <c r="AX407" s="12" t="s">
        <v>1526</v>
      </c>
      <c r="AY407" s="158" t="s">
        <v>1750</v>
      </c>
    </row>
    <row r="408" spans="2:51" s="13" customFormat="1">
      <c r="B408" s="163"/>
      <c r="D408" s="157" t="s">
        <v>1758</v>
      </c>
      <c r="E408" s="164" t="s">
        <v>1456</v>
      </c>
      <c r="F408" s="165" t="s">
        <v>633</v>
      </c>
      <c r="H408" s="166">
        <v>497.53</v>
      </c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1758</v>
      </c>
      <c r="AU408" s="164" t="s">
        <v>1535</v>
      </c>
      <c r="AV408" s="13" t="s">
        <v>1535</v>
      </c>
      <c r="AW408" s="13" t="s">
        <v>1482</v>
      </c>
      <c r="AX408" s="13" t="s">
        <v>1526</v>
      </c>
      <c r="AY408" s="164" t="s">
        <v>1750</v>
      </c>
    </row>
    <row r="409" spans="2:51" s="13" customFormat="1">
      <c r="B409" s="163"/>
      <c r="D409" s="157" t="s">
        <v>1758</v>
      </c>
      <c r="E409" s="164" t="s">
        <v>1456</v>
      </c>
      <c r="F409" s="165" t="s">
        <v>634</v>
      </c>
      <c r="H409" s="166">
        <v>825.55</v>
      </c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1758</v>
      </c>
      <c r="AU409" s="164" t="s">
        <v>1535</v>
      </c>
      <c r="AV409" s="13" t="s">
        <v>1535</v>
      </c>
      <c r="AW409" s="13" t="s">
        <v>1482</v>
      </c>
      <c r="AX409" s="13" t="s">
        <v>1526</v>
      </c>
      <c r="AY409" s="164" t="s">
        <v>1750</v>
      </c>
    </row>
    <row r="410" spans="2:51" s="13" customFormat="1">
      <c r="B410" s="163"/>
      <c r="D410" s="157" t="s">
        <v>1758</v>
      </c>
      <c r="E410" s="164" t="s">
        <v>1456</v>
      </c>
      <c r="F410" s="165" t="s">
        <v>635</v>
      </c>
      <c r="H410" s="166">
        <v>163.57</v>
      </c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1758</v>
      </c>
      <c r="AU410" s="164" t="s">
        <v>1535</v>
      </c>
      <c r="AV410" s="13" t="s">
        <v>1535</v>
      </c>
      <c r="AW410" s="13" t="s">
        <v>1482</v>
      </c>
      <c r="AX410" s="13" t="s">
        <v>1526</v>
      </c>
      <c r="AY410" s="164" t="s">
        <v>1750</v>
      </c>
    </row>
    <row r="411" spans="2:51" s="13" customFormat="1">
      <c r="B411" s="163"/>
      <c r="D411" s="157" t="s">
        <v>1758</v>
      </c>
      <c r="E411" s="164" t="s">
        <v>1456</v>
      </c>
      <c r="F411" s="165" t="s">
        <v>636</v>
      </c>
      <c r="H411" s="166">
        <v>55</v>
      </c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1758</v>
      </c>
      <c r="AU411" s="164" t="s">
        <v>1535</v>
      </c>
      <c r="AV411" s="13" t="s">
        <v>1535</v>
      </c>
      <c r="AW411" s="13" t="s">
        <v>1482</v>
      </c>
      <c r="AX411" s="13" t="s">
        <v>1526</v>
      </c>
      <c r="AY411" s="164" t="s">
        <v>1750</v>
      </c>
    </row>
    <row r="412" spans="2:51" s="13" customFormat="1">
      <c r="B412" s="163"/>
      <c r="D412" s="157" t="s">
        <v>1758</v>
      </c>
      <c r="E412" s="164" t="s">
        <v>1456</v>
      </c>
      <c r="F412" s="165" t="s">
        <v>637</v>
      </c>
      <c r="H412" s="166">
        <v>435.38</v>
      </c>
      <c r="L412" s="163"/>
      <c r="M412" s="167"/>
      <c r="N412" s="168"/>
      <c r="O412" s="168"/>
      <c r="P412" s="168"/>
      <c r="Q412" s="168"/>
      <c r="R412" s="168"/>
      <c r="S412" s="168"/>
      <c r="T412" s="169"/>
      <c r="AT412" s="164" t="s">
        <v>1758</v>
      </c>
      <c r="AU412" s="164" t="s">
        <v>1535</v>
      </c>
      <c r="AV412" s="13" t="s">
        <v>1535</v>
      </c>
      <c r="AW412" s="13" t="s">
        <v>1482</v>
      </c>
      <c r="AX412" s="13" t="s">
        <v>1526</v>
      </c>
      <c r="AY412" s="164" t="s">
        <v>1750</v>
      </c>
    </row>
    <row r="413" spans="2:51" s="13" customFormat="1">
      <c r="B413" s="163"/>
      <c r="D413" s="157" t="s">
        <v>1758</v>
      </c>
      <c r="E413" s="164" t="s">
        <v>1456</v>
      </c>
      <c r="F413" s="165" t="s">
        <v>638</v>
      </c>
      <c r="H413" s="166">
        <v>54.67</v>
      </c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1758</v>
      </c>
      <c r="AU413" s="164" t="s">
        <v>1535</v>
      </c>
      <c r="AV413" s="13" t="s">
        <v>1535</v>
      </c>
      <c r="AW413" s="13" t="s">
        <v>1482</v>
      </c>
      <c r="AX413" s="13" t="s">
        <v>1526</v>
      </c>
      <c r="AY413" s="164" t="s">
        <v>1750</v>
      </c>
    </row>
    <row r="414" spans="2:51" s="13" customFormat="1">
      <c r="B414" s="163"/>
      <c r="D414" s="157" t="s">
        <v>1758</v>
      </c>
      <c r="E414" s="164" t="s">
        <v>1456</v>
      </c>
      <c r="F414" s="165" t="s">
        <v>639</v>
      </c>
      <c r="H414" s="166">
        <v>66.77</v>
      </c>
      <c r="L414" s="163"/>
      <c r="M414" s="167"/>
      <c r="N414" s="168"/>
      <c r="O414" s="168"/>
      <c r="P414" s="168"/>
      <c r="Q414" s="168"/>
      <c r="R414" s="168"/>
      <c r="S414" s="168"/>
      <c r="T414" s="169"/>
      <c r="AT414" s="164" t="s">
        <v>1758</v>
      </c>
      <c r="AU414" s="164" t="s">
        <v>1535</v>
      </c>
      <c r="AV414" s="13" t="s">
        <v>1535</v>
      </c>
      <c r="AW414" s="13" t="s">
        <v>1482</v>
      </c>
      <c r="AX414" s="13" t="s">
        <v>1526</v>
      </c>
      <c r="AY414" s="164" t="s">
        <v>1750</v>
      </c>
    </row>
    <row r="415" spans="2:51" s="13" customFormat="1">
      <c r="B415" s="163"/>
      <c r="D415" s="157" t="s">
        <v>1758</v>
      </c>
      <c r="E415" s="164" t="s">
        <v>1456</v>
      </c>
      <c r="F415" s="165" t="s">
        <v>640</v>
      </c>
      <c r="H415" s="166">
        <v>216.48</v>
      </c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1758</v>
      </c>
      <c r="AU415" s="164" t="s">
        <v>1535</v>
      </c>
      <c r="AV415" s="13" t="s">
        <v>1535</v>
      </c>
      <c r="AW415" s="13" t="s">
        <v>1482</v>
      </c>
      <c r="AX415" s="13" t="s">
        <v>1526</v>
      </c>
      <c r="AY415" s="164" t="s">
        <v>1750</v>
      </c>
    </row>
    <row r="416" spans="2:51" s="15" customFormat="1">
      <c r="B416" s="190"/>
      <c r="D416" s="157" t="s">
        <v>1758</v>
      </c>
      <c r="E416" s="191" t="s">
        <v>1456</v>
      </c>
      <c r="F416" s="192" t="s">
        <v>2176</v>
      </c>
      <c r="H416" s="193">
        <v>2314.9499999999998</v>
      </c>
      <c r="L416" s="190"/>
      <c r="M416" s="194"/>
      <c r="N416" s="195"/>
      <c r="O416" s="195"/>
      <c r="P416" s="195"/>
      <c r="Q416" s="195"/>
      <c r="R416" s="195"/>
      <c r="S416" s="195"/>
      <c r="T416" s="196"/>
      <c r="AT416" s="191" t="s">
        <v>1758</v>
      </c>
      <c r="AU416" s="191" t="s">
        <v>1535</v>
      </c>
      <c r="AV416" s="15" t="s">
        <v>1764</v>
      </c>
      <c r="AW416" s="15" t="s">
        <v>1482</v>
      </c>
      <c r="AX416" s="15" t="s">
        <v>1526</v>
      </c>
      <c r="AY416" s="191" t="s">
        <v>1750</v>
      </c>
    </row>
    <row r="417" spans="1:65" s="14" customFormat="1">
      <c r="B417" s="170"/>
      <c r="D417" s="157" t="s">
        <v>1758</v>
      </c>
      <c r="E417" s="171" t="s">
        <v>1456</v>
      </c>
      <c r="F417" s="172" t="s">
        <v>1816</v>
      </c>
      <c r="H417" s="173">
        <v>2371.9499999999998</v>
      </c>
      <c r="L417" s="170"/>
      <c r="M417" s="174"/>
      <c r="N417" s="175"/>
      <c r="O417" s="175"/>
      <c r="P417" s="175"/>
      <c r="Q417" s="175"/>
      <c r="R417" s="175"/>
      <c r="S417" s="175"/>
      <c r="T417" s="176"/>
      <c r="AT417" s="171" t="s">
        <v>1758</v>
      </c>
      <c r="AU417" s="171" t="s">
        <v>1535</v>
      </c>
      <c r="AV417" s="14" t="s">
        <v>1756</v>
      </c>
      <c r="AW417" s="14" t="s">
        <v>1482</v>
      </c>
      <c r="AX417" s="14" t="s">
        <v>1533</v>
      </c>
      <c r="AY417" s="171" t="s">
        <v>1750</v>
      </c>
    </row>
    <row r="418" spans="1:65" s="1" customFormat="1" ht="24.2" customHeight="1">
      <c r="A418" s="29"/>
      <c r="B418" s="142"/>
      <c r="C418" s="143" t="s">
        <v>2015</v>
      </c>
      <c r="D418" s="143" t="s">
        <v>1752</v>
      </c>
      <c r="E418" s="144" t="s">
        <v>1935</v>
      </c>
      <c r="F418" s="145" t="s">
        <v>1936</v>
      </c>
      <c r="G418" s="146" t="s">
        <v>1755</v>
      </c>
      <c r="H418" s="147">
        <v>4524.45</v>
      </c>
      <c r="I418" s="148"/>
      <c r="J418" s="148">
        <f>ROUND(I418*H418,2)</f>
        <v>0</v>
      </c>
      <c r="K418" s="149"/>
      <c r="L418" s="30"/>
      <c r="M418" s="150" t="s">
        <v>1456</v>
      </c>
      <c r="N418" s="151" t="s">
        <v>1491</v>
      </c>
      <c r="O418" s="152">
        <v>2E-3</v>
      </c>
      <c r="P418" s="152">
        <f>O418*H418</f>
        <v>9.0488999999999997</v>
      </c>
      <c r="Q418" s="152">
        <v>0</v>
      </c>
      <c r="R418" s="152">
        <f>Q418*H418</f>
        <v>0</v>
      </c>
      <c r="S418" s="152">
        <v>0</v>
      </c>
      <c r="T418" s="153">
        <f>S418*H418</f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54" t="s">
        <v>1756</v>
      </c>
      <c r="AT418" s="154" t="s">
        <v>1752</v>
      </c>
      <c r="AU418" s="154" t="s">
        <v>1535</v>
      </c>
      <c r="AY418" s="17" t="s">
        <v>1750</v>
      </c>
      <c r="BE418" s="155">
        <f>IF(N418="základní",J418,0)</f>
        <v>0</v>
      </c>
      <c r="BF418" s="155">
        <f>IF(N418="snížená",J418,0)</f>
        <v>0</v>
      </c>
      <c r="BG418" s="155">
        <f>IF(N418="zákl. přenesená",J418,0)</f>
        <v>0</v>
      </c>
      <c r="BH418" s="155">
        <f>IF(N418="sníž. přenesená",J418,0)</f>
        <v>0</v>
      </c>
      <c r="BI418" s="155">
        <f>IF(N418="nulová",J418,0)</f>
        <v>0</v>
      </c>
      <c r="BJ418" s="17" t="s">
        <v>1533</v>
      </c>
      <c r="BK418" s="155">
        <f>ROUND(I418*H418,2)</f>
        <v>0</v>
      </c>
      <c r="BL418" s="17" t="s">
        <v>1756</v>
      </c>
      <c r="BM418" s="154" t="s">
        <v>1937</v>
      </c>
    </row>
    <row r="419" spans="1:65" s="12" customFormat="1">
      <c r="B419" s="156"/>
      <c r="D419" s="157" t="s">
        <v>1758</v>
      </c>
      <c r="E419" s="158" t="s">
        <v>1456</v>
      </c>
      <c r="F419" s="159" t="s">
        <v>2576</v>
      </c>
      <c r="H419" s="158" t="s">
        <v>1456</v>
      </c>
      <c r="L419" s="156"/>
      <c r="M419" s="160"/>
      <c r="N419" s="161"/>
      <c r="O419" s="161"/>
      <c r="P419" s="161"/>
      <c r="Q419" s="161"/>
      <c r="R419" s="161"/>
      <c r="S419" s="161"/>
      <c r="T419" s="162"/>
      <c r="AT419" s="158" t="s">
        <v>1758</v>
      </c>
      <c r="AU419" s="158" t="s">
        <v>1535</v>
      </c>
      <c r="AV419" s="12" t="s">
        <v>1533</v>
      </c>
      <c r="AW419" s="12" t="s">
        <v>1482</v>
      </c>
      <c r="AX419" s="12" t="s">
        <v>1526</v>
      </c>
      <c r="AY419" s="158" t="s">
        <v>1750</v>
      </c>
    </row>
    <row r="420" spans="1:65" s="13" customFormat="1">
      <c r="B420" s="163"/>
      <c r="D420" s="157" t="s">
        <v>1758</v>
      </c>
      <c r="E420" s="164" t="s">
        <v>1456</v>
      </c>
      <c r="F420" s="165" t="s">
        <v>2577</v>
      </c>
      <c r="H420" s="166">
        <v>17.5</v>
      </c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1758</v>
      </c>
      <c r="AU420" s="164" t="s">
        <v>1535</v>
      </c>
      <c r="AV420" s="13" t="s">
        <v>1535</v>
      </c>
      <c r="AW420" s="13" t="s">
        <v>1482</v>
      </c>
      <c r="AX420" s="13" t="s">
        <v>1526</v>
      </c>
      <c r="AY420" s="164" t="s">
        <v>1750</v>
      </c>
    </row>
    <row r="421" spans="1:65" s="13" customFormat="1">
      <c r="B421" s="163"/>
      <c r="D421" s="157" t="s">
        <v>1758</v>
      </c>
      <c r="E421" s="164" t="s">
        <v>1456</v>
      </c>
      <c r="F421" s="165" t="s">
        <v>2578</v>
      </c>
      <c r="H421" s="166">
        <v>17.5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1758</v>
      </c>
      <c r="AU421" s="164" t="s">
        <v>1535</v>
      </c>
      <c r="AV421" s="13" t="s">
        <v>1535</v>
      </c>
      <c r="AW421" s="13" t="s">
        <v>1482</v>
      </c>
      <c r="AX421" s="13" t="s">
        <v>1526</v>
      </c>
      <c r="AY421" s="164" t="s">
        <v>1750</v>
      </c>
    </row>
    <row r="422" spans="1:65" s="13" customFormat="1">
      <c r="B422" s="163"/>
      <c r="D422" s="157" t="s">
        <v>1758</v>
      </c>
      <c r="E422" s="164" t="s">
        <v>1456</v>
      </c>
      <c r="F422" s="165" t="s">
        <v>2579</v>
      </c>
      <c r="H422" s="166">
        <v>17.5</v>
      </c>
      <c r="L422" s="163"/>
      <c r="M422" s="167"/>
      <c r="N422" s="168"/>
      <c r="O422" s="168"/>
      <c r="P422" s="168"/>
      <c r="Q422" s="168"/>
      <c r="R422" s="168"/>
      <c r="S422" s="168"/>
      <c r="T422" s="169"/>
      <c r="AT422" s="164" t="s">
        <v>1758</v>
      </c>
      <c r="AU422" s="164" t="s">
        <v>1535</v>
      </c>
      <c r="AV422" s="13" t="s">
        <v>1535</v>
      </c>
      <c r="AW422" s="13" t="s">
        <v>1482</v>
      </c>
      <c r="AX422" s="13" t="s">
        <v>1526</v>
      </c>
      <c r="AY422" s="164" t="s">
        <v>1750</v>
      </c>
    </row>
    <row r="423" spans="1:65" s="13" customFormat="1">
      <c r="B423" s="163"/>
      <c r="D423" s="157" t="s">
        <v>1758</v>
      </c>
      <c r="E423" s="164" t="s">
        <v>1456</v>
      </c>
      <c r="F423" s="165" t="s">
        <v>2580</v>
      </c>
      <c r="H423" s="166">
        <v>17.5</v>
      </c>
      <c r="L423" s="163"/>
      <c r="M423" s="167"/>
      <c r="N423" s="168"/>
      <c r="O423" s="168"/>
      <c r="P423" s="168"/>
      <c r="Q423" s="168"/>
      <c r="R423" s="168"/>
      <c r="S423" s="168"/>
      <c r="T423" s="169"/>
      <c r="AT423" s="164" t="s">
        <v>1758</v>
      </c>
      <c r="AU423" s="164" t="s">
        <v>1535</v>
      </c>
      <c r="AV423" s="13" t="s">
        <v>1535</v>
      </c>
      <c r="AW423" s="13" t="s">
        <v>1482</v>
      </c>
      <c r="AX423" s="13" t="s">
        <v>1526</v>
      </c>
      <c r="AY423" s="164" t="s">
        <v>1750</v>
      </c>
    </row>
    <row r="424" spans="1:65" s="13" customFormat="1">
      <c r="B424" s="163"/>
      <c r="D424" s="157" t="s">
        <v>1758</v>
      </c>
      <c r="E424" s="164" t="s">
        <v>1456</v>
      </c>
      <c r="F424" s="165" t="s">
        <v>2581</v>
      </c>
      <c r="H424" s="166">
        <v>17.5</v>
      </c>
      <c r="L424" s="163"/>
      <c r="M424" s="167"/>
      <c r="N424" s="168"/>
      <c r="O424" s="168"/>
      <c r="P424" s="168"/>
      <c r="Q424" s="168"/>
      <c r="R424" s="168"/>
      <c r="S424" s="168"/>
      <c r="T424" s="169"/>
      <c r="AT424" s="164" t="s">
        <v>1758</v>
      </c>
      <c r="AU424" s="164" t="s">
        <v>1535</v>
      </c>
      <c r="AV424" s="13" t="s">
        <v>1535</v>
      </c>
      <c r="AW424" s="13" t="s">
        <v>1482</v>
      </c>
      <c r="AX424" s="13" t="s">
        <v>1526</v>
      </c>
      <c r="AY424" s="164" t="s">
        <v>1750</v>
      </c>
    </row>
    <row r="425" spans="1:65" s="13" customFormat="1">
      <c r="B425" s="163"/>
      <c r="D425" s="157" t="s">
        <v>1758</v>
      </c>
      <c r="E425" s="164" t="s">
        <v>1456</v>
      </c>
      <c r="F425" s="165" t="s">
        <v>2582</v>
      </c>
      <c r="H425" s="166">
        <v>17.5</v>
      </c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1758</v>
      </c>
      <c r="AU425" s="164" t="s">
        <v>1535</v>
      </c>
      <c r="AV425" s="13" t="s">
        <v>1535</v>
      </c>
      <c r="AW425" s="13" t="s">
        <v>1482</v>
      </c>
      <c r="AX425" s="13" t="s">
        <v>1526</v>
      </c>
      <c r="AY425" s="164" t="s">
        <v>1750</v>
      </c>
    </row>
    <row r="426" spans="1:65" s="15" customFormat="1">
      <c r="B426" s="190"/>
      <c r="D426" s="157" t="s">
        <v>1758</v>
      </c>
      <c r="E426" s="191" t="s">
        <v>1456</v>
      </c>
      <c r="F426" s="192" t="s">
        <v>2176</v>
      </c>
      <c r="H426" s="193">
        <v>105</v>
      </c>
      <c r="L426" s="190"/>
      <c r="M426" s="194"/>
      <c r="N426" s="195"/>
      <c r="O426" s="195"/>
      <c r="P426" s="195"/>
      <c r="Q426" s="195"/>
      <c r="R426" s="195"/>
      <c r="S426" s="195"/>
      <c r="T426" s="196"/>
      <c r="AT426" s="191" t="s">
        <v>1758</v>
      </c>
      <c r="AU426" s="191" t="s">
        <v>1535</v>
      </c>
      <c r="AV426" s="15" t="s">
        <v>1764</v>
      </c>
      <c r="AW426" s="15" t="s">
        <v>1482</v>
      </c>
      <c r="AX426" s="15" t="s">
        <v>1526</v>
      </c>
      <c r="AY426" s="191" t="s">
        <v>1750</v>
      </c>
    </row>
    <row r="427" spans="1:65" s="12" customFormat="1">
      <c r="B427" s="156"/>
      <c r="D427" s="157" t="s">
        <v>1758</v>
      </c>
      <c r="E427" s="158" t="s">
        <v>1456</v>
      </c>
      <c r="F427" s="159" t="s">
        <v>2583</v>
      </c>
      <c r="H427" s="158" t="s">
        <v>1456</v>
      </c>
      <c r="L427" s="156"/>
      <c r="M427" s="160"/>
      <c r="N427" s="161"/>
      <c r="O427" s="161"/>
      <c r="P427" s="161"/>
      <c r="Q427" s="161"/>
      <c r="R427" s="161"/>
      <c r="S427" s="161"/>
      <c r="T427" s="162"/>
      <c r="AT427" s="158" t="s">
        <v>1758</v>
      </c>
      <c r="AU427" s="158" t="s">
        <v>1535</v>
      </c>
      <c r="AV427" s="12" t="s">
        <v>1533</v>
      </c>
      <c r="AW427" s="12" t="s">
        <v>1482</v>
      </c>
      <c r="AX427" s="12" t="s">
        <v>1526</v>
      </c>
      <c r="AY427" s="158" t="s">
        <v>1750</v>
      </c>
    </row>
    <row r="428" spans="1:65" s="13" customFormat="1">
      <c r="B428" s="163"/>
      <c r="D428" s="157" t="s">
        <v>1758</v>
      </c>
      <c r="E428" s="164" t="s">
        <v>1456</v>
      </c>
      <c r="F428" s="165" t="s">
        <v>2584</v>
      </c>
      <c r="H428" s="166">
        <v>949.83</v>
      </c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1758</v>
      </c>
      <c r="AU428" s="164" t="s">
        <v>1535</v>
      </c>
      <c r="AV428" s="13" t="s">
        <v>1535</v>
      </c>
      <c r="AW428" s="13" t="s">
        <v>1482</v>
      </c>
      <c r="AX428" s="13" t="s">
        <v>1526</v>
      </c>
      <c r="AY428" s="164" t="s">
        <v>1750</v>
      </c>
    </row>
    <row r="429" spans="1:65" s="13" customFormat="1">
      <c r="B429" s="163"/>
      <c r="D429" s="157" t="s">
        <v>1758</v>
      </c>
      <c r="E429" s="164" t="s">
        <v>1456</v>
      </c>
      <c r="F429" s="165" t="s">
        <v>2585</v>
      </c>
      <c r="H429" s="166">
        <v>1576.05</v>
      </c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1758</v>
      </c>
      <c r="AU429" s="164" t="s">
        <v>1535</v>
      </c>
      <c r="AV429" s="13" t="s">
        <v>1535</v>
      </c>
      <c r="AW429" s="13" t="s">
        <v>1482</v>
      </c>
      <c r="AX429" s="13" t="s">
        <v>1526</v>
      </c>
      <c r="AY429" s="164" t="s">
        <v>1750</v>
      </c>
    </row>
    <row r="430" spans="1:65" s="13" customFormat="1">
      <c r="B430" s="163"/>
      <c r="D430" s="157" t="s">
        <v>1758</v>
      </c>
      <c r="E430" s="164" t="s">
        <v>1456</v>
      </c>
      <c r="F430" s="165" t="s">
        <v>2586</v>
      </c>
      <c r="H430" s="166">
        <v>312.27</v>
      </c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1758</v>
      </c>
      <c r="AU430" s="164" t="s">
        <v>1535</v>
      </c>
      <c r="AV430" s="13" t="s">
        <v>1535</v>
      </c>
      <c r="AW430" s="13" t="s">
        <v>1482</v>
      </c>
      <c r="AX430" s="13" t="s">
        <v>1526</v>
      </c>
      <c r="AY430" s="164" t="s">
        <v>1750</v>
      </c>
    </row>
    <row r="431" spans="1:65" s="13" customFormat="1">
      <c r="B431" s="163"/>
      <c r="D431" s="157" t="s">
        <v>1758</v>
      </c>
      <c r="E431" s="164" t="s">
        <v>1456</v>
      </c>
      <c r="F431" s="165" t="s">
        <v>2587</v>
      </c>
      <c r="H431" s="166">
        <v>105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1758</v>
      </c>
      <c r="AU431" s="164" t="s">
        <v>1535</v>
      </c>
      <c r="AV431" s="13" t="s">
        <v>1535</v>
      </c>
      <c r="AW431" s="13" t="s">
        <v>1482</v>
      </c>
      <c r="AX431" s="13" t="s">
        <v>1526</v>
      </c>
      <c r="AY431" s="164" t="s">
        <v>1750</v>
      </c>
    </row>
    <row r="432" spans="1:65" s="13" customFormat="1">
      <c r="B432" s="163"/>
      <c r="D432" s="157" t="s">
        <v>1758</v>
      </c>
      <c r="E432" s="164" t="s">
        <v>1456</v>
      </c>
      <c r="F432" s="165" t="s">
        <v>2588</v>
      </c>
      <c r="H432" s="166">
        <v>831.18</v>
      </c>
      <c r="L432" s="163"/>
      <c r="M432" s="167"/>
      <c r="N432" s="168"/>
      <c r="O432" s="168"/>
      <c r="P432" s="168"/>
      <c r="Q432" s="168"/>
      <c r="R432" s="168"/>
      <c r="S432" s="168"/>
      <c r="T432" s="169"/>
      <c r="AT432" s="164" t="s">
        <v>1758</v>
      </c>
      <c r="AU432" s="164" t="s">
        <v>1535</v>
      </c>
      <c r="AV432" s="13" t="s">
        <v>1535</v>
      </c>
      <c r="AW432" s="13" t="s">
        <v>1482</v>
      </c>
      <c r="AX432" s="13" t="s">
        <v>1526</v>
      </c>
      <c r="AY432" s="164" t="s">
        <v>1750</v>
      </c>
    </row>
    <row r="433" spans="1:65" s="13" customFormat="1">
      <c r="B433" s="163"/>
      <c r="D433" s="157" t="s">
        <v>1758</v>
      </c>
      <c r="E433" s="164" t="s">
        <v>1456</v>
      </c>
      <c r="F433" s="165" t="s">
        <v>2589</v>
      </c>
      <c r="H433" s="166">
        <v>104.37</v>
      </c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1758</v>
      </c>
      <c r="AU433" s="164" t="s">
        <v>1535</v>
      </c>
      <c r="AV433" s="13" t="s">
        <v>1535</v>
      </c>
      <c r="AW433" s="13" t="s">
        <v>1482</v>
      </c>
      <c r="AX433" s="13" t="s">
        <v>1526</v>
      </c>
      <c r="AY433" s="164" t="s">
        <v>1750</v>
      </c>
    </row>
    <row r="434" spans="1:65" s="13" customFormat="1">
      <c r="B434" s="163"/>
      <c r="D434" s="157" t="s">
        <v>1758</v>
      </c>
      <c r="E434" s="164" t="s">
        <v>1456</v>
      </c>
      <c r="F434" s="165" t="s">
        <v>2590</v>
      </c>
      <c r="H434" s="166">
        <v>127.47</v>
      </c>
      <c r="L434" s="163"/>
      <c r="M434" s="167"/>
      <c r="N434" s="168"/>
      <c r="O434" s="168"/>
      <c r="P434" s="168"/>
      <c r="Q434" s="168"/>
      <c r="R434" s="168"/>
      <c r="S434" s="168"/>
      <c r="T434" s="169"/>
      <c r="AT434" s="164" t="s">
        <v>1758</v>
      </c>
      <c r="AU434" s="164" t="s">
        <v>1535</v>
      </c>
      <c r="AV434" s="13" t="s">
        <v>1535</v>
      </c>
      <c r="AW434" s="13" t="s">
        <v>1482</v>
      </c>
      <c r="AX434" s="13" t="s">
        <v>1526</v>
      </c>
      <c r="AY434" s="164" t="s">
        <v>1750</v>
      </c>
    </row>
    <row r="435" spans="1:65" s="13" customFormat="1">
      <c r="B435" s="163"/>
      <c r="D435" s="157" t="s">
        <v>1758</v>
      </c>
      <c r="E435" s="164" t="s">
        <v>1456</v>
      </c>
      <c r="F435" s="165" t="s">
        <v>2591</v>
      </c>
      <c r="H435" s="166">
        <v>413.28</v>
      </c>
      <c r="L435" s="163"/>
      <c r="M435" s="167"/>
      <c r="N435" s="168"/>
      <c r="O435" s="168"/>
      <c r="P435" s="168"/>
      <c r="Q435" s="168"/>
      <c r="R435" s="168"/>
      <c r="S435" s="168"/>
      <c r="T435" s="169"/>
      <c r="AT435" s="164" t="s">
        <v>1758</v>
      </c>
      <c r="AU435" s="164" t="s">
        <v>1535</v>
      </c>
      <c r="AV435" s="13" t="s">
        <v>1535</v>
      </c>
      <c r="AW435" s="13" t="s">
        <v>1482</v>
      </c>
      <c r="AX435" s="13" t="s">
        <v>1526</v>
      </c>
      <c r="AY435" s="164" t="s">
        <v>1750</v>
      </c>
    </row>
    <row r="436" spans="1:65" s="15" customFormat="1">
      <c r="B436" s="190"/>
      <c r="D436" s="157" t="s">
        <v>1758</v>
      </c>
      <c r="E436" s="191" t="s">
        <v>1456</v>
      </c>
      <c r="F436" s="192" t="s">
        <v>2176</v>
      </c>
      <c r="H436" s="193">
        <v>4419.45</v>
      </c>
      <c r="L436" s="190"/>
      <c r="M436" s="194"/>
      <c r="N436" s="195"/>
      <c r="O436" s="195"/>
      <c r="P436" s="195"/>
      <c r="Q436" s="195"/>
      <c r="R436" s="195"/>
      <c r="S436" s="195"/>
      <c r="T436" s="196"/>
      <c r="AT436" s="191" t="s">
        <v>1758</v>
      </c>
      <c r="AU436" s="191" t="s">
        <v>1535</v>
      </c>
      <c r="AV436" s="15" t="s">
        <v>1764</v>
      </c>
      <c r="AW436" s="15" t="s">
        <v>1482</v>
      </c>
      <c r="AX436" s="15" t="s">
        <v>1526</v>
      </c>
      <c r="AY436" s="191" t="s">
        <v>1750</v>
      </c>
    </row>
    <row r="437" spans="1:65" s="14" customFormat="1">
      <c r="B437" s="170"/>
      <c r="D437" s="157" t="s">
        <v>1758</v>
      </c>
      <c r="E437" s="171" t="s">
        <v>1456</v>
      </c>
      <c r="F437" s="172" t="s">
        <v>1816</v>
      </c>
      <c r="H437" s="173">
        <v>4524.45</v>
      </c>
      <c r="L437" s="170"/>
      <c r="M437" s="174"/>
      <c r="N437" s="175"/>
      <c r="O437" s="175"/>
      <c r="P437" s="175"/>
      <c r="Q437" s="175"/>
      <c r="R437" s="175"/>
      <c r="S437" s="175"/>
      <c r="T437" s="176"/>
      <c r="AT437" s="171" t="s">
        <v>1758</v>
      </c>
      <c r="AU437" s="171" t="s">
        <v>1535</v>
      </c>
      <c r="AV437" s="14" t="s">
        <v>1756</v>
      </c>
      <c r="AW437" s="14" t="s">
        <v>1482</v>
      </c>
      <c r="AX437" s="14" t="s">
        <v>1533</v>
      </c>
      <c r="AY437" s="171" t="s">
        <v>1750</v>
      </c>
    </row>
    <row r="438" spans="1:65" s="1" customFormat="1" ht="44.25" customHeight="1">
      <c r="A438" s="29"/>
      <c r="B438" s="142"/>
      <c r="C438" s="143" t="s">
        <v>2019</v>
      </c>
      <c r="D438" s="143" t="s">
        <v>1752</v>
      </c>
      <c r="E438" s="144" t="s">
        <v>2240</v>
      </c>
      <c r="F438" s="145" t="s">
        <v>2241</v>
      </c>
      <c r="G438" s="146" t="s">
        <v>1755</v>
      </c>
      <c r="H438" s="147">
        <v>6839.4</v>
      </c>
      <c r="I438" s="148"/>
      <c r="J438" s="148">
        <f>ROUND(I438*H438,2)</f>
        <v>0</v>
      </c>
      <c r="K438" s="149"/>
      <c r="L438" s="30"/>
      <c r="M438" s="150" t="s">
        <v>1456</v>
      </c>
      <c r="N438" s="151" t="s">
        <v>1491</v>
      </c>
      <c r="O438" s="152">
        <v>1.6E-2</v>
      </c>
      <c r="P438" s="152">
        <f>O438*H438</f>
        <v>109.43039999999999</v>
      </c>
      <c r="Q438" s="152">
        <v>0</v>
      </c>
      <c r="R438" s="152">
        <f>Q438*H438</f>
        <v>0</v>
      </c>
      <c r="S438" s="152">
        <v>0</v>
      </c>
      <c r="T438" s="153">
        <f>S438*H438</f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54" t="s">
        <v>1756</v>
      </c>
      <c r="AT438" s="154" t="s">
        <v>1752</v>
      </c>
      <c r="AU438" s="154" t="s">
        <v>1535</v>
      </c>
      <c r="AY438" s="17" t="s">
        <v>1750</v>
      </c>
      <c r="BE438" s="155">
        <f>IF(N438="základní",J438,0)</f>
        <v>0</v>
      </c>
      <c r="BF438" s="155">
        <f>IF(N438="snížená",J438,0)</f>
        <v>0</v>
      </c>
      <c r="BG438" s="155">
        <f>IF(N438="zákl. přenesená",J438,0)</f>
        <v>0</v>
      </c>
      <c r="BH438" s="155">
        <f>IF(N438="sníž. přenesená",J438,0)</f>
        <v>0</v>
      </c>
      <c r="BI438" s="155">
        <f>IF(N438="nulová",J438,0)</f>
        <v>0</v>
      </c>
      <c r="BJ438" s="17" t="s">
        <v>1533</v>
      </c>
      <c r="BK438" s="155">
        <f>ROUND(I438*H438,2)</f>
        <v>0</v>
      </c>
      <c r="BL438" s="17" t="s">
        <v>1756</v>
      </c>
      <c r="BM438" s="154" t="s">
        <v>1942</v>
      </c>
    </row>
    <row r="439" spans="1:65" s="12" customFormat="1">
      <c r="B439" s="156"/>
      <c r="D439" s="157" t="s">
        <v>1758</v>
      </c>
      <c r="E439" s="158" t="s">
        <v>1456</v>
      </c>
      <c r="F439" s="159" t="s">
        <v>2576</v>
      </c>
      <c r="H439" s="158" t="s">
        <v>1456</v>
      </c>
      <c r="L439" s="156"/>
      <c r="M439" s="160"/>
      <c r="N439" s="161"/>
      <c r="O439" s="161"/>
      <c r="P439" s="161"/>
      <c r="Q439" s="161"/>
      <c r="R439" s="161"/>
      <c r="S439" s="161"/>
      <c r="T439" s="162"/>
      <c r="AT439" s="158" t="s">
        <v>1758</v>
      </c>
      <c r="AU439" s="158" t="s">
        <v>1535</v>
      </c>
      <c r="AV439" s="12" t="s">
        <v>1533</v>
      </c>
      <c r="AW439" s="12" t="s">
        <v>1482</v>
      </c>
      <c r="AX439" s="12" t="s">
        <v>1526</v>
      </c>
      <c r="AY439" s="158" t="s">
        <v>1750</v>
      </c>
    </row>
    <row r="440" spans="1:65" s="13" customFormat="1">
      <c r="B440" s="163"/>
      <c r="D440" s="157" t="s">
        <v>1758</v>
      </c>
      <c r="E440" s="164" t="s">
        <v>1456</v>
      </c>
      <c r="F440" s="165" t="s">
        <v>2577</v>
      </c>
      <c r="H440" s="166">
        <v>17.5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1758</v>
      </c>
      <c r="AU440" s="164" t="s">
        <v>1535</v>
      </c>
      <c r="AV440" s="13" t="s">
        <v>1535</v>
      </c>
      <c r="AW440" s="13" t="s">
        <v>1482</v>
      </c>
      <c r="AX440" s="13" t="s">
        <v>1526</v>
      </c>
      <c r="AY440" s="164" t="s">
        <v>1750</v>
      </c>
    </row>
    <row r="441" spans="1:65" s="13" customFormat="1">
      <c r="B441" s="163"/>
      <c r="D441" s="157" t="s">
        <v>1758</v>
      </c>
      <c r="E441" s="164" t="s">
        <v>1456</v>
      </c>
      <c r="F441" s="165" t="s">
        <v>2578</v>
      </c>
      <c r="H441" s="166">
        <v>17.5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1758</v>
      </c>
      <c r="AU441" s="164" t="s">
        <v>1535</v>
      </c>
      <c r="AV441" s="13" t="s">
        <v>1535</v>
      </c>
      <c r="AW441" s="13" t="s">
        <v>1482</v>
      </c>
      <c r="AX441" s="13" t="s">
        <v>1526</v>
      </c>
      <c r="AY441" s="164" t="s">
        <v>1750</v>
      </c>
    </row>
    <row r="442" spans="1:65" s="13" customFormat="1">
      <c r="B442" s="163"/>
      <c r="D442" s="157" t="s">
        <v>1758</v>
      </c>
      <c r="E442" s="164" t="s">
        <v>1456</v>
      </c>
      <c r="F442" s="165" t="s">
        <v>2579</v>
      </c>
      <c r="H442" s="166">
        <v>17.5</v>
      </c>
      <c r="L442" s="163"/>
      <c r="M442" s="167"/>
      <c r="N442" s="168"/>
      <c r="O442" s="168"/>
      <c r="P442" s="168"/>
      <c r="Q442" s="168"/>
      <c r="R442" s="168"/>
      <c r="S442" s="168"/>
      <c r="T442" s="169"/>
      <c r="AT442" s="164" t="s">
        <v>1758</v>
      </c>
      <c r="AU442" s="164" t="s">
        <v>1535</v>
      </c>
      <c r="AV442" s="13" t="s">
        <v>1535</v>
      </c>
      <c r="AW442" s="13" t="s">
        <v>1482</v>
      </c>
      <c r="AX442" s="13" t="s">
        <v>1526</v>
      </c>
      <c r="AY442" s="164" t="s">
        <v>1750</v>
      </c>
    </row>
    <row r="443" spans="1:65" s="13" customFormat="1">
      <c r="B443" s="163"/>
      <c r="D443" s="157" t="s">
        <v>1758</v>
      </c>
      <c r="E443" s="164" t="s">
        <v>1456</v>
      </c>
      <c r="F443" s="165" t="s">
        <v>2580</v>
      </c>
      <c r="H443" s="166">
        <v>17.5</v>
      </c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1758</v>
      </c>
      <c r="AU443" s="164" t="s">
        <v>1535</v>
      </c>
      <c r="AV443" s="13" t="s">
        <v>1535</v>
      </c>
      <c r="AW443" s="13" t="s">
        <v>1482</v>
      </c>
      <c r="AX443" s="13" t="s">
        <v>1526</v>
      </c>
      <c r="AY443" s="164" t="s">
        <v>1750</v>
      </c>
    </row>
    <row r="444" spans="1:65" s="13" customFormat="1">
      <c r="B444" s="163"/>
      <c r="D444" s="157" t="s">
        <v>1758</v>
      </c>
      <c r="E444" s="164" t="s">
        <v>1456</v>
      </c>
      <c r="F444" s="165" t="s">
        <v>2581</v>
      </c>
      <c r="H444" s="166">
        <v>17.5</v>
      </c>
      <c r="L444" s="163"/>
      <c r="M444" s="167"/>
      <c r="N444" s="168"/>
      <c r="O444" s="168"/>
      <c r="P444" s="168"/>
      <c r="Q444" s="168"/>
      <c r="R444" s="168"/>
      <c r="S444" s="168"/>
      <c r="T444" s="169"/>
      <c r="AT444" s="164" t="s">
        <v>1758</v>
      </c>
      <c r="AU444" s="164" t="s">
        <v>1535</v>
      </c>
      <c r="AV444" s="13" t="s">
        <v>1535</v>
      </c>
      <c r="AW444" s="13" t="s">
        <v>1482</v>
      </c>
      <c r="AX444" s="13" t="s">
        <v>1526</v>
      </c>
      <c r="AY444" s="164" t="s">
        <v>1750</v>
      </c>
    </row>
    <row r="445" spans="1:65" s="13" customFormat="1">
      <c r="B445" s="163"/>
      <c r="D445" s="157" t="s">
        <v>1758</v>
      </c>
      <c r="E445" s="164" t="s">
        <v>1456</v>
      </c>
      <c r="F445" s="165" t="s">
        <v>2582</v>
      </c>
      <c r="H445" s="166">
        <v>17.5</v>
      </c>
      <c r="L445" s="163"/>
      <c r="M445" s="167"/>
      <c r="N445" s="168"/>
      <c r="O445" s="168"/>
      <c r="P445" s="168"/>
      <c r="Q445" s="168"/>
      <c r="R445" s="168"/>
      <c r="S445" s="168"/>
      <c r="T445" s="169"/>
      <c r="AT445" s="164" t="s">
        <v>1758</v>
      </c>
      <c r="AU445" s="164" t="s">
        <v>1535</v>
      </c>
      <c r="AV445" s="13" t="s">
        <v>1535</v>
      </c>
      <c r="AW445" s="13" t="s">
        <v>1482</v>
      </c>
      <c r="AX445" s="13" t="s">
        <v>1526</v>
      </c>
      <c r="AY445" s="164" t="s">
        <v>1750</v>
      </c>
    </row>
    <row r="446" spans="1:65" s="15" customFormat="1">
      <c r="B446" s="190"/>
      <c r="D446" s="157" t="s">
        <v>1758</v>
      </c>
      <c r="E446" s="191" t="s">
        <v>1456</v>
      </c>
      <c r="F446" s="192" t="s">
        <v>2176</v>
      </c>
      <c r="H446" s="193">
        <v>105</v>
      </c>
      <c r="L446" s="190"/>
      <c r="M446" s="194"/>
      <c r="N446" s="195"/>
      <c r="O446" s="195"/>
      <c r="P446" s="195"/>
      <c r="Q446" s="195"/>
      <c r="R446" s="195"/>
      <c r="S446" s="195"/>
      <c r="T446" s="196"/>
      <c r="AT446" s="191" t="s">
        <v>1758</v>
      </c>
      <c r="AU446" s="191" t="s">
        <v>1535</v>
      </c>
      <c r="AV446" s="15" t="s">
        <v>1764</v>
      </c>
      <c r="AW446" s="15" t="s">
        <v>1482</v>
      </c>
      <c r="AX446" s="15" t="s">
        <v>1526</v>
      </c>
      <c r="AY446" s="191" t="s">
        <v>1750</v>
      </c>
    </row>
    <row r="447" spans="1:65" s="12" customFormat="1">
      <c r="B447" s="156"/>
      <c r="D447" s="157" t="s">
        <v>1758</v>
      </c>
      <c r="E447" s="158" t="s">
        <v>1456</v>
      </c>
      <c r="F447" s="159" t="s">
        <v>725</v>
      </c>
      <c r="H447" s="158" t="s">
        <v>1456</v>
      </c>
      <c r="L447" s="156"/>
      <c r="M447" s="160"/>
      <c r="N447" s="161"/>
      <c r="O447" s="161"/>
      <c r="P447" s="161"/>
      <c r="Q447" s="161"/>
      <c r="R447" s="161"/>
      <c r="S447" s="161"/>
      <c r="T447" s="162"/>
      <c r="AT447" s="158" t="s">
        <v>1758</v>
      </c>
      <c r="AU447" s="158" t="s">
        <v>1535</v>
      </c>
      <c r="AV447" s="12" t="s">
        <v>1533</v>
      </c>
      <c r="AW447" s="12" t="s">
        <v>1482</v>
      </c>
      <c r="AX447" s="12" t="s">
        <v>1526</v>
      </c>
      <c r="AY447" s="158" t="s">
        <v>1750</v>
      </c>
    </row>
    <row r="448" spans="1:65" s="13" customFormat="1">
      <c r="B448" s="163"/>
      <c r="D448" s="157" t="s">
        <v>1758</v>
      </c>
      <c r="E448" s="164" t="s">
        <v>1456</v>
      </c>
      <c r="F448" s="165" t="s">
        <v>726</v>
      </c>
      <c r="H448" s="166">
        <v>1447.36</v>
      </c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1758</v>
      </c>
      <c r="AU448" s="164" t="s">
        <v>1535</v>
      </c>
      <c r="AV448" s="13" t="s">
        <v>1535</v>
      </c>
      <c r="AW448" s="13" t="s">
        <v>1482</v>
      </c>
      <c r="AX448" s="13" t="s">
        <v>1526</v>
      </c>
      <c r="AY448" s="164" t="s">
        <v>1750</v>
      </c>
    </row>
    <row r="449" spans="1:65" s="13" customFormat="1">
      <c r="B449" s="163"/>
      <c r="D449" s="157" t="s">
        <v>1758</v>
      </c>
      <c r="E449" s="164" t="s">
        <v>1456</v>
      </c>
      <c r="F449" s="165" t="s">
        <v>727</v>
      </c>
      <c r="H449" s="166">
        <v>2401.6</v>
      </c>
      <c r="L449" s="163"/>
      <c r="M449" s="167"/>
      <c r="N449" s="168"/>
      <c r="O449" s="168"/>
      <c r="P449" s="168"/>
      <c r="Q449" s="168"/>
      <c r="R449" s="168"/>
      <c r="S449" s="168"/>
      <c r="T449" s="169"/>
      <c r="AT449" s="164" t="s">
        <v>1758</v>
      </c>
      <c r="AU449" s="164" t="s">
        <v>1535</v>
      </c>
      <c r="AV449" s="13" t="s">
        <v>1535</v>
      </c>
      <c r="AW449" s="13" t="s">
        <v>1482</v>
      </c>
      <c r="AX449" s="13" t="s">
        <v>1526</v>
      </c>
      <c r="AY449" s="164" t="s">
        <v>1750</v>
      </c>
    </row>
    <row r="450" spans="1:65" s="13" customFormat="1">
      <c r="B450" s="163"/>
      <c r="D450" s="157" t="s">
        <v>1758</v>
      </c>
      <c r="E450" s="164" t="s">
        <v>1456</v>
      </c>
      <c r="F450" s="165" t="s">
        <v>728</v>
      </c>
      <c r="H450" s="166">
        <v>475.84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1758</v>
      </c>
      <c r="AU450" s="164" t="s">
        <v>1535</v>
      </c>
      <c r="AV450" s="13" t="s">
        <v>1535</v>
      </c>
      <c r="AW450" s="13" t="s">
        <v>1482</v>
      </c>
      <c r="AX450" s="13" t="s">
        <v>1526</v>
      </c>
      <c r="AY450" s="164" t="s">
        <v>1750</v>
      </c>
    </row>
    <row r="451" spans="1:65" s="13" customFormat="1">
      <c r="B451" s="163"/>
      <c r="D451" s="157" t="s">
        <v>1758</v>
      </c>
      <c r="E451" s="164" t="s">
        <v>1456</v>
      </c>
      <c r="F451" s="165" t="s">
        <v>729</v>
      </c>
      <c r="H451" s="166">
        <v>160</v>
      </c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1758</v>
      </c>
      <c r="AU451" s="164" t="s">
        <v>1535</v>
      </c>
      <c r="AV451" s="13" t="s">
        <v>1535</v>
      </c>
      <c r="AW451" s="13" t="s">
        <v>1482</v>
      </c>
      <c r="AX451" s="13" t="s">
        <v>1526</v>
      </c>
      <c r="AY451" s="164" t="s">
        <v>1750</v>
      </c>
    </row>
    <row r="452" spans="1:65" s="13" customFormat="1">
      <c r="B452" s="163"/>
      <c r="D452" s="157" t="s">
        <v>1758</v>
      </c>
      <c r="E452" s="164" t="s">
        <v>1456</v>
      </c>
      <c r="F452" s="165" t="s">
        <v>730</v>
      </c>
      <c r="H452" s="166">
        <v>1266.56</v>
      </c>
      <c r="L452" s="163"/>
      <c r="M452" s="167"/>
      <c r="N452" s="168"/>
      <c r="O452" s="168"/>
      <c r="P452" s="168"/>
      <c r="Q452" s="168"/>
      <c r="R452" s="168"/>
      <c r="S452" s="168"/>
      <c r="T452" s="169"/>
      <c r="AT452" s="164" t="s">
        <v>1758</v>
      </c>
      <c r="AU452" s="164" t="s">
        <v>1535</v>
      </c>
      <c r="AV452" s="13" t="s">
        <v>1535</v>
      </c>
      <c r="AW452" s="13" t="s">
        <v>1482</v>
      </c>
      <c r="AX452" s="13" t="s">
        <v>1526</v>
      </c>
      <c r="AY452" s="164" t="s">
        <v>1750</v>
      </c>
    </row>
    <row r="453" spans="1:65" s="13" customFormat="1">
      <c r="B453" s="163"/>
      <c r="D453" s="157" t="s">
        <v>1758</v>
      </c>
      <c r="E453" s="164" t="s">
        <v>1456</v>
      </c>
      <c r="F453" s="165" t="s">
        <v>731</v>
      </c>
      <c r="H453" s="166">
        <v>159.04</v>
      </c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1758</v>
      </c>
      <c r="AU453" s="164" t="s">
        <v>1535</v>
      </c>
      <c r="AV453" s="13" t="s">
        <v>1535</v>
      </c>
      <c r="AW453" s="13" t="s">
        <v>1482</v>
      </c>
      <c r="AX453" s="13" t="s">
        <v>1526</v>
      </c>
      <c r="AY453" s="164" t="s">
        <v>1750</v>
      </c>
    </row>
    <row r="454" spans="1:65" s="13" customFormat="1">
      <c r="B454" s="163"/>
      <c r="D454" s="157" t="s">
        <v>1758</v>
      </c>
      <c r="E454" s="164" t="s">
        <v>1456</v>
      </c>
      <c r="F454" s="165" t="s">
        <v>732</v>
      </c>
      <c r="H454" s="166">
        <v>194.24</v>
      </c>
      <c r="L454" s="163"/>
      <c r="M454" s="167"/>
      <c r="N454" s="168"/>
      <c r="O454" s="168"/>
      <c r="P454" s="168"/>
      <c r="Q454" s="168"/>
      <c r="R454" s="168"/>
      <c r="S454" s="168"/>
      <c r="T454" s="169"/>
      <c r="AT454" s="164" t="s">
        <v>1758</v>
      </c>
      <c r="AU454" s="164" t="s">
        <v>1535</v>
      </c>
      <c r="AV454" s="13" t="s">
        <v>1535</v>
      </c>
      <c r="AW454" s="13" t="s">
        <v>1482</v>
      </c>
      <c r="AX454" s="13" t="s">
        <v>1526</v>
      </c>
      <c r="AY454" s="164" t="s">
        <v>1750</v>
      </c>
    </row>
    <row r="455" spans="1:65" s="13" customFormat="1">
      <c r="B455" s="163"/>
      <c r="D455" s="157" t="s">
        <v>1758</v>
      </c>
      <c r="E455" s="164" t="s">
        <v>1456</v>
      </c>
      <c r="F455" s="165" t="s">
        <v>733</v>
      </c>
      <c r="H455" s="166">
        <v>629.76</v>
      </c>
      <c r="L455" s="163"/>
      <c r="M455" s="167"/>
      <c r="N455" s="168"/>
      <c r="O455" s="168"/>
      <c r="P455" s="168"/>
      <c r="Q455" s="168"/>
      <c r="R455" s="168"/>
      <c r="S455" s="168"/>
      <c r="T455" s="169"/>
      <c r="AT455" s="164" t="s">
        <v>1758</v>
      </c>
      <c r="AU455" s="164" t="s">
        <v>1535</v>
      </c>
      <c r="AV455" s="13" t="s">
        <v>1535</v>
      </c>
      <c r="AW455" s="13" t="s">
        <v>1482</v>
      </c>
      <c r="AX455" s="13" t="s">
        <v>1526</v>
      </c>
      <c r="AY455" s="164" t="s">
        <v>1750</v>
      </c>
    </row>
    <row r="456" spans="1:65" s="15" customFormat="1">
      <c r="B456" s="190"/>
      <c r="D456" s="157" t="s">
        <v>1758</v>
      </c>
      <c r="E456" s="191" t="s">
        <v>1456</v>
      </c>
      <c r="F456" s="192" t="s">
        <v>2176</v>
      </c>
      <c r="H456" s="193">
        <v>6734.4000000000005</v>
      </c>
      <c r="L456" s="190"/>
      <c r="M456" s="194"/>
      <c r="N456" s="195"/>
      <c r="O456" s="195"/>
      <c r="P456" s="195"/>
      <c r="Q456" s="195"/>
      <c r="R456" s="195"/>
      <c r="S456" s="195"/>
      <c r="T456" s="196"/>
      <c r="AT456" s="191" t="s">
        <v>1758</v>
      </c>
      <c r="AU456" s="191" t="s">
        <v>1535</v>
      </c>
      <c r="AV456" s="15" t="s">
        <v>1764</v>
      </c>
      <c r="AW456" s="15" t="s">
        <v>1482</v>
      </c>
      <c r="AX456" s="15" t="s">
        <v>1526</v>
      </c>
      <c r="AY456" s="191" t="s">
        <v>1750</v>
      </c>
    </row>
    <row r="457" spans="1:65" s="14" customFormat="1">
      <c r="B457" s="170"/>
      <c r="D457" s="157" t="s">
        <v>1758</v>
      </c>
      <c r="E457" s="171" t="s">
        <v>1456</v>
      </c>
      <c r="F457" s="172" t="s">
        <v>1816</v>
      </c>
      <c r="H457" s="173">
        <v>6839.4000000000005</v>
      </c>
      <c r="L457" s="170"/>
      <c r="M457" s="174"/>
      <c r="N457" s="175"/>
      <c r="O457" s="175"/>
      <c r="P457" s="175"/>
      <c r="Q457" s="175"/>
      <c r="R457" s="175"/>
      <c r="S457" s="175"/>
      <c r="T457" s="176"/>
      <c r="AT457" s="171" t="s">
        <v>1758</v>
      </c>
      <c r="AU457" s="171" t="s">
        <v>1535</v>
      </c>
      <c r="AV457" s="14" t="s">
        <v>1756</v>
      </c>
      <c r="AW457" s="14" t="s">
        <v>1482</v>
      </c>
      <c r="AX457" s="14" t="s">
        <v>1533</v>
      </c>
      <c r="AY457" s="171" t="s">
        <v>1750</v>
      </c>
    </row>
    <row r="458" spans="1:65" s="1" customFormat="1" ht="44.25" customHeight="1">
      <c r="A458" s="29"/>
      <c r="B458" s="142"/>
      <c r="C458" s="143" t="s">
        <v>2023</v>
      </c>
      <c r="D458" s="143" t="s">
        <v>1752</v>
      </c>
      <c r="E458" s="144" t="s">
        <v>2242</v>
      </c>
      <c r="F458" s="145" t="s">
        <v>2243</v>
      </c>
      <c r="G458" s="146" t="s">
        <v>1755</v>
      </c>
      <c r="H458" s="147">
        <v>69</v>
      </c>
      <c r="I458" s="148"/>
      <c r="J458" s="148">
        <f>ROUND(I458*H458,2)</f>
        <v>0</v>
      </c>
      <c r="K458" s="149"/>
      <c r="L458" s="30"/>
      <c r="M458" s="150" t="s">
        <v>1456</v>
      </c>
      <c r="N458" s="151" t="s">
        <v>1491</v>
      </c>
      <c r="O458" s="152">
        <v>0.09</v>
      </c>
      <c r="P458" s="152">
        <f>O458*H458</f>
        <v>6.21</v>
      </c>
      <c r="Q458" s="152">
        <v>0</v>
      </c>
      <c r="R458" s="152">
        <f>Q458*H458</f>
        <v>0</v>
      </c>
      <c r="S458" s="152">
        <v>0</v>
      </c>
      <c r="T458" s="153">
        <f>S458*H458</f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54" t="s">
        <v>1756</v>
      </c>
      <c r="AT458" s="154" t="s">
        <v>1752</v>
      </c>
      <c r="AU458" s="154" t="s">
        <v>1535</v>
      </c>
      <c r="AY458" s="17" t="s">
        <v>1750</v>
      </c>
      <c r="BE458" s="155">
        <f>IF(N458="základní",J458,0)</f>
        <v>0</v>
      </c>
      <c r="BF458" s="155">
        <f>IF(N458="snížená",J458,0)</f>
        <v>0</v>
      </c>
      <c r="BG458" s="155">
        <f>IF(N458="zákl. přenesená",J458,0)</f>
        <v>0</v>
      </c>
      <c r="BH458" s="155">
        <f>IF(N458="sníž. přenesená",J458,0)</f>
        <v>0</v>
      </c>
      <c r="BI458" s="155">
        <f>IF(N458="nulová",J458,0)</f>
        <v>0</v>
      </c>
      <c r="BJ458" s="17" t="s">
        <v>1533</v>
      </c>
      <c r="BK458" s="155">
        <f>ROUND(I458*H458,2)</f>
        <v>0</v>
      </c>
      <c r="BL458" s="17" t="s">
        <v>1756</v>
      </c>
      <c r="BM458" s="154" t="s">
        <v>2244</v>
      </c>
    </row>
    <row r="459" spans="1:65" s="12" customFormat="1">
      <c r="B459" s="156"/>
      <c r="D459" s="157" t="s">
        <v>1758</v>
      </c>
      <c r="E459" s="158" t="s">
        <v>1456</v>
      </c>
      <c r="F459" s="159" t="s">
        <v>2562</v>
      </c>
      <c r="H459" s="158" t="s">
        <v>1456</v>
      </c>
      <c r="L459" s="156"/>
      <c r="M459" s="160"/>
      <c r="N459" s="161"/>
      <c r="O459" s="161"/>
      <c r="P459" s="161"/>
      <c r="Q459" s="161"/>
      <c r="R459" s="161"/>
      <c r="S459" s="161"/>
      <c r="T459" s="162"/>
      <c r="AT459" s="158" t="s">
        <v>1758</v>
      </c>
      <c r="AU459" s="158" t="s">
        <v>1535</v>
      </c>
      <c r="AV459" s="12" t="s">
        <v>1533</v>
      </c>
      <c r="AW459" s="12" t="s">
        <v>1482</v>
      </c>
      <c r="AX459" s="12" t="s">
        <v>1526</v>
      </c>
      <c r="AY459" s="158" t="s">
        <v>1750</v>
      </c>
    </row>
    <row r="460" spans="1:65" s="13" customFormat="1">
      <c r="B460" s="163"/>
      <c r="D460" s="157" t="s">
        <v>1758</v>
      </c>
      <c r="E460" s="164" t="s">
        <v>1456</v>
      </c>
      <c r="F460" s="165" t="s">
        <v>2563</v>
      </c>
      <c r="H460" s="166">
        <v>11.5</v>
      </c>
      <c r="L460" s="163"/>
      <c r="M460" s="167"/>
      <c r="N460" s="168"/>
      <c r="O460" s="168"/>
      <c r="P460" s="168"/>
      <c r="Q460" s="168"/>
      <c r="R460" s="168"/>
      <c r="S460" s="168"/>
      <c r="T460" s="169"/>
      <c r="AT460" s="164" t="s">
        <v>1758</v>
      </c>
      <c r="AU460" s="164" t="s">
        <v>1535</v>
      </c>
      <c r="AV460" s="13" t="s">
        <v>1535</v>
      </c>
      <c r="AW460" s="13" t="s">
        <v>1482</v>
      </c>
      <c r="AX460" s="13" t="s">
        <v>1526</v>
      </c>
      <c r="AY460" s="164" t="s">
        <v>1750</v>
      </c>
    </row>
    <row r="461" spans="1:65" s="13" customFormat="1">
      <c r="B461" s="163"/>
      <c r="D461" s="157" t="s">
        <v>1758</v>
      </c>
      <c r="E461" s="164" t="s">
        <v>1456</v>
      </c>
      <c r="F461" s="165" t="s">
        <v>2564</v>
      </c>
      <c r="H461" s="166">
        <v>11.5</v>
      </c>
      <c r="L461" s="163"/>
      <c r="M461" s="167"/>
      <c r="N461" s="168"/>
      <c r="O461" s="168"/>
      <c r="P461" s="168"/>
      <c r="Q461" s="168"/>
      <c r="R461" s="168"/>
      <c r="S461" s="168"/>
      <c r="T461" s="169"/>
      <c r="AT461" s="164" t="s">
        <v>1758</v>
      </c>
      <c r="AU461" s="164" t="s">
        <v>1535</v>
      </c>
      <c r="AV461" s="13" t="s">
        <v>1535</v>
      </c>
      <c r="AW461" s="13" t="s">
        <v>1482</v>
      </c>
      <c r="AX461" s="13" t="s">
        <v>1526</v>
      </c>
      <c r="AY461" s="164" t="s">
        <v>1750</v>
      </c>
    </row>
    <row r="462" spans="1:65" s="13" customFormat="1">
      <c r="B462" s="163"/>
      <c r="D462" s="157" t="s">
        <v>1758</v>
      </c>
      <c r="E462" s="164" t="s">
        <v>1456</v>
      </c>
      <c r="F462" s="165" t="s">
        <v>2565</v>
      </c>
      <c r="H462" s="166">
        <v>11.5</v>
      </c>
      <c r="L462" s="163"/>
      <c r="M462" s="167"/>
      <c r="N462" s="168"/>
      <c r="O462" s="168"/>
      <c r="P462" s="168"/>
      <c r="Q462" s="168"/>
      <c r="R462" s="168"/>
      <c r="S462" s="168"/>
      <c r="T462" s="169"/>
      <c r="AT462" s="164" t="s">
        <v>1758</v>
      </c>
      <c r="AU462" s="164" t="s">
        <v>1535</v>
      </c>
      <c r="AV462" s="13" t="s">
        <v>1535</v>
      </c>
      <c r="AW462" s="13" t="s">
        <v>1482</v>
      </c>
      <c r="AX462" s="13" t="s">
        <v>1526</v>
      </c>
      <c r="AY462" s="164" t="s">
        <v>1750</v>
      </c>
    </row>
    <row r="463" spans="1:65" s="13" customFormat="1">
      <c r="B463" s="163"/>
      <c r="D463" s="157" t="s">
        <v>1758</v>
      </c>
      <c r="E463" s="164" t="s">
        <v>1456</v>
      </c>
      <c r="F463" s="165" t="s">
        <v>2566</v>
      </c>
      <c r="H463" s="166">
        <v>11.5</v>
      </c>
      <c r="L463" s="163"/>
      <c r="M463" s="167"/>
      <c r="N463" s="168"/>
      <c r="O463" s="168"/>
      <c r="P463" s="168"/>
      <c r="Q463" s="168"/>
      <c r="R463" s="168"/>
      <c r="S463" s="168"/>
      <c r="T463" s="169"/>
      <c r="AT463" s="164" t="s">
        <v>1758</v>
      </c>
      <c r="AU463" s="164" t="s">
        <v>1535</v>
      </c>
      <c r="AV463" s="13" t="s">
        <v>1535</v>
      </c>
      <c r="AW463" s="13" t="s">
        <v>1482</v>
      </c>
      <c r="AX463" s="13" t="s">
        <v>1526</v>
      </c>
      <c r="AY463" s="164" t="s">
        <v>1750</v>
      </c>
    </row>
    <row r="464" spans="1:65" s="13" customFormat="1">
      <c r="B464" s="163"/>
      <c r="D464" s="157" t="s">
        <v>1758</v>
      </c>
      <c r="E464" s="164" t="s">
        <v>1456</v>
      </c>
      <c r="F464" s="165" t="s">
        <v>2567</v>
      </c>
      <c r="H464" s="166">
        <v>11.5</v>
      </c>
      <c r="L464" s="163"/>
      <c r="M464" s="167"/>
      <c r="N464" s="168"/>
      <c r="O464" s="168"/>
      <c r="P464" s="168"/>
      <c r="Q464" s="168"/>
      <c r="R464" s="168"/>
      <c r="S464" s="168"/>
      <c r="T464" s="169"/>
      <c r="AT464" s="164" t="s">
        <v>1758</v>
      </c>
      <c r="AU464" s="164" t="s">
        <v>1535</v>
      </c>
      <c r="AV464" s="13" t="s">
        <v>1535</v>
      </c>
      <c r="AW464" s="13" t="s">
        <v>1482</v>
      </c>
      <c r="AX464" s="13" t="s">
        <v>1526</v>
      </c>
      <c r="AY464" s="164" t="s">
        <v>1750</v>
      </c>
    </row>
    <row r="465" spans="1:65" s="13" customFormat="1">
      <c r="B465" s="163"/>
      <c r="D465" s="157" t="s">
        <v>1758</v>
      </c>
      <c r="E465" s="164" t="s">
        <v>1456</v>
      </c>
      <c r="F465" s="165" t="s">
        <v>2568</v>
      </c>
      <c r="H465" s="166">
        <v>11.5</v>
      </c>
      <c r="L465" s="163"/>
      <c r="M465" s="167"/>
      <c r="N465" s="168"/>
      <c r="O465" s="168"/>
      <c r="P465" s="168"/>
      <c r="Q465" s="168"/>
      <c r="R465" s="168"/>
      <c r="S465" s="168"/>
      <c r="T465" s="169"/>
      <c r="AT465" s="164" t="s">
        <v>1758</v>
      </c>
      <c r="AU465" s="164" t="s">
        <v>1535</v>
      </c>
      <c r="AV465" s="13" t="s">
        <v>1535</v>
      </c>
      <c r="AW465" s="13" t="s">
        <v>1482</v>
      </c>
      <c r="AX465" s="13" t="s">
        <v>1526</v>
      </c>
      <c r="AY465" s="164" t="s">
        <v>1750</v>
      </c>
    </row>
    <row r="466" spans="1:65" s="14" customFormat="1">
      <c r="B466" s="170"/>
      <c r="D466" s="157" t="s">
        <v>1758</v>
      </c>
      <c r="E466" s="171" t="s">
        <v>1456</v>
      </c>
      <c r="F466" s="172" t="s">
        <v>1816</v>
      </c>
      <c r="H466" s="173">
        <v>69</v>
      </c>
      <c r="L466" s="170"/>
      <c r="M466" s="174"/>
      <c r="N466" s="175"/>
      <c r="O466" s="175"/>
      <c r="P466" s="175"/>
      <c r="Q466" s="175"/>
      <c r="R466" s="175"/>
      <c r="S466" s="175"/>
      <c r="T466" s="176"/>
      <c r="AT466" s="171" t="s">
        <v>1758</v>
      </c>
      <c r="AU466" s="171" t="s">
        <v>1535</v>
      </c>
      <c r="AV466" s="14" t="s">
        <v>1756</v>
      </c>
      <c r="AW466" s="14" t="s">
        <v>1482</v>
      </c>
      <c r="AX466" s="14" t="s">
        <v>1533</v>
      </c>
      <c r="AY466" s="171" t="s">
        <v>1750</v>
      </c>
    </row>
    <row r="467" spans="1:65" s="1" customFormat="1" ht="24.2" customHeight="1">
      <c r="A467" s="29"/>
      <c r="B467" s="142"/>
      <c r="C467" s="143" t="s">
        <v>2027</v>
      </c>
      <c r="D467" s="143" t="s">
        <v>1752</v>
      </c>
      <c r="E467" s="144" t="s">
        <v>1945</v>
      </c>
      <c r="F467" s="145" t="s">
        <v>1946</v>
      </c>
      <c r="G467" s="146" t="s">
        <v>1786</v>
      </c>
      <c r="H467" s="147">
        <v>4269</v>
      </c>
      <c r="I467" s="148"/>
      <c r="J467" s="148">
        <f>ROUND(I467*H467,2)</f>
        <v>0</v>
      </c>
      <c r="K467" s="149"/>
      <c r="L467" s="30"/>
      <c r="M467" s="150" t="s">
        <v>1456</v>
      </c>
      <c r="N467" s="151" t="s">
        <v>1491</v>
      </c>
      <c r="O467" s="152">
        <v>4.5999999999999999E-2</v>
      </c>
      <c r="P467" s="152">
        <f>O467*H467</f>
        <v>196.374</v>
      </c>
      <c r="Q467" s="152">
        <v>3.5999999999999999E-3</v>
      </c>
      <c r="R467" s="152">
        <f>Q467*H467</f>
        <v>15.368399999999999</v>
      </c>
      <c r="S467" s="152">
        <v>0</v>
      </c>
      <c r="T467" s="153">
        <f>S467*H467</f>
        <v>0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R467" s="154" t="s">
        <v>1756</v>
      </c>
      <c r="AT467" s="154" t="s">
        <v>1752</v>
      </c>
      <c r="AU467" s="154" t="s">
        <v>1535</v>
      </c>
      <c r="AY467" s="17" t="s">
        <v>1750</v>
      </c>
      <c r="BE467" s="155">
        <f>IF(N467="základní",J467,0)</f>
        <v>0</v>
      </c>
      <c r="BF467" s="155">
        <f>IF(N467="snížená",J467,0)</f>
        <v>0</v>
      </c>
      <c r="BG467" s="155">
        <f>IF(N467="zákl. přenesená",J467,0)</f>
        <v>0</v>
      </c>
      <c r="BH467" s="155">
        <f>IF(N467="sníž. přenesená",J467,0)</f>
        <v>0</v>
      </c>
      <c r="BI467" s="155">
        <f>IF(N467="nulová",J467,0)</f>
        <v>0</v>
      </c>
      <c r="BJ467" s="17" t="s">
        <v>1533</v>
      </c>
      <c r="BK467" s="155">
        <f>ROUND(I467*H467,2)</f>
        <v>0</v>
      </c>
      <c r="BL467" s="17" t="s">
        <v>1756</v>
      </c>
      <c r="BM467" s="154" t="s">
        <v>2245</v>
      </c>
    </row>
    <row r="468" spans="1:65" s="13" customFormat="1">
      <c r="B468" s="163"/>
      <c r="D468" s="157" t="s">
        <v>1758</v>
      </c>
      <c r="E468" s="164" t="s">
        <v>1456</v>
      </c>
      <c r="F468" s="165" t="s">
        <v>734</v>
      </c>
      <c r="H468" s="166">
        <v>60</v>
      </c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1758</v>
      </c>
      <c r="AU468" s="164" t="s">
        <v>1535</v>
      </c>
      <c r="AV468" s="13" t="s">
        <v>1535</v>
      </c>
      <c r="AW468" s="13" t="s">
        <v>1482</v>
      </c>
      <c r="AX468" s="13" t="s">
        <v>1526</v>
      </c>
      <c r="AY468" s="164" t="s">
        <v>1750</v>
      </c>
    </row>
    <row r="469" spans="1:65" s="13" customFormat="1">
      <c r="B469" s="163"/>
      <c r="D469" s="157" t="s">
        <v>1758</v>
      </c>
      <c r="E469" s="164" t="s">
        <v>1456</v>
      </c>
      <c r="F469" s="165" t="s">
        <v>735</v>
      </c>
      <c r="H469" s="166">
        <v>4209</v>
      </c>
      <c r="L469" s="163"/>
      <c r="M469" s="167"/>
      <c r="N469" s="168"/>
      <c r="O469" s="168"/>
      <c r="P469" s="168"/>
      <c r="Q469" s="168"/>
      <c r="R469" s="168"/>
      <c r="S469" s="168"/>
      <c r="T469" s="169"/>
      <c r="AT469" s="164" t="s">
        <v>1758</v>
      </c>
      <c r="AU469" s="164" t="s">
        <v>1535</v>
      </c>
      <c r="AV469" s="13" t="s">
        <v>1535</v>
      </c>
      <c r="AW469" s="13" t="s">
        <v>1482</v>
      </c>
      <c r="AX469" s="13" t="s">
        <v>1526</v>
      </c>
      <c r="AY469" s="164" t="s">
        <v>1750</v>
      </c>
    </row>
    <row r="470" spans="1:65" s="14" customFormat="1">
      <c r="B470" s="170"/>
      <c r="D470" s="157" t="s">
        <v>1758</v>
      </c>
      <c r="E470" s="171" t="s">
        <v>1456</v>
      </c>
      <c r="F470" s="172" t="s">
        <v>1816</v>
      </c>
      <c r="H470" s="173">
        <v>4269</v>
      </c>
      <c r="L470" s="170"/>
      <c r="M470" s="174"/>
      <c r="N470" s="175"/>
      <c r="O470" s="175"/>
      <c r="P470" s="175"/>
      <c r="Q470" s="175"/>
      <c r="R470" s="175"/>
      <c r="S470" s="175"/>
      <c r="T470" s="176"/>
      <c r="AT470" s="171" t="s">
        <v>1758</v>
      </c>
      <c r="AU470" s="171" t="s">
        <v>1535</v>
      </c>
      <c r="AV470" s="14" t="s">
        <v>1756</v>
      </c>
      <c r="AW470" s="14" t="s">
        <v>1482</v>
      </c>
      <c r="AX470" s="14" t="s">
        <v>1533</v>
      </c>
      <c r="AY470" s="171" t="s">
        <v>1750</v>
      </c>
    </row>
    <row r="471" spans="1:65" s="11" customFormat="1" ht="22.9" customHeight="1">
      <c r="B471" s="130"/>
      <c r="D471" s="131" t="s">
        <v>1525</v>
      </c>
      <c r="E471" s="140" t="s">
        <v>1789</v>
      </c>
      <c r="F471" s="140" t="s">
        <v>1948</v>
      </c>
      <c r="J471" s="141">
        <f>BK471</f>
        <v>0</v>
      </c>
      <c r="L471" s="130"/>
      <c r="M471" s="134"/>
      <c r="N471" s="135"/>
      <c r="O471" s="135"/>
      <c r="P471" s="136">
        <f>SUM(P472:P519)</f>
        <v>2008.1751999999997</v>
      </c>
      <c r="Q471" s="135"/>
      <c r="R471" s="136">
        <f>SUM(R472:R519)</f>
        <v>315.64077383999995</v>
      </c>
      <c r="S471" s="135"/>
      <c r="T471" s="137">
        <f>SUM(T472:T519)</f>
        <v>0</v>
      </c>
      <c r="AR471" s="131" t="s">
        <v>1533</v>
      </c>
      <c r="AT471" s="138" t="s">
        <v>1525</v>
      </c>
      <c r="AU471" s="138" t="s">
        <v>1533</v>
      </c>
      <c r="AY471" s="131" t="s">
        <v>1750</v>
      </c>
      <c r="BK471" s="139">
        <f>SUM(BK472:BK519)</f>
        <v>0</v>
      </c>
    </row>
    <row r="472" spans="1:65" s="1" customFormat="1" ht="37.9" customHeight="1">
      <c r="A472" s="29"/>
      <c r="B472" s="142"/>
      <c r="C472" s="143" t="s">
        <v>2031</v>
      </c>
      <c r="D472" s="143" t="s">
        <v>1752</v>
      </c>
      <c r="E472" s="144" t="s">
        <v>736</v>
      </c>
      <c r="F472" s="145" t="s">
        <v>737</v>
      </c>
      <c r="G472" s="146" t="s">
        <v>1786</v>
      </c>
      <c r="H472" s="147">
        <v>2924.5</v>
      </c>
      <c r="I472" s="148"/>
      <c r="J472" s="148">
        <f>ROUND(I472*H472,2)</f>
        <v>0</v>
      </c>
      <c r="K472" s="149"/>
      <c r="L472" s="30"/>
      <c r="M472" s="150" t="s">
        <v>1456</v>
      </c>
      <c r="N472" s="151" t="s">
        <v>1491</v>
      </c>
      <c r="O472" s="152">
        <v>0.32100000000000001</v>
      </c>
      <c r="P472" s="152">
        <f>O472*H472</f>
        <v>938.7645</v>
      </c>
      <c r="Q472" s="152">
        <v>2.0000000000000002E-5</v>
      </c>
      <c r="R472" s="152">
        <f>Q472*H472</f>
        <v>5.8490000000000007E-2</v>
      </c>
      <c r="S472" s="152">
        <v>0</v>
      </c>
      <c r="T472" s="153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54" t="s">
        <v>1756</v>
      </c>
      <c r="AT472" s="154" t="s">
        <v>1752</v>
      </c>
      <c r="AU472" s="154" t="s">
        <v>1535</v>
      </c>
      <c r="AY472" s="17" t="s">
        <v>1750</v>
      </c>
      <c r="BE472" s="155">
        <f>IF(N472="základní",J472,0)</f>
        <v>0</v>
      </c>
      <c r="BF472" s="155">
        <f>IF(N472="snížená",J472,0)</f>
        <v>0</v>
      </c>
      <c r="BG472" s="155">
        <f>IF(N472="zákl. přenesená",J472,0)</f>
        <v>0</v>
      </c>
      <c r="BH472" s="155">
        <f>IF(N472="sníž. přenesená",J472,0)</f>
        <v>0</v>
      </c>
      <c r="BI472" s="155">
        <f>IF(N472="nulová",J472,0)</f>
        <v>0</v>
      </c>
      <c r="BJ472" s="17" t="s">
        <v>1533</v>
      </c>
      <c r="BK472" s="155">
        <f>ROUND(I472*H472,2)</f>
        <v>0</v>
      </c>
      <c r="BL472" s="17" t="s">
        <v>1756</v>
      </c>
      <c r="BM472" s="154" t="s">
        <v>2257</v>
      </c>
    </row>
    <row r="473" spans="1:65" s="13" customFormat="1" ht="22.5">
      <c r="B473" s="163"/>
      <c r="D473" s="157" t="s">
        <v>1758</v>
      </c>
      <c r="E473" s="164" t="s">
        <v>1456</v>
      </c>
      <c r="F473" s="165" t="s">
        <v>738</v>
      </c>
      <c r="H473" s="166">
        <v>2924.5</v>
      </c>
      <c r="L473" s="163"/>
      <c r="M473" s="167"/>
      <c r="N473" s="168"/>
      <c r="O473" s="168"/>
      <c r="P473" s="168"/>
      <c r="Q473" s="168"/>
      <c r="R473" s="168"/>
      <c r="S473" s="168"/>
      <c r="T473" s="169"/>
      <c r="AT473" s="164" t="s">
        <v>1758</v>
      </c>
      <c r="AU473" s="164" t="s">
        <v>1535</v>
      </c>
      <c r="AV473" s="13" t="s">
        <v>1535</v>
      </c>
      <c r="AW473" s="13" t="s">
        <v>1482</v>
      </c>
      <c r="AX473" s="13" t="s">
        <v>1533</v>
      </c>
      <c r="AY473" s="164" t="s">
        <v>1750</v>
      </c>
    </row>
    <row r="474" spans="1:65" s="1" customFormat="1" ht="21.75" customHeight="1">
      <c r="A474" s="29"/>
      <c r="B474" s="142"/>
      <c r="C474" s="177" t="s">
        <v>2036</v>
      </c>
      <c r="D474" s="177" t="s">
        <v>1849</v>
      </c>
      <c r="E474" s="178" t="s">
        <v>739</v>
      </c>
      <c r="F474" s="179" t="s">
        <v>740</v>
      </c>
      <c r="G474" s="180" t="s">
        <v>1786</v>
      </c>
      <c r="H474" s="181">
        <v>3012.2350000000001</v>
      </c>
      <c r="I474" s="182"/>
      <c r="J474" s="182">
        <f>ROUND(I474*H474,2)</f>
        <v>0</v>
      </c>
      <c r="K474" s="183"/>
      <c r="L474" s="184"/>
      <c r="M474" s="185" t="s">
        <v>1456</v>
      </c>
      <c r="N474" s="186" t="s">
        <v>1491</v>
      </c>
      <c r="O474" s="152">
        <v>0</v>
      </c>
      <c r="P474" s="152">
        <f>O474*H474</f>
        <v>0</v>
      </c>
      <c r="Q474" s="152">
        <v>1.052E-2</v>
      </c>
      <c r="R474" s="152">
        <f>Q474*H474</f>
        <v>31.688712200000001</v>
      </c>
      <c r="S474" s="152">
        <v>0</v>
      </c>
      <c r="T474" s="153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54" t="s">
        <v>1789</v>
      </c>
      <c r="AT474" s="154" t="s">
        <v>1849</v>
      </c>
      <c r="AU474" s="154" t="s">
        <v>1535</v>
      </c>
      <c r="AY474" s="17" t="s">
        <v>1750</v>
      </c>
      <c r="BE474" s="155">
        <f>IF(N474="základní",J474,0)</f>
        <v>0</v>
      </c>
      <c r="BF474" s="155">
        <f>IF(N474="snížená",J474,0)</f>
        <v>0</v>
      </c>
      <c r="BG474" s="155">
        <f>IF(N474="zákl. přenesená",J474,0)</f>
        <v>0</v>
      </c>
      <c r="BH474" s="155">
        <f>IF(N474="sníž. přenesená",J474,0)</f>
        <v>0</v>
      </c>
      <c r="BI474" s="155">
        <f>IF(N474="nulová",J474,0)</f>
        <v>0</v>
      </c>
      <c r="BJ474" s="17" t="s">
        <v>1533</v>
      </c>
      <c r="BK474" s="155">
        <f>ROUND(I474*H474,2)</f>
        <v>0</v>
      </c>
      <c r="BL474" s="17" t="s">
        <v>1756</v>
      </c>
      <c r="BM474" s="154" t="s">
        <v>2260</v>
      </c>
    </row>
    <row r="475" spans="1:65" s="13" customFormat="1">
      <c r="B475" s="163"/>
      <c r="D475" s="157" t="s">
        <v>1758</v>
      </c>
      <c r="F475" s="165" t="s">
        <v>741</v>
      </c>
      <c r="H475" s="166">
        <v>3012.2350000000001</v>
      </c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1758</v>
      </c>
      <c r="AU475" s="164" t="s">
        <v>1535</v>
      </c>
      <c r="AV475" s="13" t="s">
        <v>1535</v>
      </c>
      <c r="AW475" s="13" t="s">
        <v>1458</v>
      </c>
      <c r="AX475" s="13" t="s">
        <v>1533</v>
      </c>
      <c r="AY475" s="164" t="s">
        <v>1750</v>
      </c>
    </row>
    <row r="476" spans="1:65" s="1" customFormat="1" ht="37.9" customHeight="1">
      <c r="A476" s="29"/>
      <c r="B476" s="142"/>
      <c r="C476" s="143" t="s">
        <v>2040</v>
      </c>
      <c r="D476" s="143" t="s">
        <v>1752</v>
      </c>
      <c r="E476" s="144" t="s">
        <v>2262</v>
      </c>
      <c r="F476" s="145" t="s">
        <v>2263</v>
      </c>
      <c r="G476" s="146" t="s">
        <v>1786</v>
      </c>
      <c r="H476" s="147">
        <v>212.4</v>
      </c>
      <c r="I476" s="148"/>
      <c r="J476" s="148">
        <f>ROUND(I476*H476,2)</f>
        <v>0</v>
      </c>
      <c r="K476" s="149"/>
      <c r="L476" s="30"/>
      <c r="M476" s="150" t="s">
        <v>1456</v>
      </c>
      <c r="N476" s="151" t="s">
        <v>1491</v>
      </c>
      <c r="O476" s="152">
        <v>0.36</v>
      </c>
      <c r="P476" s="152">
        <f>O476*H476</f>
        <v>76.463999999999999</v>
      </c>
      <c r="Q476" s="152">
        <v>2.0000000000000002E-5</v>
      </c>
      <c r="R476" s="152">
        <f>Q476*H476</f>
        <v>4.248E-3</v>
      </c>
      <c r="S476" s="152">
        <v>0</v>
      </c>
      <c r="T476" s="153">
        <f>S476*H476</f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54" t="s">
        <v>1756</v>
      </c>
      <c r="AT476" s="154" t="s">
        <v>1752</v>
      </c>
      <c r="AU476" s="154" t="s">
        <v>1535</v>
      </c>
      <c r="AY476" s="17" t="s">
        <v>1750</v>
      </c>
      <c r="BE476" s="155">
        <f>IF(N476="základní",J476,0)</f>
        <v>0</v>
      </c>
      <c r="BF476" s="155">
        <f>IF(N476="snížená",J476,0)</f>
        <v>0</v>
      </c>
      <c r="BG476" s="155">
        <f>IF(N476="zákl. přenesená",J476,0)</f>
        <v>0</v>
      </c>
      <c r="BH476" s="155">
        <f>IF(N476="sníž. přenesená",J476,0)</f>
        <v>0</v>
      </c>
      <c r="BI476" s="155">
        <f>IF(N476="nulová",J476,0)</f>
        <v>0</v>
      </c>
      <c r="BJ476" s="17" t="s">
        <v>1533</v>
      </c>
      <c r="BK476" s="155">
        <f>ROUND(I476*H476,2)</f>
        <v>0</v>
      </c>
      <c r="BL476" s="17" t="s">
        <v>1756</v>
      </c>
      <c r="BM476" s="154" t="s">
        <v>1952</v>
      </c>
    </row>
    <row r="477" spans="1:65" s="1" customFormat="1" ht="21.75" customHeight="1">
      <c r="A477" s="29"/>
      <c r="B477" s="142"/>
      <c r="C477" s="177" t="s">
        <v>2045</v>
      </c>
      <c r="D477" s="177" t="s">
        <v>1849</v>
      </c>
      <c r="E477" s="178" t="s">
        <v>2265</v>
      </c>
      <c r="F477" s="179" t="s">
        <v>2266</v>
      </c>
      <c r="G477" s="180" t="s">
        <v>1786</v>
      </c>
      <c r="H477" s="181">
        <v>218.77199999999999</v>
      </c>
      <c r="I477" s="182"/>
      <c r="J477" s="182">
        <f>ROUND(I477*H477,2)</f>
        <v>0</v>
      </c>
      <c r="K477" s="183"/>
      <c r="L477" s="184"/>
      <c r="M477" s="185" t="s">
        <v>1456</v>
      </c>
      <c r="N477" s="186" t="s">
        <v>1491</v>
      </c>
      <c r="O477" s="152">
        <v>0</v>
      </c>
      <c r="P477" s="152">
        <f>O477*H477</f>
        <v>0</v>
      </c>
      <c r="Q477" s="152">
        <v>1.6619999999999999E-2</v>
      </c>
      <c r="R477" s="152">
        <f>Q477*H477</f>
        <v>3.6359906399999997</v>
      </c>
      <c r="S477" s="152">
        <v>0</v>
      </c>
      <c r="T477" s="153">
        <f>S477*H477</f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54" t="s">
        <v>1789</v>
      </c>
      <c r="AT477" s="154" t="s">
        <v>1849</v>
      </c>
      <c r="AU477" s="154" t="s">
        <v>1535</v>
      </c>
      <c r="AY477" s="17" t="s">
        <v>1750</v>
      </c>
      <c r="BE477" s="155">
        <f>IF(N477="základní",J477,0)</f>
        <v>0</v>
      </c>
      <c r="BF477" s="155">
        <f>IF(N477="snížená",J477,0)</f>
        <v>0</v>
      </c>
      <c r="BG477" s="155">
        <f>IF(N477="zákl. přenesená",J477,0)</f>
        <v>0</v>
      </c>
      <c r="BH477" s="155">
        <f>IF(N477="sníž. přenesená",J477,0)</f>
        <v>0</v>
      </c>
      <c r="BI477" s="155">
        <f>IF(N477="nulová",J477,0)</f>
        <v>0</v>
      </c>
      <c r="BJ477" s="17" t="s">
        <v>1533</v>
      </c>
      <c r="BK477" s="155">
        <f>ROUND(I477*H477,2)</f>
        <v>0</v>
      </c>
      <c r="BL477" s="17" t="s">
        <v>1756</v>
      </c>
      <c r="BM477" s="154" t="s">
        <v>2267</v>
      </c>
    </row>
    <row r="478" spans="1:65" s="13" customFormat="1">
      <c r="B478" s="163"/>
      <c r="D478" s="157" t="s">
        <v>1758</v>
      </c>
      <c r="F478" s="165" t="s">
        <v>742</v>
      </c>
      <c r="H478" s="166">
        <v>218.77199999999999</v>
      </c>
      <c r="L478" s="163"/>
      <c r="M478" s="167"/>
      <c r="N478" s="168"/>
      <c r="O478" s="168"/>
      <c r="P478" s="168"/>
      <c r="Q478" s="168"/>
      <c r="R478" s="168"/>
      <c r="S478" s="168"/>
      <c r="T478" s="169"/>
      <c r="AT478" s="164" t="s">
        <v>1758</v>
      </c>
      <c r="AU478" s="164" t="s">
        <v>1535</v>
      </c>
      <c r="AV478" s="13" t="s">
        <v>1535</v>
      </c>
      <c r="AW478" s="13" t="s">
        <v>1458</v>
      </c>
      <c r="AX478" s="13" t="s">
        <v>1533</v>
      </c>
      <c r="AY478" s="164" t="s">
        <v>1750</v>
      </c>
    </row>
    <row r="479" spans="1:65" s="1" customFormat="1" ht="24.2" customHeight="1">
      <c r="A479" s="29"/>
      <c r="B479" s="142"/>
      <c r="C479" s="143" t="s">
        <v>2051</v>
      </c>
      <c r="D479" s="143" t="s">
        <v>1752</v>
      </c>
      <c r="E479" s="144" t="s">
        <v>1963</v>
      </c>
      <c r="F479" s="145" t="s">
        <v>1964</v>
      </c>
      <c r="G479" s="146" t="s">
        <v>1902</v>
      </c>
      <c r="H479" s="147">
        <v>100</v>
      </c>
      <c r="I479" s="148"/>
      <c r="J479" s="148">
        <f>ROUND(I479*H479,2)</f>
        <v>0</v>
      </c>
      <c r="K479" s="149"/>
      <c r="L479" s="30"/>
      <c r="M479" s="150" t="s">
        <v>1456</v>
      </c>
      <c r="N479" s="151" t="s">
        <v>1491</v>
      </c>
      <c r="O479" s="152">
        <v>1.5620000000000001</v>
      </c>
      <c r="P479" s="152">
        <f>O479*H479</f>
        <v>156.20000000000002</v>
      </c>
      <c r="Q479" s="152">
        <v>1.0189999999999999E-2</v>
      </c>
      <c r="R479" s="152">
        <f>Q479*H479</f>
        <v>1.0189999999999999</v>
      </c>
      <c r="S479" s="152">
        <v>0</v>
      </c>
      <c r="T479" s="153">
        <f>S479*H479</f>
        <v>0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R479" s="154" t="s">
        <v>1756</v>
      </c>
      <c r="AT479" s="154" t="s">
        <v>1752</v>
      </c>
      <c r="AU479" s="154" t="s">
        <v>1535</v>
      </c>
      <c r="AY479" s="17" t="s">
        <v>1750</v>
      </c>
      <c r="BE479" s="155">
        <f>IF(N479="základní",J479,0)</f>
        <v>0</v>
      </c>
      <c r="BF479" s="155">
        <f>IF(N479="snížená",J479,0)</f>
        <v>0</v>
      </c>
      <c r="BG479" s="155">
        <f>IF(N479="zákl. přenesená",J479,0)</f>
        <v>0</v>
      </c>
      <c r="BH479" s="155">
        <f>IF(N479="sníž. přenesená",J479,0)</f>
        <v>0</v>
      </c>
      <c r="BI479" s="155">
        <f>IF(N479="nulová",J479,0)</f>
        <v>0</v>
      </c>
      <c r="BJ479" s="17" t="s">
        <v>1533</v>
      </c>
      <c r="BK479" s="155">
        <f>ROUND(I479*H479,2)</f>
        <v>0</v>
      </c>
      <c r="BL479" s="17" t="s">
        <v>1756</v>
      </c>
      <c r="BM479" s="154" t="s">
        <v>1965</v>
      </c>
    </row>
    <row r="480" spans="1:65" s="1" customFormat="1" ht="21.75" customHeight="1">
      <c r="A480" s="29"/>
      <c r="B480" s="142"/>
      <c r="C480" s="177" t="s">
        <v>2057</v>
      </c>
      <c r="D480" s="177" t="s">
        <v>1849</v>
      </c>
      <c r="E480" s="178" t="s">
        <v>1967</v>
      </c>
      <c r="F480" s="179" t="s">
        <v>1968</v>
      </c>
      <c r="G480" s="180" t="s">
        <v>1902</v>
      </c>
      <c r="H480" s="181">
        <v>18</v>
      </c>
      <c r="I480" s="182"/>
      <c r="J480" s="182">
        <f>ROUND(I480*H480,2)</f>
        <v>0</v>
      </c>
      <c r="K480" s="183"/>
      <c r="L480" s="184"/>
      <c r="M480" s="185" t="s">
        <v>1456</v>
      </c>
      <c r="N480" s="186" t="s">
        <v>1491</v>
      </c>
      <c r="O480" s="152">
        <v>0</v>
      </c>
      <c r="P480" s="152">
        <f>O480*H480</f>
        <v>0</v>
      </c>
      <c r="Q480" s="152">
        <v>0.254</v>
      </c>
      <c r="R480" s="152">
        <f>Q480*H480</f>
        <v>4.5720000000000001</v>
      </c>
      <c r="S480" s="152">
        <v>0</v>
      </c>
      <c r="T480" s="153">
        <f>S480*H480</f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54" t="s">
        <v>1789</v>
      </c>
      <c r="AT480" s="154" t="s">
        <v>1849</v>
      </c>
      <c r="AU480" s="154" t="s">
        <v>1535</v>
      </c>
      <c r="AY480" s="17" t="s">
        <v>1750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7" t="s">
        <v>1533</v>
      </c>
      <c r="BK480" s="155">
        <f>ROUND(I480*H480,2)</f>
        <v>0</v>
      </c>
      <c r="BL480" s="17" t="s">
        <v>1756</v>
      </c>
      <c r="BM480" s="154" t="s">
        <v>1969</v>
      </c>
    </row>
    <row r="481" spans="1:65" s="13" customFormat="1">
      <c r="B481" s="163"/>
      <c r="D481" s="157" t="s">
        <v>1758</v>
      </c>
      <c r="E481" s="164" t="s">
        <v>1456</v>
      </c>
      <c r="F481" s="165" t="s">
        <v>743</v>
      </c>
      <c r="H481" s="166">
        <v>18</v>
      </c>
      <c r="L481" s="163"/>
      <c r="M481" s="167"/>
      <c r="N481" s="168"/>
      <c r="O481" s="168"/>
      <c r="P481" s="168"/>
      <c r="Q481" s="168"/>
      <c r="R481" s="168"/>
      <c r="S481" s="168"/>
      <c r="T481" s="169"/>
      <c r="AT481" s="164" t="s">
        <v>1758</v>
      </c>
      <c r="AU481" s="164" t="s">
        <v>1535</v>
      </c>
      <c r="AV481" s="13" t="s">
        <v>1535</v>
      </c>
      <c r="AW481" s="13" t="s">
        <v>1482</v>
      </c>
      <c r="AX481" s="13" t="s">
        <v>1533</v>
      </c>
      <c r="AY481" s="164" t="s">
        <v>1750</v>
      </c>
    </row>
    <row r="482" spans="1:65" s="1" customFormat="1" ht="21.75" customHeight="1">
      <c r="A482" s="29"/>
      <c r="B482" s="142"/>
      <c r="C482" s="177" t="s">
        <v>2061</v>
      </c>
      <c r="D482" s="177" t="s">
        <v>1849</v>
      </c>
      <c r="E482" s="178" t="s">
        <v>2270</v>
      </c>
      <c r="F482" s="179" t="s">
        <v>2271</v>
      </c>
      <c r="G482" s="180" t="s">
        <v>1902</v>
      </c>
      <c r="H482" s="181">
        <v>75</v>
      </c>
      <c r="I482" s="182"/>
      <c r="J482" s="182">
        <f>ROUND(I482*H482,2)</f>
        <v>0</v>
      </c>
      <c r="K482" s="183"/>
      <c r="L482" s="184"/>
      <c r="M482" s="185" t="s">
        <v>1456</v>
      </c>
      <c r="N482" s="186" t="s">
        <v>1491</v>
      </c>
      <c r="O482" s="152">
        <v>0</v>
      </c>
      <c r="P482" s="152">
        <f>O482*H482</f>
        <v>0</v>
      </c>
      <c r="Q482" s="152">
        <v>0.50600000000000001</v>
      </c>
      <c r="R482" s="152">
        <f>Q482*H482</f>
        <v>37.950000000000003</v>
      </c>
      <c r="S482" s="152">
        <v>0</v>
      </c>
      <c r="T482" s="153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54" t="s">
        <v>1789</v>
      </c>
      <c r="AT482" s="154" t="s">
        <v>1849</v>
      </c>
      <c r="AU482" s="154" t="s">
        <v>1535</v>
      </c>
      <c r="AY482" s="17" t="s">
        <v>1750</v>
      </c>
      <c r="BE482" s="155">
        <f>IF(N482="základní",J482,0)</f>
        <v>0</v>
      </c>
      <c r="BF482" s="155">
        <f>IF(N482="snížená",J482,0)</f>
        <v>0</v>
      </c>
      <c r="BG482" s="155">
        <f>IF(N482="zákl. přenesená",J482,0)</f>
        <v>0</v>
      </c>
      <c r="BH482" s="155">
        <f>IF(N482="sníž. přenesená",J482,0)</f>
        <v>0</v>
      </c>
      <c r="BI482" s="155">
        <f>IF(N482="nulová",J482,0)</f>
        <v>0</v>
      </c>
      <c r="BJ482" s="17" t="s">
        <v>1533</v>
      </c>
      <c r="BK482" s="155">
        <f>ROUND(I482*H482,2)</f>
        <v>0</v>
      </c>
      <c r="BL482" s="17" t="s">
        <v>1756</v>
      </c>
      <c r="BM482" s="154" t="s">
        <v>2272</v>
      </c>
    </row>
    <row r="483" spans="1:65" s="13" customFormat="1">
      <c r="B483" s="163"/>
      <c r="D483" s="157" t="s">
        <v>1758</v>
      </c>
      <c r="E483" s="164" t="s">
        <v>1456</v>
      </c>
      <c r="F483" s="165" t="s">
        <v>744</v>
      </c>
      <c r="H483" s="166">
        <v>75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1758</v>
      </c>
      <c r="AU483" s="164" t="s">
        <v>1535</v>
      </c>
      <c r="AV483" s="13" t="s">
        <v>1535</v>
      </c>
      <c r="AW483" s="13" t="s">
        <v>1482</v>
      </c>
      <c r="AX483" s="13" t="s">
        <v>1533</v>
      </c>
      <c r="AY483" s="164" t="s">
        <v>1750</v>
      </c>
    </row>
    <row r="484" spans="1:65" s="1" customFormat="1" ht="21.75" customHeight="1">
      <c r="A484" s="29"/>
      <c r="B484" s="142"/>
      <c r="C484" s="177" t="s">
        <v>2066</v>
      </c>
      <c r="D484" s="177" t="s">
        <v>1849</v>
      </c>
      <c r="E484" s="178" t="s">
        <v>2274</v>
      </c>
      <c r="F484" s="179" t="s">
        <v>2275</v>
      </c>
      <c r="G484" s="180" t="s">
        <v>1902</v>
      </c>
      <c r="H484" s="181">
        <v>7</v>
      </c>
      <c r="I484" s="182"/>
      <c r="J484" s="182">
        <f>ROUND(I484*H484,2)</f>
        <v>0</v>
      </c>
      <c r="K484" s="183"/>
      <c r="L484" s="184"/>
      <c r="M484" s="185" t="s">
        <v>1456</v>
      </c>
      <c r="N484" s="186" t="s">
        <v>1491</v>
      </c>
      <c r="O484" s="152">
        <v>0</v>
      </c>
      <c r="P484" s="152">
        <f>O484*H484</f>
        <v>0</v>
      </c>
      <c r="Q484" s="152">
        <v>1.0129999999999999</v>
      </c>
      <c r="R484" s="152">
        <f>Q484*H484</f>
        <v>7.0909999999999993</v>
      </c>
      <c r="S484" s="152">
        <v>0</v>
      </c>
      <c r="T484" s="153">
        <f>S484*H484</f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54" t="s">
        <v>1789</v>
      </c>
      <c r="AT484" s="154" t="s">
        <v>1849</v>
      </c>
      <c r="AU484" s="154" t="s">
        <v>1535</v>
      </c>
      <c r="AY484" s="17" t="s">
        <v>1750</v>
      </c>
      <c r="BE484" s="155">
        <f>IF(N484="základní",J484,0)</f>
        <v>0</v>
      </c>
      <c r="BF484" s="155">
        <f>IF(N484="snížená",J484,0)</f>
        <v>0</v>
      </c>
      <c r="BG484" s="155">
        <f>IF(N484="zákl. přenesená",J484,0)</f>
        <v>0</v>
      </c>
      <c r="BH484" s="155">
        <f>IF(N484="sníž. přenesená",J484,0)</f>
        <v>0</v>
      </c>
      <c r="BI484" s="155">
        <f>IF(N484="nulová",J484,0)</f>
        <v>0</v>
      </c>
      <c r="BJ484" s="17" t="s">
        <v>1533</v>
      </c>
      <c r="BK484" s="155">
        <f>ROUND(I484*H484,2)</f>
        <v>0</v>
      </c>
      <c r="BL484" s="17" t="s">
        <v>1756</v>
      </c>
      <c r="BM484" s="154" t="s">
        <v>2276</v>
      </c>
    </row>
    <row r="485" spans="1:65" s="13" customFormat="1">
      <c r="B485" s="163"/>
      <c r="D485" s="157" t="s">
        <v>1758</v>
      </c>
      <c r="E485" s="164" t="s">
        <v>1456</v>
      </c>
      <c r="F485" s="165" t="s">
        <v>745</v>
      </c>
      <c r="H485" s="166">
        <v>7</v>
      </c>
      <c r="L485" s="163"/>
      <c r="M485" s="167"/>
      <c r="N485" s="168"/>
      <c r="O485" s="168"/>
      <c r="P485" s="168"/>
      <c r="Q485" s="168"/>
      <c r="R485" s="168"/>
      <c r="S485" s="168"/>
      <c r="T485" s="169"/>
      <c r="AT485" s="164" t="s">
        <v>1758</v>
      </c>
      <c r="AU485" s="164" t="s">
        <v>1535</v>
      </c>
      <c r="AV485" s="13" t="s">
        <v>1535</v>
      </c>
      <c r="AW485" s="13" t="s">
        <v>1482</v>
      </c>
      <c r="AX485" s="13" t="s">
        <v>1533</v>
      </c>
      <c r="AY485" s="164" t="s">
        <v>1750</v>
      </c>
    </row>
    <row r="486" spans="1:65" s="1" customFormat="1" ht="24.2" customHeight="1">
      <c r="A486" s="29"/>
      <c r="B486" s="142"/>
      <c r="C486" s="143" t="s">
        <v>2070</v>
      </c>
      <c r="D486" s="143" t="s">
        <v>1752</v>
      </c>
      <c r="E486" s="144" t="s">
        <v>1971</v>
      </c>
      <c r="F486" s="145" t="s">
        <v>1972</v>
      </c>
      <c r="G486" s="146" t="s">
        <v>1902</v>
      </c>
      <c r="H486" s="147">
        <v>89</v>
      </c>
      <c r="I486" s="148"/>
      <c r="J486" s="148">
        <f>ROUND(I486*H486,2)</f>
        <v>0</v>
      </c>
      <c r="K486" s="149"/>
      <c r="L486" s="30"/>
      <c r="M486" s="150" t="s">
        <v>1456</v>
      </c>
      <c r="N486" s="151" t="s">
        <v>1491</v>
      </c>
      <c r="O486" s="152">
        <v>1.6639999999999999</v>
      </c>
      <c r="P486" s="152">
        <f>O486*H486</f>
        <v>148.096</v>
      </c>
      <c r="Q486" s="152">
        <v>1.248E-2</v>
      </c>
      <c r="R486" s="152">
        <f>Q486*H486</f>
        <v>1.1107199999999999</v>
      </c>
      <c r="S486" s="152">
        <v>0</v>
      </c>
      <c r="T486" s="153">
        <f>S486*H486</f>
        <v>0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R486" s="154" t="s">
        <v>1756</v>
      </c>
      <c r="AT486" s="154" t="s">
        <v>1752</v>
      </c>
      <c r="AU486" s="154" t="s">
        <v>1535</v>
      </c>
      <c r="AY486" s="17" t="s">
        <v>1750</v>
      </c>
      <c r="BE486" s="155">
        <f>IF(N486="základní",J486,0)</f>
        <v>0</v>
      </c>
      <c r="BF486" s="155">
        <f>IF(N486="snížená",J486,0)</f>
        <v>0</v>
      </c>
      <c r="BG486" s="155">
        <f>IF(N486="zákl. přenesená",J486,0)</f>
        <v>0</v>
      </c>
      <c r="BH486" s="155">
        <f>IF(N486="sníž. přenesená",J486,0)</f>
        <v>0</v>
      </c>
      <c r="BI486" s="155">
        <f>IF(N486="nulová",J486,0)</f>
        <v>0</v>
      </c>
      <c r="BJ486" s="17" t="s">
        <v>1533</v>
      </c>
      <c r="BK486" s="155">
        <f>ROUND(I486*H486,2)</f>
        <v>0</v>
      </c>
      <c r="BL486" s="17" t="s">
        <v>1756</v>
      </c>
      <c r="BM486" s="154" t="s">
        <v>1973</v>
      </c>
    </row>
    <row r="487" spans="1:65" s="1" customFormat="1" ht="24.2" customHeight="1">
      <c r="A487" s="29"/>
      <c r="B487" s="142"/>
      <c r="C487" s="177" t="s">
        <v>2074</v>
      </c>
      <c r="D487" s="177" t="s">
        <v>1849</v>
      </c>
      <c r="E487" s="178" t="s">
        <v>1975</v>
      </c>
      <c r="F487" s="179" t="s">
        <v>1976</v>
      </c>
      <c r="G487" s="180" t="s">
        <v>1902</v>
      </c>
      <c r="H487" s="181">
        <v>89</v>
      </c>
      <c r="I487" s="182"/>
      <c r="J487" s="182">
        <f>ROUND(I487*H487,2)</f>
        <v>0</v>
      </c>
      <c r="K487" s="183"/>
      <c r="L487" s="184"/>
      <c r="M487" s="185" t="s">
        <v>1456</v>
      </c>
      <c r="N487" s="186" t="s">
        <v>1491</v>
      </c>
      <c r="O487" s="152">
        <v>0</v>
      </c>
      <c r="P487" s="152">
        <f>O487*H487</f>
        <v>0</v>
      </c>
      <c r="Q487" s="152">
        <v>0.58499999999999996</v>
      </c>
      <c r="R487" s="152">
        <f>Q487*H487</f>
        <v>52.064999999999998</v>
      </c>
      <c r="S487" s="152">
        <v>0</v>
      </c>
      <c r="T487" s="153">
        <f>S487*H487</f>
        <v>0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R487" s="154" t="s">
        <v>1789</v>
      </c>
      <c r="AT487" s="154" t="s">
        <v>1849</v>
      </c>
      <c r="AU487" s="154" t="s">
        <v>1535</v>
      </c>
      <c r="AY487" s="17" t="s">
        <v>1750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7" t="s">
        <v>1533</v>
      </c>
      <c r="BK487" s="155">
        <f>ROUND(I487*H487,2)</f>
        <v>0</v>
      </c>
      <c r="BL487" s="17" t="s">
        <v>1756</v>
      </c>
      <c r="BM487" s="154" t="s">
        <v>1977</v>
      </c>
    </row>
    <row r="488" spans="1:65" s="13" customFormat="1">
      <c r="B488" s="163"/>
      <c r="D488" s="157" t="s">
        <v>1758</v>
      </c>
      <c r="E488" s="164" t="s">
        <v>1456</v>
      </c>
      <c r="F488" s="165" t="s">
        <v>746</v>
      </c>
      <c r="H488" s="166">
        <v>89</v>
      </c>
      <c r="L488" s="163"/>
      <c r="M488" s="167"/>
      <c r="N488" s="168"/>
      <c r="O488" s="168"/>
      <c r="P488" s="168"/>
      <c r="Q488" s="168"/>
      <c r="R488" s="168"/>
      <c r="S488" s="168"/>
      <c r="T488" s="169"/>
      <c r="AT488" s="164" t="s">
        <v>1758</v>
      </c>
      <c r="AU488" s="164" t="s">
        <v>1535</v>
      </c>
      <c r="AV488" s="13" t="s">
        <v>1535</v>
      </c>
      <c r="AW488" s="13" t="s">
        <v>1482</v>
      </c>
      <c r="AX488" s="13" t="s">
        <v>1533</v>
      </c>
      <c r="AY488" s="164" t="s">
        <v>1750</v>
      </c>
    </row>
    <row r="489" spans="1:65" s="1" customFormat="1" ht="24.2" customHeight="1">
      <c r="A489" s="29"/>
      <c r="B489" s="142"/>
      <c r="C489" s="143" t="s">
        <v>2079</v>
      </c>
      <c r="D489" s="143" t="s">
        <v>1752</v>
      </c>
      <c r="E489" s="144" t="s">
        <v>1979</v>
      </c>
      <c r="F489" s="145" t="s">
        <v>1980</v>
      </c>
      <c r="G489" s="146" t="s">
        <v>1902</v>
      </c>
      <c r="H489" s="147">
        <v>89</v>
      </c>
      <c r="I489" s="148"/>
      <c r="J489" s="148">
        <f>ROUND(I489*H489,2)</f>
        <v>0</v>
      </c>
      <c r="K489" s="149"/>
      <c r="L489" s="30"/>
      <c r="M489" s="150" t="s">
        <v>1456</v>
      </c>
      <c r="N489" s="151" t="s">
        <v>1491</v>
      </c>
      <c r="O489" s="152">
        <v>2.08</v>
      </c>
      <c r="P489" s="152">
        <f>O489*H489</f>
        <v>185.12</v>
      </c>
      <c r="Q489" s="152">
        <v>2.8539999999999999E-2</v>
      </c>
      <c r="R489" s="152">
        <f>Q489*H489</f>
        <v>2.54006</v>
      </c>
      <c r="S489" s="152">
        <v>0</v>
      </c>
      <c r="T489" s="153">
        <f>S489*H489</f>
        <v>0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R489" s="154" t="s">
        <v>1756</v>
      </c>
      <c r="AT489" s="154" t="s">
        <v>1752</v>
      </c>
      <c r="AU489" s="154" t="s">
        <v>1535</v>
      </c>
      <c r="AY489" s="17" t="s">
        <v>1750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7" t="s">
        <v>1533</v>
      </c>
      <c r="BK489" s="155">
        <f>ROUND(I489*H489,2)</f>
        <v>0</v>
      </c>
      <c r="BL489" s="17" t="s">
        <v>1756</v>
      </c>
      <c r="BM489" s="154" t="s">
        <v>1981</v>
      </c>
    </row>
    <row r="490" spans="1:65" s="1" customFormat="1" ht="21.75" customHeight="1">
      <c r="A490" s="29"/>
      <c r="B490" s="142"/>
      <c r="C490" s="177" t="s">
        <v>2307</v>
      </c>
      <c r="D490" s="177" t="s">
        <v>1849</v>
      </c>
      <c r="E490" s="178" t="s">
        <v>1983</v>
      </c>
      <c r="F490" s="179" t="s">
        <v>1984</v>
      </c>
      <c r="G490" s="180" t="s">
        <v>1902</v>
      </c>
      <c r="H490" s="181">
        <v>1</v>
      </c>
      <c r="I490" s="182"/>
      <c r="J490" s="182">
        <f>ROUND(I490*H490,2)</f>
        <v>0</v>
      </c>
      <c r="K490" s="183"/>
      <c r="L490" s="184"/>
      <c r="M490" s="185" t="s">
        <v>1456</v>
      </c>
      <c r="N490" s="186" t="s">
        <v>1491</v>
      </c>
      <c r="O490" s="152">
        <v>0</v>
      </c>
      <c r="P490" s="152">
        <f>O490*H490</f>
        <v>0</v>
      </c>
      <c r="Q490" s="152">
        <v>2.1</v>
      </c>
      <c r="R490" s="152">
        <f>Q490*H490</f>
        <v>2.1</v>
      </c>
      <c r="S490" s="152">
        <v>0</v>
      </c>
      <c r="T490" s="153">
        <f>S490*H490</f>
        <v>0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R490" s="154" t="s">
        <v>1789</v>
      </c>
      <c r="AT490" s="154" t="s">
        <v>1849</v>
      </c>
      <c r="AU490" s="154" t="s">
        <v>1535</v>
      </c>
      <c r="AY490" s="17" t="s">
        <v>1750</v>
      </c>
      <c r="BE490" s="155">
        <f>IF(N490="základní",J490,0)</f>
        <v>0</v>
      </c>
      <c r="BF490" s="155">
        <f>IF(N490="snížená",J490,0)</f>
        <v>0</v>
      </c>
      <c r="BG490" s="155">
        <f>IF(N490="zákl. přenesená",J490,0)</f>
        <v>0</v>
      </c>
      <c r="BH490" s="155">
        <f>IF(N490="sníž. přenesená",J490,0)</f>
        <v>0</v>
      </c>
      <c r="BI490" s="155">
        <f>IF(N490="nulová",J490,0)</f>
        <v>0</v>
      </c>
      <c r="BJ490" s="17" t="s">
        <v>1533</v>
      </c>
      <c r="BK490" s="155">
        <f>ROUND(I490*H490,2)</f>
        <v>0</v>
      </c>
      <c r="BL490" s="17" t="s">
        <v>1756</v>
      </c>
      <c r="BM490" s="154" t="s">
        <v>1985</v>
      </c>
    </row>
    <row r="491" spans="1:65" s="13" customFormat="1">
      <c r="B491" s="163"/>
      <c r="D491" s="157" t="s">
        <v>1758</v>
      </c>
      <c r="E491" s="164" t="s">
        <v>1456</v>
      </c>
      <c r="F491" s="165" t="s">
        <v>1533</v>
      </c>
      <c r="H491" s="166">
        <v>1</v>
      </c>
      <c r="L491" s="163"/>
      <c r="M491" s="167"/>
      <c r="N491" s="168"/>
      <c r="O491" s="168"/>
      <c r="P491" s="168"/>
      <c r="Q491" s="168"/>
      <c r="R491" s="168"/>
      <c r="S491" s="168"/>
      <c r="T491" s="169"/>
      <c r="AT491" s="164" t="s">
        <v>1758</v>
      </c>
      <c r="AU491" s="164" t="s">
        <v>1535</v>
      </c>
      <c r="AV491" s="13" t="s">
        <v>1535</v>
      </c>
      <c r="AW491" s="13" t="s">
        <v>1482</v>
      </c>
      <c r="AX491" s="13" t="s">
        <v>1533</v>
      </c>
      <c r="AY491" s="164" t="s">
        <v>1750</v>
      </c>
    </row>
    <row r="492" spans="1:65" s="1" customFormat="1" ht="21.75" customHeight="1">
      <c r="A492" s="29"/>
      <c r="B492" s="142"/>
      <c r="C492" s="177" t="s">
        <v>2311</v>
      </c>
      <c r="D492" s="177" t="s">
        <v>1849</v>
      </c>
      <c r="E492" s="178" t="s">
        <v>2280</v>
      </c>
      <c r="F492" s="179" t="s">
        <v>2281</v>
      </c>
      <c r="G492" s="180" t="s">
        <v>1902</v>
      </c>
      <c r="H492" s="181">
        <v>1</v>
      </c>
      <c r="I492" s="182"/>
      <c r="J492" s="182">
        <f>ROUND(I492*H492,2)</f>
        <v>0</v>
      </c>
      <c r="K492" s="183"/>
      <c r="L492" s="184"/>
      <c r="M492" s="185" t="s">
        <v>1456</v>
      </c>
      <c r="N492" s="186" t="s">
        <v>1491</v>
      </c>
      <c r="O492" s="152">
        <v>0</v>
      </c>
      <c r="P492" s="152">
        <f>O492*H492</f>
        <v>0</v>
      </c>
      <c r="Q492" s="152">
        <v>1.87</v>
      </c>
      <c r="R492" s="152">
        <f>Q492*H492</f>
        <v>1.87</v>
      </c>
      <c r="S492" s="152">
        <v>0</v>
      </c>
      <c r="T492" s="153">
        <f>S492*H492</f>
        <v>0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R492" s="154" t="s">
        <v>1789</v>
      </c>
      <c r="AT492" s="154" t="s">
        <v>1849</v>
      </c>
      <c r="AU492" s="154" t="s">
        <v>1535</v>
      </c>
      <c r="AY492" s="17" t="s">
        <v>1750</v>
      </c>
      <c r="BE492" s="155">
        <f>IF(N492="základní",J492,0)</f>
        <v>0</v>
      </c>
      <c r="BF492" s="155">
        <f>IF(N492="snížená",J492,0)</f>
        <v>0</v>
      </c>
      <c r="BG492" s="155">
        <f>IF(N492="zákl. přenesená",J492,0)</f>
        <v>0</v>
      </c>
      <c r="BH492" s="155">
        <f>IF(N492="sníž. přenesená",J492,0)</f>
        <v>0</v>
      </c>
      <c r="BI492" s="155">
        <f>IF(N492="nulová",J492,0)</f>
        <v>0</v>
      </c>
      <c r="BJ492" s="17" t="s">
        <v>1533</v>
      </c>
      <c r="BK492" s="155">
        <f>ROUND(I492*H492,2)</f>
        <v>0</v>
      </c>
      <c r="BL492" s="17" t="s">
        <v>1756</v>
      </c>
      <c r="BM492" s="154" t="s">
        <v>2282</v>
      </c>
    </row>
    <row r="493" spans="1:65" s="13" customFormat="1">
      <c r="B493" s="163"/>
      <c r="D493" s="157" t="s">
        <v>1758</v>
      </c>
      <c r="E493" s="164" t="s">
        <v>1456</v>
      </c>
      <c r="F493" s="165" t="s">
        <v>1533</v>
      </c>
      <c r="H493" s="166">
        <v>1</v>
      </c>
      <c r="L493" s="163"/>
      <c r="M493" s="167"/>
      <c r="N493" s="168"/>
      <c r="O493" s="168"/>
      <c r="P493" s="168"/>
      <c r="Q493" s="168"/>
      <c r="R493" s="168"/>
      <c r="S493" s="168"/>
      <c r="T493" s="169"/>
      <c r="AT493" s="164" t="s">
        <v>1758</v>
      </c>
      <c r="AU493" s="164" t="s">
        <v>1535</v>
      </c>
      <c r="AV493" s="13" t="s">
        <v>1535</v>
      </c>
      <c r="AW493" s="13" t="s">
        <v>1482</v>
      </c>
      <c r="AX493" s="13" t="s">
        <v>1533</v>
      </c>
      <c r="AY493" s="164" t="s">
        <v>1750</v>
      </c>
    </row>
    <row r="494" spans="1:65" s="1" customFormat="1" ht="21.75" customHeight="1">
      <c r="A494" s="29"/>
      <c r="B494" s="142"/>
      <c r="C494" s="177" t="s">
        <v>2315</v>
      </c>
      <c r="D494" s="177" t="s">
        <v>1849</v>
      </c>
      <c r="E494" s="178" t="s">
        <v>2284</v>
      </c>
      <c r="F494" s="179" t="s">
        <v>2285</v>
      </c>
      <c r="G494" s="180" t="s">
        <v>1902</v>
      </c>
      <c r="H494" s="181">
        <v>83</v>
      </c>
      <c r="I494" s="182"/>
      <c r="J494" s="182">
        <f>ROUND(I494*H494,2)</f>
        <v>0</v>
      </c>
      <c r="K494" s="183"/>
      <c r="L494" s="184"/>
      <c r="M494" s="185" t="s">
        <v>1456</v>
      </c>
      <c r="N494" s="186" t="s">
        <v>1491</v>
      </c>
      <c r="O494" s="152">
        <v>0</v>
      </c>
      <c r="P494" s="152">
        <f>O494*H494</f>
        <v>0</v>
      </c>
      <c r="Q494" s="152">
        <v>1.6</v>
      </c>
      <c r="R494" s="152">
        <f>Q494*H494</f>
        <v>132.80000000000001</v>
      </c>
      <c r="S494" s="152">
        <v>0</v>
      </c>
      <c r="T494" s="153">
        <f>S494*H494</f>
        <v>0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R494" s="154" t="s">
        <v>1789</v>
      </c>
      <c r="AT494" s="154" t="s">
        <v>1849</v>
      </c>
      <c r="AU494" s="154" t="s">
        <v>1535</v>
      </c>
      <c r="AY494" s="17" t="s">
        <v>1750</v>
      </c>
      <c r="BE494" s="155">
        <f>IF(N494="základní",J494,0)</f>
        <v>0</v>
      </c>
      <c r="BF494" s="155">
        <f>IF(N494="snížená",J494,0)</f>
        <v>0</v>
      </c>
      <c r="BG494" s="155">
        <f>IF(N494="zákl. přenesená",J494,0)</f>
        <v>0</v>
      </c>
      <c r="BH494" s="155">
        <f>IF(N494="sníž. přenesená",J494,0)</f>
        <v>0</v>
      </c>
      <c r="BI494" s="155">
        <f>IF(N494="nulová",J494,0)</f>
        <v>0</v>
      </c>
      <c r="BJ494" s="17" t="s">
        <v>1533</v>
      </c>
      <c r="BK494" s="155">
        <f>ROUND(I494*H494,2)</f>
        <v>0</v>
      </c>
      <c r="BL494" s="17" t="s">
        <v>1756</v>
      </c>
      <c r="BM494" s="154" t="s">
        <v>2286</v>
      </c>
    </row>
    <row r="495" spans="1:65" s="13" customFormat="1">
      <c r="B495" s="163"/>
      <c r="D495" s="157" t="s">
        <v>1758</v>
      </c>
      <c r="E495" s="164" t="s">
        <v>1456</v>
      </c>
      <c r="F495" s="165" t="s">
        <v>747</v>
      </c>
      <c r="H495" s="166">
        <v>83</v>
      </c>
      <c r="L495" s="163"/>
      <c r="M495" s="167"/>
      <c r="N495" s="168"/>
      <c r="O495" s="168"/>
      <c r="P495" s="168"/>
      <c r="Q495" s="168"/>
      <c r="R495" s="168"/>
      <c r="S495" s="168"/>
      <c r="T495" s="169"/>
      <c r="AT495" s="164" t="s">
        <v>1758</v>
      </c>
      <c r="AU495" s="164" t="s">
        <v>1535</v>
      </c>
      <c r="AV495" s="13" t="s">
        <v>1535</v>
      </c>
      <c r="AW495" s="13" t="s">
        <v>1482</v>
      </c>
      <c r="AX495" s="13" t="s">
        <v>1533</v>
      </c>
      <c r="AY495" s="164" t="s">
        <v>1750</v>
      </c>
    </row>
    <row r="496" spans="1:65" s="1" customFormat="1" ht="24.2" customHeight="1">
      <c r="A496" s="29"/>
      <c r="B496" s="142"/>
      <c r="C496" s="177" t="s">
        <v>2319</v>
      </c>
      <c r="D496" s="177" t="s">
        <v>1849</v>
      </c>
      <c r="E496" s="178" t="s">
        <v>748</v>
      </c>
      <c r="F496" s="179" t="s">
        <v>749</v>
      </c>
      <c r="G496" s="180" t="s">
        <v>1902</v>
      </c>
      <c r="H496" s="181">
        <v>1</v>
      </c>
      <c r="I496" s="182"/>
      <c r="J496" s="182">
        <f>ROUND(I496*H496,2)</f>
        <v>0</v>
      </c>
      <c r="K496" s="183"/>
      <c r="L496" s="184"/>
      <c r="M496" s="185" t="s">
        <v>1456</v>
      </c>
      <c r="N496" s="186" t="s">
        <v>1491</v>
      </c>
      <c r="O496" s="152">
        <v>0</v>
      </c>
      <c r="P496" s="152">
        <f>O496*H496</f>
        <v>0</v>
      </c>
      <c r="Q496" s="152">
        <v>1.1599999999999999</v>
      </c>
      <c r="R496" s="152">
        <f>Q496*H496</f>
        <v>1.1599999999999999</v>
      </c>
      <c r="S496" s="152">
        <v>0</v>
      </c>
      <c r="T496" s="153">
        <f>S496*H496</f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R496" s="154" t="s">
        <v>1789</v>
      </c>
      <c r="AT496" s="154" t="s">
        <v>1849</v>
      </c>
      <c r="AU496" s="154" t="s">
        <v>1535</v>
      </c>
      <c r="AY496" s="17" t="s">
        <v>1750</v>
      </c>
      <c r="BE496" s="155">
        <f>IF(N496="základní",J496,0)</f>
        <v>0</v>
      </c>
      <c r="BF496" s="155">
        <f>IF(N496="snížená",J496,0)</f>
        <v>0</v>
      </c>
      <c r="BG496" s="155">
        <f>IF(N496="zákl. přenesená",J496,0)</f>
        <v>0</v>
      </c>
      <c r="BH496" s="155">
        <f>IF(N496="sníž. přenesená",J496,0)</f>
        <v>0</v>
      </c>
      <c r="BI496" s="155">
        <f>IF(N496="nulová",J496,0)</f>
        <v>0</v>
      </c>
      <c r="BJ496" s="17" t="s">
        <v>1533</v>
      </c>
      <c r="BK496" s="155">
        <f>ROUND(I496*H496,2)</f>
        <v>0</v>
      </c>
      <c r="BL496" s="17" t="s">
        <v>1756</v>
      </c>
      <c r="BM496" s="154" t="s">
        <v>750</v>
      </c>
    </row>
    <row r="497" spans="1:65" s="1" customFormat="1" ht="24.2" customHeight="1">
      <c r="A497" s="29"/>
      <c r="B497" s="142"/>
      <c r="C497" s="177" t="s">
        <v>2322</v>
      </c>
      <c r="D497" s="177" t="s">
        <v>1849</v>
      </c>
      <c r="E497" s="178" t="s">
        <v>751</v>
      </c>
      <c r="F497" s="179" t="s">
        <v>749</v>
      </c>
      <c r="G497" s="180" t="s">
        <v>1902</v>
      </c>
      <c r="H497" s="181">
        <v>3</v>
      </c>
      <c r="I497" s="182"/>
      <c r="J497" s="182">
        <f>ROUND(I497*H497,2)</f>
        <v>0</v>
      </c>
      <c r="K497" s="183"/>
      <c r="L497" s="184"/>
      <c r="M497" s="185" t="s">
        <v>1456</v>
      </c>
      <c r="N497" s="186" t="s">
        <v>1491</v>
      </c>
      <c r="O497" s="152">
        <v>0</v>
      </c>
      <c r="P497" s="152">
        <f>O497*H497</f>
        <v>0</v>
      </c>
      <c r="Q497" s="152">
        <v>1.1599999999999999</v>
      </c>
      <c r="R497" s="152">
        <f>Q497*H497</f>
        <v>3.4799999999999995</v>
      </c>
      <c r="S497" s="152">
        <v>0</v>
      </c>
      <c r="T497" s="153">
        <f>S497*H497</f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R497" s="154" t="s">
        <v>1789</v>
      </c>
      <c r="AT497" s="154" t="s">
        <v>1849</v>
      </c>
      <c r="AU497" s="154" t="s">
        <v>1535</v>
      </c>
      <c r="AY497" s="17" t="s">
        <v>1750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7" t="s">
        <v>1533</v>
      </c>
      <c r="BK497" s="155">
        <f>ROUND(I497*H497,2)</f>
        <v>0</v>
      </c>
      <c r="BL497" s="17" t="s">
        <v>1756</v>
      </c>
      <c r="BM497" s="154" t="s">
        <v>752</v>
      </c>
    </row>
    <row r="498" spans="1:65" s="1" customFormat="1" ht="24.2" customHeight="1">
      <c r="A498" s="29"/>
      <c r="B498" s="142"/>
      <c r="C498" s="143" t="s">
        <v>2326</v>
      </c>
      <c r="D498" s="143" t="s">
        <v>1752</v>
      </c>
      <c r="E498" s="144" t="s">
        <v>1987</v>
      </c>
      <c r="F498" s="145" t="s">
        <v>1988</v>
      </c>
      <c r="G498" s="146" t="s">
        <v>1902</v>
      </c>
      <c r="H498" s="147">
        <v>89</v>
      </c>
      <c r="I498" s="148"/>
      <c r="J498" s="148">
        <f>ROUND(I498*H498,2)</f>
        <v>0</v>
      </c>
      <c r="K498" s="149"/>
      <c r="L498" s="30"/>
      <c r="M498" s="150" t="s">
        <v>1456</v>
      </c>
      <c r="N498" s="151" t="s">
        <v>1491</v>
      </c>
      <c r="O498" s="152">
        <v>1.694</v>
      </c>
      <c r="P498" s="152">
        <f>O498*H498</f>
        <v>150.76599999999999</v>
      </c>
      <c r="Q498" s="152">
        <v>0.21734000000000001</v>
      </c>
      <c r="R498" s="152">
        <f>Q498*H498</f>
        <v>19.343260000000001</v>
      </c>
      <c r="S498" s="152">
        <v>0</v>
      </c>
      <c r="T498" s="153">
        <f>S498*H498</f>
        <v>0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R498" s="154" t="s">
        <v>1756</v>
      </c>
      <c r="AT498" s="154" t="s">
        <v>1752</v>
      </c>
      <c r="AU498" s="154" t="s">
        <v>1535</v>
      </c>
      <c r="AY498" s="17" t="s">
        <v>1750</v>
      </c>
      <c r="BE498" s="155">
        <f>IF(N498="základní",J498,0)</f>
        <v>0</v>
      </c>
      <c r="BF498" s="155">
        <f>IF(N498="snížená",J498,0)</f>
        <v>0</v>
      </c>
      <c r="BG498" s="155">
        <f>IF(N498="zákl. přenesená",J498,0)</f>
        <v>0</v>
      </c>
      <c r="BH498" s="155">
        <f>IF(N498="sníž. přenesená",J498,0)</f>
        <v>0</v>
      </c>
      <c r="BI498" s="155">
        <f>IF(N498="nulová",J498,0)</f>
        <v>0</v>
      </c>
      <c r="BJ498" s="17" t="s">
        <v>1533</v>
      </c>
      <c r="BK498" s="155">
        <f>ROUND(I498*H498,2)</f>
        <v>0</v>
      </c>
      <c r="BL498" s="17" t="s">
        <v>1756</v>
      </c>
      <c r="BM498" s="154" t="s">
        <v>1989</v>
      </c>
    </row>
    <row r="499" spans="1:65" s="1" customFormat="1" ht="24.2" customHeight="1">
      <c r="A499" s="29"/>
      <c r="B499" s="142"/>
      <c r="C499" s="177" t="s">
        <v>2330</v>
      </c>
      <c r="D499" s="177" t="s">
        <v>1849</v>
      </c>
      <c r="E499" s="178" t="s">
        <v>1995</v>
      </c>
      <c r="F499" s="179" t="s">
        <v>1996</v>
      </c>
      <c r="G499" s="180" t="s">
        <v>1902</v>
      </c>
      <c r="H499" s="181">
        <v>45</v>
      </c>
      <c r="I499" s="182"/>
      <c r="J499" s="182">
        <f>ROUND(I499*H499,2)</f>
        <v>0</v>
      </c>
      <c r="K499" s="183"/>
      <c r="L499" s="184"/>
      <c r="M499" s="185" t="s">
        <v>1456</v>
      </c>
      <c r="N499" s="186" t="s">
        <v>1491</v>
      </c>
      <c r="O499" s="152">
        <v>0</v>
      </c>
      <c r="P499" s="152">
        <f>O499*H499</f>
        <v>0</v>
      </c>
      <c r="Q499" s="152">
        <v>0.112</v>
      </c>
      <c r="R499" s="152">
        <f>Q499*H499</f>
        <v>5.04</v>
      </c>
      <c r="S499" s="152">
        <v>0</v>
      </c>
      <c r="T499" s="153">
        <f>S499*H499</f>
        <v>0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R499" s="154" t="s">
        <v>1789</v>
      </c>
      <c r="AT499" s="154" t="s">
        <v>1849</v>
      </c>
      <c r="AU499" s="154" t="s">
        <v>1535</v>
      </c>
      <c r="AY499" s="17" t="s">
        <v>1750</v>
      </c>
      <c r="BE499" s="155">
        <f>IF(N499="základní",J499,0)</f>
        <v>0</v>
      </c>
      <c r="BF499" s="155">
        <f>IF(N499="snížená",J499,0)</f>
        <v>0</v>
      </c>
      <c r="BG499" s="155">
        <f>IF(N499="zákl. přenesená",J499,0)</f>
        <v>0</v>
      </c>
      <c r="BH499" s="155">
        <f>IF(N499="sníž. přenesená",J499,0)</f>
        <v>0</v>
      </c>
      <c r="BI499" s="155">
        <f>IF(N499="nulová",J499,0)</f>
        <v>0</v>
      </c>
      <c r="BJ499" s="17" t="s">
        <v>1533</v>
      </c>
      <c r="BK499" s="155">
        <f>ROUND(I499*H499,2)</f>
        <v>0</v>
      </c>
      <c r="BL499" s="17" t="s">
        <v>1756</v>
      </c>
      <c r="BM499" s="154" t="s">
        <v>1997</v>
      </c>
    </row>
    <row r="500" spans="1:65" s="13" customFormat="1">
      <c r="B500" s="163"/>
      <c r="D500" s="157" t="s">
        <v>1758</v>
      </c>
      <c r="E500" s="164" t="s">
        <v>1456</v>
      </c>
      <c r="F500" s="165" t="s">
        <v>753</v>
      </c>
      <c r="H500" s="166">
        <v>45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1758</v>
      </c>
      <c r="AU500" s="164" t="s">
        <v>1535</v>
      </c>
      <c r="AV500" s="13" t="s">
        <v>1535</v>
      </c>
      <c r="AW500" s="13" t="s">
        <v>1482</v>
      </c>
      <c r="AX500" s="13" t="s">
        <v>1533</v>
      </c>
      <c r="AY500" s="164" t="s">
        <v>1750</v>
      </c>
    </row>
    <row r="501" spans="1:65" s="1" customFormat="1" ht="24.2" customHeight="1">
      <c r="A501" s="29"/>
      <c r="B501" s="142"/>
      <c r="C501" s="177" t="s">
        <v>754</v>
      </c>
      <c r="D501" s="177" t="s">
        <v>1849</v>
      </c>
      <c r="E501" s="178" t="s">
        <v>755</v>
      </c>
      <c r="F501" s="179" t="s">
        <v>756</v>
      </c>
      <c r="G501" s="180" t="s">
        <v>1902</v>
      </c>
      <c r="H501" s="181">
        <v>44</v>
      </c>
      <c r="I501" s="182"/>
      <c r="J501" s="182">
        <f>ROUND(I501*H501,2)</f>
        <v>0</v>
      </c>
      <c r="K501" s="183"/>
      <c r="L501" s="184"/>
      <c r="M501" s="185" t="s">
        <v>1456</v>
      </c>
      <c r="N501" s="186" t="s">
        <v>1491</v>
      </c>
      <c r="O501" s="152">
        <v>0</v>
      </c>
      <c r="P501" s="152">
        <f>O501*H501</f>
        <v>0</v>
      </c>
      <c r="Q501" s="152">
        <v>0.16200000000000001</v>
      </c>
      <c r="R501" s="152">
        <f>Q501*H501</f>
        <v>7.1280000000000001</v>
      </c>
      <c r="S501" s="152">
        <v>0</v>
      </c>
      <c r="T501" s="153">
        <f>S501*H501</f>
        <v>0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154" t="s">
        <v>1789</v>
      </c>
      <c r="AT501" s="154" t="s">
        <v>1849</v>
      </c>
      <c r="AU501" s="154" t="s">
        <v>1535</v>
      </c>
      <c r="AY501" s="17" t="s">
        <v>1750</v>
      </c>
      <c r="BE501" s="155">
        <f>IF(N501="základní",J501,0)</f>
        <v>0</v>
      </c>
      <c r="BF501" s="155">
        <f>IF(N501="snížená",J501,0)</f>
        <v>0</v>
      </c>
      <c r="BG501" s="155">
        <f>IF(N501="zákl. přenesená",J501,0)</f>
        <v>0</v>
      </c>
      <c r="BH501" s="155">
        <f>IF(N501="sníž. přenesená",J501,0)</f>
        <v>0</v>
      </c>
      <c r="BI501" s="155">
        <f>IF(N501="nulová",J501,0)</f>
        <v>0</v>
      </c>
      <c r="BJ501" s="17" t="s">
        <v>1533</v>
      </c>
      <c r="BK501" s="155">
        <f>ROUND(I501*H501,2)</f>
        <v>0</v>
      </c>
      <c r="BL501" s="17" t="s">
        <v>1756</v>
      </c>
      <c r="BM501" s="154" t="s">
        <v>757</v>
      </c>
    </row>
    <row r="502" spans="1:65" s="13" customFormat="1">
      <c r="B502" s="163"/>
      <c r="D502" s="157" t="s">
        <v>1758</v>
      </c>
      <c r="E502" s="164" t="s">
        <v>1456</v>
      </c>
      <c r="F502" s="165" t="s">
        <v>758</v>
      </c>
      <c r="H502" s="166">
        <v>44</v>
      </c>
      <c r="L502" s="163"/>
      <c r="M502" s="167"/>
      <c r="N502" s="168"/>
      <c r="O502" s="168"/>
      <c r="P502" s="168"/>
      <c r="Q502" s="168"/>
      <c r="R502" s="168"/>
      <c r="S502" s="168"/>
      <c r="T502" s="169"/>
      <c r="AT502" s="164" t="s">
        <v>1758</v>
      </c>
      <c r="AU502" s="164" t="s">
        <v>1535</v>
      </c>
      <c r="AV502" s="13" t="s">
        <v>1535</v>
      </c>
      <c r="AW502" s="13" t="s">
        <v>1482</v>
      </c>
      <c r="AX502" s="13" t="s">
        <v>1533</v>
      </c>
      <c r="AY502" s="164" t="s">
        <v>1750</v>
      </c>
    </row>
    <row r="503" spans="1:65" s="1" customFormat="1" ht="24.2" customHeight="1">
      <c r="A503" s="29"/>
      <c r="B503" s="142"/>
      <c r="C503" s="143" t="s">
        <v>759</v>
      </c>
      <c r="D503" s="143" t="s">
        <v>1752</v>
      </c>
      <c r="E503" s="144" t="s">
        <v>1999</v>
      </c>
      <c r="F503" s="145" t="s">
        <v>2000</v>
      </c>
      <c r="G503" s="146" t="s">
        <v>1902</v>
      </c>
      <c r="H503" s="147">
        <v>190</v>
      </c>
      <c r="I503" s="148"/>
      <c r="J503" s="148">
        <f>ROUND(I503*H503,2)</f>
        <v>0</v>
      </c>
      <c r="K503" s="149"/>
      <c r="L503" s="30"/>
      <c r="M503" s="150" t="s">
        <v>1456</v>
      </c>
      <c r="N503" s="151" t="s">
        <v>1491</v>
      </c>
      <c r="O503" s="152">
        <v>0</v>
      </c>
      <c r="P503" s="152">
        <f>O503*H503</f>
        <v>0</v>
      </c>
      <c r="Q503" s="152">
        <v>2E-3</v>
      </c>
      <c r="R503" s="152">
        <f>Q503*H503</f>
        <v>0.38</v>
      </c>
      <c r="S503" s="152">
        <v>0</v>
      </c>
      <c r="T503" s="153">
        <f>S503*H503</f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154" t="s">
        <v>1756</v>
      </c>
      <c r="AT503" s="154" t="s">
        <v>1752</v>
      </c>
      <c r="AU503" s="154" t="s">
        <v>1535</v>
      </c>
      <c r="AY503" s="17" t="s">
        <v>1750</v>
      </c>
      <c r="BE503" s="155">
        <f>IF(N503="základní",J503,0)</f>
        <v>0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7" t="s">
        <v>1533</v>
      </c>
      <c r="BK503" s="155">
        <f>ROUND(I503*H503,2)</f>
        <v>0</v>
      </c>
      <c r="BL503" s="17" t="s">
        <v>1756</v>
      </c>
      <c r="BM503" s="154" t="s">
        <v>2001</v>
      </c>
    </row>
    <row r="504" spans="1:65" s="13" customFormat="1">
      <c r="B504" s="163"/>
      <c r="D504" s="157" t="s">
        <v>1758</v>
      </c>
      <c r="E504" s="164" t="s">
        <v>1456</v>
      </c>
      <c r="F504" s="165" t="s">
        <v>760</v>
      </c>
      <c r="H504" s="166">
        <v>190</v>
      </c>
      <c r="L504" s="163"/>
      <c r="M504" s="167"/>
      <c r="N504" s="168"/>
      <c r="O504" s="168"/>
      <c r="P504" s="168"/>
      <c r="Q504" s="168"/>
      <c r="R504" s="168"/>
      <c r="S504" s="168"/>
      <c r="T504" s="169"/>
      <c r="AT504" s="164" t="s">
        <v>1758</v>
      </c>
      <c r="AU504" s="164" t="s">
        <v>1535</v>
      </c>
      <c r="AV504" s="13" t="s">
        <v>1535</v>
      </c>
      <c r="AW504" s="13" t="s">
        <v>1482</v>
      </c>
      <c r="AX504" s="13" t="s">
        <v>1533</v>
      </c>
      <c r="AY504" s="164" t="s">
        <v>1750</v>
      </c>
    </row>
    <row r="505" spans="1:65" s="1" customFormat="1" ht="24.2" customHeight="1">
      <c r="A505" s="29"/>
      <c r="B505" s="142"/>
      <c r="C505" s="143" t="s">
        <v>2335</v>
      </c>
      <c r="D505" s="143" t="s">
        <v>1752</v>
      </c>
      <c r="E505" s="144" t="s">
        <v>2289</v>
      </c>
      <c r="F505" s="145" t="s">
        <v>2290</v>
      </c>
      <c r="G505" s="146" t="s">
        <v>2005</v>
      </c>
      <c r="H505" s="147">
        <v>99</v>
      </c>
      <c r="I505" s="148"/>
      <c r="J505" s="148">
        <f t="shared" ref="J505:J519" si="0">ROUND(I505*H505,2)</f>
        <v>0</v>
      </c>
      <c r="K505" s="149"/>
      <c r="L505" s="30"/>
      <c r="M505" s="150" t="s">
        <v>1456</v>
      </c>
      <c r="N505" s="151" t="s">
        <v>1491</v>
      </c>
      <c r="O505" s="152">
        <v>0.84399999999999997</v>
      </c>
      <c r="P505" s="152">
        <f t="shared" ref="P505:P519" si="1">O505*H505</f>
        <v>83.555999999999997</v>
      </c>
      <c r="Q505" s="152">
        <v>3.1E-4</v>
      </c>
      <c r="R505" s="152">
        <f t="shared" ref="R505:R519" si="2">Q505*H505</f>
        <v>3.0689999999999999E-2</v>
      </c>
      <c r="S505" s="152">
        <v>0</v>
      </c>
      <c r="T505" s="153">
        <f t="shared" ref="T505:T519" si="3">S505*H505</f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154" t="s">
        <v>1756</v>
      </c>
      <c r="AT505" s="154" t="s">
        <v>1752</v>
      </c>
      <c r="AU505" s="154" t="s">
        <v>1535</v>
      </c>
      <c r="AY505" s="17" t="s">
        <v>1750</v>
      </c>
      <c r="BE505" s="155">
        <f t="shared" ref="BE505:BE519" si="4">IF(N505="základní",J505,0)</f>
        <v>0</v>
      </c>
      <c r="BF505" s="155">
        <f t="shared" ref="BF505:BF519" si="5">IF(N505="snížená",J505,0)</f>
        <v>0</v>
      </c>
      <c r="BG505" s="155">
        <f t="shared" ref="BG505:BG519" si="6">IF(N505="zákl. přenesená",J505,0)</f>
        <v>0</v>
      </c>
      <c r="BH505" s="155">
        <f t="shared" ref="BH505:BH519" si="7">IF(N505="sníž. přenesená",J505,0)</f>
        <v>0</v>
      </c>
      <c r="BI505" s="155">
        <f t="shared" ref="BI505:BI519" si="8">IF(N505="nulová",J505,0)</f>
        <v>0</v>
      </c>
      <c r="BJ505" s="17" t="s">
        <v>1533</v>
      </c>
      <c r="BK505" s="155">
        <f t="shared" ref="BK505:BK519" si="9">ROUND(I505*H505,2)</f>
        <v>0</v>
      </c>
      <c r="BL505" s="17" t="s">
        <v>1756</v>
      </c>
      <c r="BM505" s="154" t="s">
        <v>2006</v>
      </c>
    </row>
    <row r="506" spans="1:65" s="1" customFormat="1" ht="21.75" customHeight="1">
      <c r="A506" s="29"/>
      <c r="B506" s="142"/>
      <c r="C506" s="143" t="s">
        <v>2339</v>
      </c>
      <c r="D506" s="143" t="s">
        <v>1752</v>
      </c>
      <c r="E506" s="144" t="s">
        <v>2008</v>
      </c>
      <c r="F506" s="145" t="s">
        <v>2009</v>
      </c>
      <c r="G506" s="146" t="s">
        <v>1786</v>
      </c>
      <c r="H506" s="147">
        <v>3136.9</v>
      </c>
      <c r="I506" s="148"/>
      <c r="J506" s="148">
        <f t="shared" si="0"/>
        <v>0</v>
      </c>
      <c r="K506" s="149"/>
      <c r="L506" s="30"/>
      <c r="M506" s="150" t="s">
        <v>1456</v>
      </c>
      <c r="N506" s="151" t="s">
        <v>1491</v>
      </c>
      <c r="O506" s="152">
        <v>2.3E-2</v>
      </c>
      <c r="P506" s="152">
        <f t="shared" si="1"/>
        <v>72.148700000000005</v>
      </c>
      <c r="Q506" s="152">
        <v>6.9999999999999994E-5</v>
      </c>
      <c r="R506" s="152">
        <f t="shared" si="2"/>
        <v>0.219583</v>
      </c>
      <c r="S506" s="152">
        <v>0</v>
      </c>
      <c r="T506" s="153">
        <f t="shared" si="3"/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54" t="s">
        <v>1756</v>
      </c>
      <c r="AT506" s="154" t="s">
        <v>1752</v>
      </c>
      <c r="AU506" s="154" t="s">
        <v>1535</v>
      </c>
      <c r="AY506" s="17" t="s">
        <v>1750</v>
      </c>
      <c r="BE506" s="155">
        <f t="shared" si="4"/>
        <v>0</v>
      </c>
      <c r="BF506" s="155">
        <f t="shared" si="5"/>
        <v>0</v>
      </c>
      <c r="BG506" s="155">
        <f t="shared" si="6"/>
        <v>0</v>
      </c>
      <c r="BH506" s="155">
        <f t="shared" si="7"/>
        <v>0</v>
      </c>
      <c r="BI506" s="155">
        <f t="shared" si="8"/>
        <v>0</v>
      </c>
      <c r="BJ506" s="17" t="s">
        <v>1533</v>
      </c>
      <c r="BK506" s="155">
        <f t="shared" si="9"/>
        <v>0</v>
      </c>
      <c r="BL506" s="17" t="s">
        <v>1756</v>
      </c>
      <c r="BM506" s="154" t="s">
        <v>2010</v>
      </c>
    </row>
    <row r="507" spans="1:65" s="1" customFormat="1" ht="37.9" customHeight="1">
      <c r="A507" s="29"/>
      <c r="B507" s="142"/>
      <c r="C507" s="143" t="s">
        <v>761</v>
      </c>
      <c r="D507" s="143" t="s">
        <v>1752</v>
      </c>
      <c r="E507" s="144" t="s">
        <v>2012</v>
      </c>
      <c r="F507" s="145" t="s">
        <v>2013</v>
      </c>
      <c r="G507" s="146" t="s">
        <v>1902</v>
      </c>
      <c r="H507" s="147">
        <v>67</v>
      </c>
      <c r="I507" s="148"/>
      <c r="J507" s="148">
        <f t="shared" si="0"/>
        <v>0</v>
      </c>
      <c r="K507" s="149"/>
      <c r="L507" s="30"/>
      <c r="M507" s="150" t="s">
        <v>1456</v>
      </c>
      <c r="N507" s="151" t="s">
        <v>1491</v>
      </c>
      <c r="O507" s="152">
        <v>0.68300000000000005</v>
      </c>
      <c r="P507" s="152">
        <f t="shared" si="1"/>
        <v>45.761000000000003</v>
      </c>
      <c r="Q507" s="152">
        <v>0</v>
      </c>
      <c r="R507" s="152">
        <f t="shared" si="2"/>
        <v>0</v>
      </c>
      <c r="S507" s="152">
        <v>0</v>
      </c>
      <c r="T507" s="153">
        <f t="shared" si="3"/>
        <v>0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R507" s="154" t="s">
        <v>1756</v>
      </c>
      <c r="AT507" s="154" t="s">
        <v>1752</v>
      </c>
      <c r="AU507" s="154" t="s">
        <v>1535</v>
      </c>
      <c r="AY507" s="17" t="s">
        <v>1750</v>
      </c>
      <c r="BE507" s="155">
        <f t="shared" si="4"/>
        <v>0</v>
      </c>
      <c r="BF507" s="155">
        <f t="shared" si="5"/>
        <v>0</v>
      </c>
      <c r="BG507" s="155">
        <f t="shared" si="6"/>
        <v>0</v>
      </c>
      <c r="BH507" s="155">
        <f t="shared" si="7"/>
        <v>0</v>
      </c>
      <c r="BI507" s="155">
        <f t="shared" si="8"/>
        <v>0</v>
      </c>
      <c r="BJ507" s="17" t="s">
        <v>1533</v>
      </c>
      <c r="BK507" s="155">
        <f t="shared" si="9"/>
        <v>0</v>
      </c>
      <c r="BL507" s="17" t="s">
        <v>1756</v>
      </c>
      <c r="BM507" s="154" t="s">
        <v>2014</v>
      </c>
    </row>
    <row r="508" spans="1:65" s="1" customFormat="1" ht="16.5" customHeight="1">
      <c r="A508" s="29"/>
      <c r="B508" s="142"/>
      <c r="C508" s="177" t="s">
        <v>762</v>
      </c>
      <c r="D508" s="177" t="s">
        <v>1849</v>
      </c>
      <c r="E508" s="178" t="s">
        <v>2016</v>
      </c>
      <c r="F508" s="179" t="s">
        <v>2017</v>
      </c>
      <c r="G508" s="180" t="s">
        <v>1902</v>
      </c>
      <c r="H508" s="181">
        <v>67</v>
      </c>
      <c r="I508" s="182"/>
      <c r="J508" s="182">
        <f t="shared" si="0"/>
        <v>0</v>
      </c>
      <c r="K508" s="183"/>
      <c r="L508" s="184"/>
      <c r="M508" s="185" t="s">
        <v>1456</v>
      </c>
      <c r="N508" s="186" t="s">
        <v>1491</v>
      </c>
      <c r="O508" s="152">
        <v>0</v>
      </c>
      <c r="P508" s="152">
        <f t="shared" si="1"/>
        <v>0</v>
      </c>
      <c r="Q508" s="152">
        <v>6.4999999999999997E-4</v>
      </c>
      <c r="R508" s="152">
        <f t="shared" si="2"/>
        <v>4.3549999999999998E-2</v>
      </c>
      <c r="S508" s="152">
        <v>0</v>
      </c>
      <c r="T508" s="153">
        <f t="shared" si="3"/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54" t="s">
        <v>1789</v>
      </c>
      <c r="AT508" s="154" t="s">
        <v>1849</v>
      </c>
      <c r="AU508" s="154" t="s">
        <v>1535</v>
      </c>
      <c r="AY508" s="17" t="s">
        <v>1750</v>
      </c>
      <c r="BE508" s="155">
        <f t="shared" si="4"/>
        <v>0</v>
      </c>
      <c r="BF508" s="155">
        <f t="shared" si="5"/>
        <v>0</v>
      </c>
      <c r="BG508" s="155">
        <f t="shared" si="6"/>
        <v>0</v>
      </c>
      <c r="BH508" s="155">
        <f t="shared" si="7"/>
        <v>0</v>
      </c>
      <c r="BI508" s="155">
        <f t="shared" si="8"/>
        <v>0</v>
      </c>
      <c r="BJ508" s="17" t="s">
        <v>1533</v>
      </c>
      <c r="BK508" s="155">
        <f t="shared" si="9"/>
        <v>0</v>
      </c>
      <c r="BL508" s="17" t="s">
        <v>1756</v>
      </c>
      <c r="BM508" s="154" t="s">
        <v>2018</v>
      </c>
    </row>
    <row r="509" spans="1:65" s="1" customFormat="1" ht="37.9" customHeight="1">
      <c r="A509" s="29"/>
      <c r="B509" s="142"/>
      <c r="C509" s="143" t="s">
        <v>763</v>
      </c>
      <c r="D509" s="143" t="s">
        <v>1752</v>
      </c>
      <c r="E509" s="144" t="s">
        <v>2292</v>
      </c>
      <c r="F509" s="145" t="s">
        <v>2293</v>
      </c>
      <c r="G509" s="146" t="s">
        <v>1902</v>
      </c>
      <c r="H509" s="147">
        <v>5</v>
      </c>
      <c r="I509" s="148"/>
      <c r="J509" s="148">
        <f t="shared" si="0"/>
        <v>0</v>
      </c>
      <c r="K509" s="149"/>
      <c r="L509" s="30"/>
      <c r="M509" s="150" t="s">
        <v>1456</v>
      </c>
      <c r="N509" s="151" t="s">
        <v>1491</v>
      </c>
      <c r="O509" s="152">
        <v>0.745</v>
      </c>
      <c r="P509" s="152">
        <f t="shared" si="1"/>
        <v>3.7250000000000001</v>
      </c>
      <c r="Q509" s="152">
        <v>1.0000000000000001E-5</v>
      </c>
      <c r="R509" s="152">
        <f t="shared" si="2"/>
        <v>5.0000000000000002E-5</v>
      </c>
      <c r="S509" s="152">
        <v>0</v>
      </c>
      <c r="T509" s="153">
        <f t="shared" si="3"/>
        <v>0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R509" s="154" t="s">
        <v>1756</v>
      </c>
      <c r="AT509" s="154" t="s">
        <v>1752</v>
      </c>
      <c r="AU509" s="154" t="s">
        <v>1535</v>
      </c>
      <c r="AY509" s="17" t="s">
        <v>1750</v>
      </c>
      <c r="BE509" s="155">
        <f t="shared" si="4"/>
        <v>0</v>
      </c>
      <c r="BF509" s="155">
        <f t="shared" si="5"/>
        <v>0</v>
      </c>
      <c r="BG509" s="155">
        <f t="shared" si="6"/>
        <v>0</v>
      </c>
      <c r="BH509" s="155">
        <f t="shared" si="7"/>
        <v>0</v>
      </c>
      <c r="BI509" s="155">
        <f t="shared" si="8"/>
        <v>0</v>
      </c>
      <c r="BJ509" s="17" t="s">
        <v>1533</v>
      </c>
      <c r="BK509" s="155">
        <f t="shared" si="9"/>
        <v>0</v>
      </c>
      <c r="BL509" s="17" t="s">
        <v>1756</v>
      </c>
      <c r="BM509" s="154" t="s">
        <v>2294</v>
      </c>
    </row>
    <row r="510" spans="1:65" s="1" customFormat="1" ht="16.5" customHeight="1">
      <c r="A510" s="29"/>
      <c r="B510" s="142"/>
      <c r="C510" s="177" t="s">
        <v>764</v>
      </c>
      <c r="D510" s="177" t="s">
        <v>1849</v>
      </c>
      <c r="E510" s="178" t="s">
        <v>2295</v>
      </c>
      <c r="F510" s="179" t="s">
        <v>2296</v>
      </c>
      <c r="G510" s="180" t="s">
        <v>1902</v>
      </c>
      <c r="H510" s="181">
        <v>5</v>
      </c>
      <c r="I510" s="182"/>
      <c r="J510" s="182">
        <f t="shared" si="0"/>
        <v>0</v>
      </c>
      <c r="K510" s="183"/>
      <c r="L510" s="184"/>
      <c r="M510" s="185" t="s">
        <v>1456</v>
      </c>
      <c r="N510" s="186" t="s">
        <v>1491</v>
      </c>
      <c r="O510" s="152">
        <v>0</v>
      </c>
      <c r="P510" s="152">
        <f t="shared" si="1"/>
        <v>0</v>
      </c>
      <c r="Q510" s="152">
        <v>1.4E-3</v>
      </c>
      <c r="R510" s="152">
        <f t="shared" si="2"/>
        <v>7.0000000000000001E-3</v>
      </c>
      <c r="S510" s="152">
        <v>0</v>
      </c>
      <c r="T510" s="153">
        <f t="shared" si="3"/>
        <v>0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R510" s="154" t="s">
        <v>1789</v>
      </c>
      <c r="AT510" s="154" t="s">
        <v>1849</v>
      </c>
      <c r="AU510" s="154" t="s">
        <v>1535</v>
      </c>
      <c r="AY510" s="17" t="s">
        <v>1750</v>
      </c>
      <c r="BE510" s="155">
        <f t="shared" si="4"/>
        <v>0</v>
      </c>
      <c r="BF510" s="155">
        <f t="shared" si="5"/>
        <v>0</v>
      </c>
      <c r="BG510" s="155">
        <f t="shared" si="6"/>
        <v>0</v>
      </c>
      <c r="BH510" s="155">
        <f t="shared" si="7"/>
        <v>0</v>
      </c>
      <c r="BI510" s="155">
        <f t="shared" si="8"/>
        <v>0</v>
      </c>
      <c r="BJ510" s="17" t="s">
        <v>1533</v>
      </c>
      <c r="BK510" s="155">
        <f t="shared" si="9"/>
        <v>0</v>
      </c>
      <c r="BL510" s="17" t="s">
        <v>1756</v>
      </c>
      <c r="BM510" s="154" t="s">
        <v>2297</v>
      </c>
    </row>
    <row r="511" spans="1:65" s="1" customFormat="1" ht="37.9" customHeight="1">
      <c r="A511" s="29"/>
      <c r="B511" s="142"/>
      <c r="C511" s="143" t="s">
        <v>765</v>
      </c>
      <c r="D511" s="143" t="s">
        <v>1752</v>
      </c>
      <c r="E511" s="144" t="s">
        <v>2020</v>
      </c>
      <c r="F511" s="145" t="s">
        <v>2021</v>
      </c>
      <c r="G511" s="146" t="s">
        <v>1902</v>
      </c>
      <c r="H511" s="147">
        <v>67</v>
      </c>
      <c r="I511" s="148"/>
      <c r="J511" s="148">
        <f t="shared" si="0"/>
        <v>0</v>
      </c>
      <c r="K511" s="149"/>
      <c r="L511" s="30"/>
      <c r="M511" s="150" t="s">
        <v>1456</v>
      </c>
      <c r="N511" s="151" t="s">
        <v>1491</v>
      </c>
      <c r="O511" s="152">
        <v>0.68300000000000005</v>
      </c>
      <c r="P511" s="152">
        <f t="shared" si="1"/>
        <v>45.761000000000003</v>
      </c>
      <c r="Q511" s="152">
        <v>0</v>
      </c>
      <c r="R511" s="152">
        <f t="shared" si="2"/>
        <v>0</v>
      </c>
      <c r="S511" s="152">
        <v>0</v>
      </c>
      <c r="T511" s="153">
        <f t="shared" si="3"/>
        <v>0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R511" s="154" t="s">
        <v>1756</v>
      </c>
      <c r="AT511" s="154" t="s">
        <v>1752</v>
      </c>
      <c r="AU511" s="154" t="s">
        <v>1535</v>
      </c>
      <c r="AY511" s="17" t="s">
        <v>1750</v>
      </c>
      <c r="BE511" s="155">
        <f t="shared" si="4"/>
        <v>0</v>
      </c>
      <c r="BF511" s="155">
        <f t="shared" si="5"/>
        <v>0</v>
      </c>
      <c r="BG511" s="155">
        <f t="shared" si="6"/>
        <v>0</v>
      </c>
      <c r="BH511" s="155">
        <f t="shared" si="7"/>
        <v>0</v>
      </c>
      <c r="BI511" s="155">
        <f t="shared" si="8"/>
        <v>0</v>
      </c>
      <c r="BJ511" s="17" t="s">
        <v>1533</v>
      </c>
      <c r="BK511" s="155">
        <f t="shared" si="9"/>
        <v>0</v>
      </c>
      <c r="BL511" s="17" t="s">
        <v>1756</v>
      </c>
      <c r="BM511" s="154" t="s">
        <v>2022</v>
      </c>
    </row>
    <row r="512" spans="1:65" s="1" customFormat="1" ht="16.5" customHeight="1">
      <c r="A512" s="29"/>
      <c r="B512" s="142"/>
      <c r="C512" s="177" t="s">
        <v>766</v>
      </c>
      <c r="D512" s="177" t="s">
        <v>1849</v>
      </c>
      <c r="E512" s="178" t="s">
        <v>2024</v>
      </c>
      <c r="F512" s="179" t="s">
        <v>2025</v>
      </c>
      <c r="G512" s="180" t="s">
        <v>1902</v>
      </c>
      <c r="H512" s="181">
        <v>67</v>
      </c>
      <c r="I512" s="182"/>
      <c r="J512" s="182">
        <f t="shared" si="0"/>
        <v>0</v>
      </c>
      <c r="K512" s="183"/>
      <c r="L512" s="184"/>
      <c r="M512" s="185" t="s">
        <v>1456</v>
      </c>
      <c r="N512" s="186" t="s">
        <v>1491</v>
      </c>
      <c r="O512" s="152">
        <v>0</v>
      </c>
      <c r="P512" s="152">
        <f t="shared" si="1"/>
        <v>0</v>
      </c>
      <c r="Q512" s="152">
        <v>2.9E-4</v>
      </c>
      <c r="R512" s="152">
        <f t="shared" si="2"/>
        <v>1.9429999999999999E-2</v>
      </c>
      <c r="S512" s="152">
        <v>0</v>
      </c>
      <c r="T512" s="153">
        <f t="shared" si="3"/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154" t="s">
        <v>1789</v>
      </c>
      <c r="AT512" s="154" t="s">
        <v>1849</v>
      </c>
      <c r="AU512" s="154" t="s">
        <v>1535</v>
      </c>
      <c r="AY512" s="17" t="s">
        <v>1750</v>
      </c>
      <c r="BE512" s="155">
        <f t="shared" si="4"/>
        <v>0</v>
      </c>
      <c r="BF512" s="155">
        <f t="shared" si="5"/>
        <v>0</v>
      </c>
      <c r="BG512" s="155">
        <f t="shared" si="6"/>
        <v>0</v>
      </c>
      <c r="BH512" s="155">
        <f t="shared" si="7"/>
        <v>0</v>
      </c>
      <c r="BI512" s="155">
        <f t="shared" si="8"/>
        <v>0</v>
      </c>
      <c r="BJ512" s="17" t="s">
        <v>1533</v>
      </c>
      <c r="BK512" s="155">
        <f t="shared" si="9"/>
        <v>0</v>
      </c>
      <c r="BL512" s="17" t="s">
        <v>1756</v>
      </c>
      <c r="BM512" s="154" t="s">
        <v>2026</v>
      </c>
    </row>
    <row r="513" spans="1:65" s="1" customFormat="1" ht="37.9" customHeight="1">
      <c r="A513" s="29"/>
      <c r="B513" s="142"/>
      <c r="C513" s="143" t="s">
        <v>767</v>
      </c>
      <c r="D513" s="143" t="s">
        <v>1752</v>
      </c>
      <c r="E513" s="144" t="s">
        <v>2304</v>
      </c>
      <c r="F513" s="145" t="s">
        <v>2305</v>
      </c>
      <c r="G513" s="146" t="s">
        <v>1902</v>
      </c>
      <c r="H513" s="147">
        <v>5</v>
      </c>
      <c r="I513" s="148"/>
      <c r="J513" s="148">
        <f t="shared" si="0"/>
        <v>0</v>
      </c>
      <c r="K513" s="149"/>
      <c r="L513" s="30"/>
      <c r="M513" s="150" t="s">
        <v>1456</v>
      </c>
      <c r="N513" s="151" t="s">
        <v>1491</v>
      </c>
      <c r="O513" s="152">
        <v>0.745</v>
      </c>
      <c r="P513" s="152">
        <f t="shared" si="1"/>
        <v>3.7250000000000001</v>
      </c>
      <c r="Q513" s="152">
        <v>1.0000000000000001E-5</v>
      </c>
      <c r="R513" s="152">
        <f t="shared" si="2"/>
        <v>5.0000000000000002E-5</v>
      </c>
      <c r="S513" s="152">
        <v>0</v>
      </c>
      <c r="T513" s="153">
        <f t="shared" si="3"/>
        <v>0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R513" s="154" t="s">
        <v>1756</v>
      </c>
      <c r="AT513" s="154" t="s">
        <v>1752</v>
      </c>
      <c r="AU513" s="154" t="s">
        <v>1535</v>
      </c>
      <c r="AY513" s="17" t="s">
        <v>1750</v>
      </c>
      <c r="BE513" s="155">
        <f t="shared" si="4"/>
        <v>0</v>
      </c>
      <c r="BF513" s="155">
        <f t="shared" si="5"/>
        <v>0</v>
      </c>
      <c r="BG513" s="155">
        <f t="shared" si="6"/>
        <v>0</v>
      </c>
      <c r="BH513" s="155">
        <f t="shared" si="7"/>
        <v>0</v>
      </c>
      <c r="BI513" s="155">
        <f t="shared" si="8"/>
        <v>0</v>
      </c>
      <c r="BJ513" s="17" t="s">
        <v>1533</v>
      </c>
      <c r="BK513" s="155">
        <f t="shared" si="9"/>
        <v>0</v>
      </c>
      <c r="BL513" s="17" t="s">
        <v>1756</v>
      </c>
      <c r="BM513" s="154" t="s">
        <v>2306</v>
      </c>
    </row>
    <row r="514" spans="1:65" s="1" customFormat="1" ht="16.5" customHeight="1">
      <c r="A514" s="29"/>
      <c r="B514" s="142"/>
      <c r="C514" s="177" t="s">
        <v>768</v>
      </c>
      <c r="D514" s="177" t="s">
        <v>1849</v>
      </c>
      <c r="E514" s="178" t="s">
        <v>2308</v>
      </c>
      <c r="F514" s="179" t="s">
        <v>2309</v>
      </c>
      <c r="G514" s="180" t="s">
        <v>1902</v>
      </c>
      <c r="H514" s="181">
        <v>5</v>
      </c>
      <c r="I514" s="182"/>
      <c r="J514" s="182">
        <f t="shared" si="0"/>
        <v>0</v>
      </c>
      <c r="K514" s="183"/>
      <c r="L514" s="184"/>
      <c r="M514" s="185" t="s">
        <v>1456</v>
      </c>
      <c r="N514" s="186" t="s">
        <v>1491</v>
      </c>
      <c r="O514" s="152">
        <v>0</v>
      </c>
      <c r="P514" s="152">
        <f t="shared" si="1"/>
        <v>0</v>
      </c>
      <c r="Q514" s="152">
        <v>5.0000000000000001E-4</v>
      </c>
      <c r="R514" s="152">
        <f t="shared" si="2"/>
        <v>2.5000000000000001E-3</v>
      </c>
      <c r="S514" s="152">
        <v>0</v>
      </c>
      <c r="T514" s="153">
        <f t="shared" si="3"/>
        <v>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R514" s="154" t="s">
        <v>1789</v>
      </c>
      <c r="AT514" s="154" t="s">
        <v>1849</v>
      </c>
      <c r="AU514" s="154" t="s">
        <v>1535</v>
      </c>
      <c r="AY514" s="17" t="s">
        <v>1750</v>
      </c>
      <c r="BE514" s="155">
        <f t="shared" si="4"/>
        <v>0</v>
      </c>
      <c r="BF514" s="155">
        <f t="shared" si="5"/>
        <v>0</v>
      </c>
      <c r="BG514" s="155">
        <f t="shared" si="6"/>
        <v>0</v>
      </c>
      <c r="BH514" s="155">
        <f t="shared" si="7"/>
        <v>0</v>
      </c>
      <c r="BI514" s="155">
        <f t="shared" si="8"/>
        <v>0</v>
      </c>
      <c r="BJ514" s="17" t="s">
        <v>1533</v>
      </c>
      <c r="BK514" s="155">
        <f t="shared" si="9"/>
        <v>0</v>
      </c>
      <c r="BL514" s="17" t="s">
        <v>1756</v>
      </c>
      <c r="BM514" s="154" t="s">
        <v>2310</v>
      </c>
    </row>
    <row r="515" spans="1:65" s="1" customFormat="1" ht="37.9" customHeight="1">
      <c r="A515" s="29"/>
      <c r="B515" s="142"/>
      <c r="C515" s="143" t="s">
        <v>769</v>
      </c>
      <c r="D515" s="143" t="s">
        <v>1752</v>
      </c>
      <c r="E515" s="144" t="s">
        <v>2320</v>
      </c>
      <c r="F515" s="145" t="s">
        <v>2321</v>
      </c>
      <c r="G515" s="146" t="s">
        <v>1902</v>
      </c>
      <c r="H515" s="147">
        <v>2</v>
      </c>
      <c r="I515" s="148"/>
      <c r="J515" s="148">
        <f t="shared" si="0"/>
        <v>0</v>
      </c>
      <c r="K515" s="149"/>
      <c r="L515" s="30"/>
      <c r="M515" s="150" t="s">
        <v>1456</v>
      </c>
      <c r="N515" s="151" t="s">
        <v>1491</v>
      </c>
      <c r="O515" s="152">
        <v>1.8640000000000001</v>
      </c>
      <c r="P515" s="152">
        <f t="shared" si="1"/>
        <v>3.7280000000000002</v>
      </c>
      <c r="Q515" s="152">
        <v>2.0000000000000002E-5</v>
      </c>
      <c r="R515" s="152">
        <f t="shared" si="2"/>
        <v>4.0000000000000003E-5</v>
      </c>
      <c r="S515" s="152">
        <v>0</v>
      </c>
      <c r="T515" s="153">
        <f t="shared" si="3"/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54" t="s">
        <v>1756</v>
      </c>
      <c r="AT515" s="154" t="s">
        <v>1752</v>
      </c>
      <c r="AU515" s="154" t="s">
        <v>1535</v>
      </c>
      <c r="AY515" s="17" t="s">
        <v>1750</v>
      </c>
      <c r="BE515" s="155">
        <f t="shared" si="4"/>
        <v>0</v>
      </c>
      <c r="BF515" s="155">
        <f t="shared" si="5"/>
        <v>0</v>
      </c>
      <c r="BG515" s="155">
        <f t="shared" si="6"/>
        <v>0</v>
      </c>
      <c r="BH515" s="155">
        <f t="shared" si="7"/>
        <v>0</v>
      </c>
      <c r="BI515" s="155">
        <f t="shared" si="8"/>
        <v>0</v>
      </c>
      <c r="BJ515" s="17" t="s">
        <v>1533</v>
      </c>
      <c r="BK515" s="155">
        <f t="shared" si="9"/>
        <v>0</v>
      </c>
      <c r="BL515" s="17" t="s">
        <v>1756</v>
      </c>
      <c r="BM515" s="154" t="s">
        <v>2030</v>
      </c>
    </row>
    <row r="516" spans="1:65" s="1" customFormat="1" ht="24.2" customHeight="1">
      <c r="A516" s="29"/>
      <c r="B516" s="142"/>
      <c r="C516" s="177" t="s">
        <v>770</v>
      </c>
      <c r="D516" s="177" t="s">
        <v>1849</v>
      </c>
      <c r="E516" s="178" t="s">
        <v>2323</v>
      </c>
      <c r="F516" s="179" t="s">
        <v>2324</v>
      </c>
      <c r="G516" s="180" t="s">
        <v>1902</v>
      </c>
      <c r="H516" s="181">
        <v>2</v>
      </c>
      <c r="I516" s="182"/>
      <c r="J516" s="182">
        <f t="shared" si="0"/>
        <v>0</v>
      </c>
      <c r="K516" s="183"/>
      <c r="L516" s="184"/>
      <c r="M516" s="185" t="s">
        <v>1456</v>
      </c>
      <c r="N516" s="186" t="s">
        <v>1491</v>
      </c>
      <c r="O516" s="152">
        <v>0</v>
      </c>
      <c r="P516" s="152">
        <f t="shared" si="1"/>
        <v>0</v>
      </c>
      <c r="Q516" s="152">
        <v>8.5000000000000006E-3</v>
      </c>
      <c r="R516" s="152">
        <f t="shared" si="2"/>
        <v>1.7000000000000001E-2</v>
      </c>
      <c r="S516" s="152">
        <v>0</v>
      </c>
      <c r="T516" s="153">
        <f t="shared" si="3"/>
        <v>0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R516" s="154" t="s">
        <v>1789</v>
      </c>
      <c r="AT516" s="154" t="s">
        <v>1849</v>
      </c>
      <c r="AU516" s="154" t="s">
        <v>1535</v>
      </c>
      <c r="AY516" s="17" t="s">
        <v>1750</v>
      </c>
      <c r="BE516" s="155">
        <f t="shared" si="4"/>
        <v>0</v>
      </c>
      <c r="BF516" s="155">
        <f t="shared" si="5"/>
        <v>0</v>
      </c>
      <c r="BG516" s="155">
        <f t="shared" si="6"/>
        <v>0</v>
      </c>
      <c r="BH516" s="155">
        <f t="shared" si="7"/>
        <v>0</v>
      </c>
      <c r="BI516" s="155">
        <f t="shared" si="8"/>
        <v>0</v>
      </c>
      <c r="BJ516" s="17" t="s">
        <v>1533</v>
      </c>
      <c r="BK516" s="155">
        <f t="shared" si="9"/>
        <v>0</v>
      </c>
      <c r="BL516" s="17" t="s">
        <v>1756</v>
      </c>
      <c r="BM516" s="154" t="s">
        <v>2325</v>
      </c>
    </row>
    <row r="517" spans="1:65" s="1" customFormat="1" ht="37.9" customHeight="1">
      <c r="A517" s="29"/>
      <c r="B517" s="142"/>
      <c r="C517" s="143" t="s">
        <v>2383</v>
      </c>
      <c r="D517" s="143" t="s">
        <v>1752</v>
      </c>
      <c r="E517" s="144" t="s">
        <v>771</v>
      </c>
      <c r="F517" s="145" t="s">
        <v>772</v>
      </c>
      <c r="G517" s="146" t="s">
        <v>1902</v>
      </c>
      <c r="H517" s="147">
        <v>70</v>
      </c>
      <c r="I517" s="148"/>
      <c r="J517" s="148">
        <f t="shared" si="0"/>
        <v>0</v>
      </c>
      <c r="K517" s="149"/>
      <c r="L517" s="30"/>
      <c r="M517" s="150" t="s">
        <v>1456</v>
      </c>
      <c r="N517" s="151" t="s">
        <v>1491</v>
      </c>
      <c r="O517" s="152">
        <v>1.3480000000000001</v>
      </c>
      <c r="P517" s="152">
        <f t="shared" si="1"/>
        <v>94.36</v>
      </c>
      <c r="Q517" s="152">
        <v>2.0000000000000002E-5</v>
      </c>
      <c r="R517" s="152">
        <f t="shared" si="2"/>
        <v>1.4000000000000002E-3</v>
      </c>
      <c r="S517" s="152">
        <v>0</v>
      </c>
      <c r="T517" s="153">
        <f t="shared" si="3"/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54" t="s">
        <v>1756</v>
      </c>
      <c r="AT517" s="154" t="s">
        <v>1752</v>
      </c>
      <c r="AU517" s="154" t="s">
        <v>1535</v>
      </c>
      <c r="AY517" s="17" t="s">
        <v>1750</v>
      </c>
      <c r="BE517" s="155">
        <f t="shared" si="4"/>
        <v>0</v>
      </c>
      <c r="BF517" s="155">
        <f t="shared" si="5"/>
        <v>0</v>
      </c>
      <c r="BG517" s="155">
        <f t="shared" si="6"/>
        <v>0</v>
      </c>
      <c r="BH517" s="155">
        <f t="shared" si="7"/>
        <v>0</v>
      </c>
      <c r="BI517" s="155">
        <f t="shared" si="8"/>
        <v>0</v>
      </c>
      <c r="BJ517" s="17" t="s">
        <v>1533</v>
      </c>
      <c r="BK517" s="155">
        <f t="shared" si="9"/>
        <v>0</v>
      </c>
      <c r="BL517" s="17" t="s">
        <v>1756</v>
      </c>
      <c r="BM517" s="154" t="s">
        <v>773</v>
      </c>
    </row>
    <row r="518" spans="1:65" s="1" customFormat="1" ht="24.2" customHeight="1">
      <c r="A518" s="29"/>
      <c r="B518" s="142"/>
      <c r="C518" s="177" t="s">
        <v>774</v>
      </c>
      <c r="D518" s="177" t="s">
        <v>1849</v>
      </c>
      <c r="E518" s="178" t="s">
        <v>775</v>
      </c>
      <c r="F518" s="179" t="s">
        <v>776</v>
      </c>
      <c r="G518" s="180" t="s">
        <v>1902</v>
      </c>
      <c r="H518" s="181">
        <v>5</v>
      </c>
      <c r="I518" s="182"/>
      <c r="J518" s="182">
        <f t="shared" si="0"/>
        <v>0</v>
      </c>
      <c r="K518" s="183"/>
      <c r="L518" s="184"/>
      <c r="M518" s="185" t="s">
        <v>1456</v>
      </c>
      <c r="N518" s="186" t="s">
        <v>1491</v>
      </c>
      <c r="O518" s="152">
        <v>0</v>
      </c>
      <c r="P518" s="152">
        <f t="shared" si="1"/>
        <v>0</v>
      </c>
      <c r="Q518" s="152">
        <v>4.4999999999999997E-3</v>
      </c>
      <c r="R518" s="152">
        <f t="shared" si="2"/>
        <v>2.2499999999999999E-2</v>
      </c>
      <c r="S518" s="152">
        <v>0</v>
      </c>
      <c r="T518" s="153">
        <f t="shared" si="3"/>
        <v>0</v>
      </c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R518" s="154" t="s">
        <v>1789</v>
      </c>
      <c r="AT518" s="154" t="s">
        <v>1849</v>
      </c>
      <c r="AU518" s="154" t="s">
        <v>1535</v>
      </c>
      <c r="AY518" s="17" t="s">
        <v>1750</v>
      </c>
      <c r="BE518" s="155">
        <f t="shared" si="4"/>
        <v>0</v>
      </c>
      <c r="BF518" s="155">
        <f t="shared" si="5"/>
        <v>0</v>
      </c>
      <c r="BG518" s="155">
        <f t="shared" si="6"/>
        <v>0</v>
      </c>
      <c r="BH518" s="155">
        <f t="shared" si="7"/>
        <v>0</v>
      </c>
      <c r="BI518" s="155">
        <f t="shared" si="8"/>
        <v>0</v>
      </c>
      <c r="BJ518" s="17" t="s">
        <v>1533</v>
      </c>
      <c r="BK518" s="155">
        <f t="shared" si="9"/>
        <v>0</v>
      </c>
      <c r="BL518" s="17" t="s">
        <v>1756</v>
      </c>
      <c r="BM518" s="154" t="s">
        <v>777</v>
      </c>
    </row>
    <row r="519" spans="1:65" s="1" customFormat="1" ht="24.2" customHeight="1">
      <c r="A519" s="29"/>
      <c r="B519" s="142"/>
      <c r="C519" s="177" t="s">
        <v>2391</v>
      </c>
      <c r="D519" s="177" t="s">
        <v>1849</v>
      </c>
      <c r="E519" s="178" t="s">
        <v>778</v>
      </c>
      <c r="F519" s="179" t="s">
        <v>779</v>
      </c>
      <c r="G519" s="180" t="s">
        <v>1902</v>
      </c>
      <c r="H519" s="181">
        <v>65</v>
      </c>
      <c r="I519" s="182"/>
      <c r="J519" s="182">
        <f t="shared" si="0"/>
        <v>0</v>
      </c>
      <c r="K519" s="183"/>
      <c r="L519" s="184"/>
      <c r="M519" s="185" t="s">
        <v>1456</v>
      </c>
      <c r="N519" s="186" t="s">
        <v>1491</v>
      </c>
      <c r="O519" s="152">
        <v>0</v>
      </c>
      <c r="P519" s="152">
        <f t="shared" si="1"/>
        <v>0</v>
      </c>
      <c r="Q519" s="152">
        <v>3.7000000000000002E-3</v>
      </c>
      <c r="R519" s="152">
        <f t="shared" si="2"/>
        <v>0.24050000000000002</v>
      </c>
      <c r="S519" s="152">
        <v>0</v>
      </c>
      <c r="T519" s="153">
        <f t="shared" si="3"/>
        <v>0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R519" s="154" t="s">
        <v>1789</v>
      </c>
      <c r="AT519" s="154" t="s">
        <v>1849</v>
      </c>
      <c r="AU519" s="154" t="s">
        <v>1535</v>
      </c>
      <c r="AY519" s="17" t="s">
        <v>1750</v>
      </c>
      <c r="BE519" s="155">
        <f t="shared" si="4"/>
        <v>0</v>
      </c>
      <c r="BF519" s="155">
        <f t="shared" si="5"/>
        <v>0</v>
      </c>
      <c r="BG519" s="155">
        <f t="shared" si="6"/>
        <v>0</v>
      </c>
      <c r="BH519" s="155">
        <f t="shared" si="7"/>
        <v>0</v>
      </c>
      <c r="BI519" s="155">
        <f t="shared" si="8"/>
        <v>0</v>
      </c>
      <c r="BJ519" s="17" t="s">
        <v>1533</v>
      </c>
      <c r="BK519" s="155">
        <f t="shared" si="9"/>
        <v>0</v>
      </c>
      <c r="BL519" s="17" t="s">
        <v>1756</v>
      </c>
      <c r="BM519" s="154" t="s">
        <v>780</v>
      </c>
    </row>
    <row r="520" spans="1:65" s="11" customFormat="1" ht="22.9" customHeight="1">
      <c r="B520" s="130"/>
      <c r="D520" s="131" t="s">
        <v>1525</v>
      </c>
      <c r="E520" s="140" t="s">
        <v>1794</v>
      </c>
      <c r="F520" s="140" t="s">
        <v>2035</v>
      </c>
      <c r="J520" s="141">
        <f>BK520</f>
        <v>0</v>
      </c>
      <c r="L520" s="130"/>
      <c r="M520" s="134"/>
      <c r="N520" s="135"/>
      <c r="O520" s="135"/>
      <c r="P520" s="136">
        <f>SUM(P521:P523)</f>
        <v>3355.4340000000002</v>
      </c>
      <c r="Q520" s="135"/>
      <c r="R520" s="136">
        <f>SUM(R521:R523)</f>
        <v>0.12806999999999999</v>
      </c>
      <c r="S520" s="135"/>
      <c r="T520" s="137">
        <f>SUM(T521:T523)</f>
        <v>0</v>
      </c>
      <c r="AR520" s="131" t="s">
        <v>1533</v>
      </c>
      <c r="AT520" s="138" t="s">
        <v>1525</v>
      </c>
      <c r="AU520" s="138" t="s">
        <v>1533</v>
      </c>
      <c r="AY520" s="131" t="s">
        <v>1750</v>
      </c>
      <c r="BK520" s="139">
        <f>SUM(BK521:BK523)</f>
        <v>0</v>
      </c>
    </row>
    <row r="521" spans="1:65" s="1" customFormat="1" ht="37.9" customHeight="1">
      <c r="A521" s="29"/>
      <c r="B521" s="142"/>
      <c r="C521" s="143" t="s">
        <v>2395</v>
      </c>
      <c r="D521" s="143" t="s">
        <v>1752</v>
      </c>
      <c r="E521" s="144" t="s">
        <v>2037</v>
      </c>
      <c r="F521" s="145" t="s">
        <v>2038</v>
      </c>
      <c r="G521" s="146" t="s">
        <v>1786</v>
      </c>
      <c r="H521" s="147">
        <v>4269</v>
      </c>
      <c r="I521" s="148"/>
      <c r="J521" s="148">
        <f>ROUND(I521*H521,2)</f>
        <v>0</v>
      </c>
      <c r="K521" s="149"/>
      <c r="L521" s="30"/>
      <c r="M521" s="150" t="s">
        <v>1456</v>
      </c>
      <c r="N521" s="151" t="s">
        <v>1491</v>
      </c>
      <c r="O521" s="152">
        <v>0.13900000000000001</v>
      </c>
      <c r="P521" s="152">
        <f>O521*H521</f>
        <v>593.39100000000008</v>
      </c>
      <c r="Q521" s="152">
        <v>0</v>
      </c>
      <c r="R521" s="152">
        <f>Q521*H521</f>
        <v>0</v>
      </c>
      <c r="S521" s="152">
        <v>0</v>
      </c>
      <c r="T521" s="153">
        <f>S521*H521</f>
        <v>0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154" t="s">
        <v>1756</v>
      </c>
      <c r="AT521" s="154" t="s">
        <v>1752</v>
      </c>
      <c r="AU521" s="154" t="s">
        <v>1535</v>
      </c>
      <c r="AY521" s="17" t="s">
        <v>1750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7" t="s">
        <v>1533</v>
      </c>
      <c r="BK521" s="155">
        <f>ROUND(I521*H521,2)</f>
        <v>0</v>
      </c>
      <c r="BL521" s="17" t="s">
        <v>1756</v>
      </c>
      <c r="BM521" s="154" t="s">
        <v>2039</v>
      </c>
    </row>
    <row r="522" spans="1:65" s="1" customFormat="1" ht="24.2" customHeight="1">
      <c r="A522" s="29"/>
      <c r="B522" s="142"/>
      <c r="C522" s="143" t="s">
        <v>2399</v>
      </c>
      <c r="D522" s="143" t="s">
        <v>1752</v>
      </c>
      <c r="E522" s="144" t="s">
        <v>2041</v>
      </c>
      <c r="F522" s="145" t="s">
        <v>2042</v>
      </c>
      <c r="G522" s="146" t="s">
        <v>1786</v>
      </c>
      <c r="H522" s="147">
        <v>4269</v>
      </c>
      <c r="I522" s="148"/>
      <c r="J522" s="148">
        <f>ROUND(I522*H522,2)</f>
        <v>0</v>
      </c>
      <c r="K522" s="149"/>
      <c r="L522" s="30"/>
      <c r="M522" s="150" t="s">
        <v>1456</v>
      </c>
      <c r="N522" s="151" t="s">
        <v>1491</v>
      </c>
      <c r="O522" s="152">
        <v>0.19600000000000001</v>
      </c>
      <c r="P522" s="152">
        <f>O522*H522</f>
        <v>836.72400000000005</v>
      </c>
      <c r="Q522" s="152">
        <v>0</v>
      </c>
      <c r="R522" s="152">
        <f>Q522*H522</f>
        <v>0</v>
      </c>
      <c r="S522" s="152">
        <v>0</v>
      </c>
      <c r="T522" s="153">
        <f>S522*H522</f>
        <v>0</v>
      </c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R522" s="154" t="s">
        <v>1756</v>
      </c>
      <c r="AT522" s="154" t="s">
        <v>1752</v>
      </c>
      <c r="AU522" s="154" t="s">
        <v>1535</v>
      </c>
      <c r="AY522" s="17" t="s">
        <v>1750</v>
      </c>
      <c r="BE522" s="155">
        <f>IF(N522="základní",J522,0)</f>
        <v>0</v>
      </c>
      <c r="BF522" s="155">
        <f>IF(N522="snížená",J522,0)</f>
        <v>0</v>
      </c>
      <c r="BG522" s="155">
        <f>IF(N522="zákl. přenesená",J522,0)</f>
        <v>0</v>
      </c>
      <c r="BH522" s="155">
        <f>IF(N522="sníž. přenesená",J522,0)</f>
        <v>0</v>
      </c>
      <c r="BI522" s="155">
        <f>IF(N522="nulová",J522,0)</f>
        <v>0</v>
      </c>
      <c r="BJ522" s="17" t="s">
        <v>1533</v>
      </c>
      <c r="BK522" s="155">
        <f>ROUND(I522*H522,2)</f>
        <v>0</v>
      </c>
      <c r="BL522" s="17" t="s">
        <v>1756</v>
      </c>
      <c r="BM522" s="154" t="s">
        <v>2043</v>
      </c>
    </row>
    <row r="523" spans="1:65" s="1" customFormat="1" ht="24.2" customHeight="1">
      <c r="A523" s="29"/>
      <c r="B523" s="142"/>
      <c r="C523" s="143" t="s">
        <v>2403</v>
      </c>
      <c r="D523" s="143" t="s">
        <v>1752</v>
      </c>
      <c r="E523" s="144" t="s">
        <v>2046</v>
      </c>
      <c r="F523" s="145" t="s">
        <v>2047</v>
      </c>
      <c r="G523" s="146" t="s">
        <v>1786</v>
      </c>
      <c r="H523" s="147">
        <v>4269</v>
      </c>
      <c r="I523" s="148"/>
      <c r="J523" s="148">
        <f>ROUND(I523*H523,2)</f>
        <v>0</v>
      </c>
      <c r="K523" s="149"/>
      <c r="L523" s="30"/>
      <c r="M523" s="150" t="s">
        <v>1456</v>
      </c>
      <c r="N523" s="151" t="s">
        <v>1491</v>
      </c>
      <c r="O523" s="152">
        <v>0.45100000000000001</v>
      </c>
      <c r="P523" s="152">
        <f>O523*H523</f>
        <v>1925.319</v>
      </c>
      <c r="Q523" s="152">
        <v>3.0000000000000001E-5</v>
      </c>
      <c r="R523" s="152">
        <f>Q523*H523</f>
        <v>0.12806999999999999</v>
      </c>
      <c r="S523" s="152">
        <v>0</v>
      </c>
      <c r="T523" s="153">
        <f>S523*H523</f>
        <v>0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R523" s="154" t="s">
        <v>1756</v>
      </c>
      <c r="AT523" s="154" t="s">
        <v>1752</v>
      </c>
      <c r="AU523" s="154" t="s">
        <v>1535</v>
      </c>
      <c r="AY523" s="17" t="s">
        <v>1750</v>
      </c>
      <c r="BE523" s="155">
        <f>IF(N523="základní",J523,0)</f>
        <v>0</v>
      </c>
      <c r="BF523" s="155">
        <f>IF(N523="snížená",J523,0)</f>
        <v>0</v>
      </c>
      <c r="BG523" s="155">
        <f>IF(N523="zákl. přenesená",J523,0)</f>
        <v>0</v>
      </c>
      <c r="BH523" s="155">
        <f>IF(N523="sníž. přenesená",J523,0)</f>
        <v>0</v>
      </c>
      <c r="BI523" s="155">
        <f>IF(N523="nulová",J523,0)</f>
        <v>0</v>
      </c>
      <c r="BJ523" s="17" t="s">
        <v>1533</v>
      </c>
      <c r="BK523" s="155">
        <f>ROUND(I523*H523,2)</f>
        <v>0</v>
      </c>
      <c r="BL523" s="17" t="s">
        <v>1756</v>
      </c>
      <c r="BM523" s="154" t="s">
        <v>2048</v>
      </c>
    </row>
    <row r="524" spans="1:65" s="11" customFormat="1" ht="22.9" customHeight="1">
      <c r="B524" s="130"/>
      <c r="D524" s="131" t="s">
        <v>1525</v>
      </c>
      <c r="E524" s="140" t="s">
        <v>2049</v>
      </c>
      <c r="F524" s="140" t="s">
        <v>2050</v>
      </c>
      <c r="J524" s="141">
        <f>BK524</f>
        <v>0</v>
      </c>
      <c r="L524" s="130"/>
      <c r="M524" s="134"/>
      <c r="N524" s="135"/>
      <c r="O524" s="135"/>
      <c r="P524" s="136">
        <f>P525</f>
        <v>16456.31684</v>
      </c>
      <c r="Q524" s="135"/>
      <c r="R524" s="136">
        <f>R525</f>
        <v>0</v>
      </c>
      <c r="S524" s="135"/>
      <c r="T524" s="137">
        <f>T525</f>
        <v>0</v>
      </c>
      <c r="AR524" s="131" t="s">
        <v>1533</v>
      </c>
      <c r="AT524" s="138" t="s">
        <v>1525</v>
      </c>
      <c r="AU524" s="138" t="s">
        <v>1533</v>
      </c>
      <c r="AY524" s="131" t="s">
        <v>1750</v>
      </c>
      <c r="BK524" s="139">
        <f>BK525</f>
        <v>0</v>
      </c>
    </row>
    <row r="525" spans="1:65" s="1" customFormat="1" ht="49.15" customHeight="1">
      <c r="A525" s="29"/>
      <c r="B525" s="142"/>
      <c r="C525" s="143" t="s">
        <v>2407</v>
      </c>
      <c r="D525" s="143" t="s">
        <v>1752</v>
      </c>
      <c r="E525" s="144" t="s">
        <v>2052</v>
      </c>
      <c r="F525" s="145" t="s">
        <v>2053</v>
      </c>
      <c r="G525" s="146" t="s">
        <v>1839</v>
      </c>
      <c r="H525" s="147">
        <v>11119.133</v>
      </c>
      <c r="I525" s="148"/>
      <c r="J525" s="148">
        <f>ROUND(I525*H525,2)</f>
        <v>0</v>
      </c>
      <c r="K525" s="149"/>
      <c r="L525" s="30"/>
      <c r="M525" s="150" t="s">
        <v>1456</v>
      </c>
      <c r="N525" s="151" t="s">
        <v>1491</v>
      </c>
      <c r="O525" s="152">
        <v>1.48</v>
      </c>
      <c r="P525" s="152">
        <f>O525*H525</f>
        <v>16456.31684</v>
      </c>
      <c r="Q525" s="152">
        <v>0</v>
      </c>
      <c r="R525" s="152">
        <f>Q525*H525</f>
        <v>0</v>
      </c>
      <c r="S525" s="152">
        <v>0</v>
      </c>
      <c r="T525" s="153">
        <f>S525*H525</f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154" t="s">
        <v>1756</v>
      </c>
      <c r="AT525" s="154" t="s">
        <v>1752</v>
      </c>
      <c r="AU525" s="154" t="s">
        <v>1535</v>
      </c>
      <c r="AY525" s="17" t="s">
        <v>1750</v>
      </c>
      <c r="BE525" s="155">
        <f>IF(N525="základní",J525,0)</f>
        <v>0</v>
      </c>
      <c r="BF525" s="155">
        <f>IF(N525="snížená",J525,0)</f>
        <v>0</v>
      </c>
      <c r="BG525" s="155">
        <f>IF(N525="zákl. přenesená",J525,0)</f>
        <v>0</v>
      </c>
      <c r="BH525" s="155">
        <f>IF(N525="sníž. přenesená",J525,0)</f>
        <v>0</v>
      </c>
      <c r="BI525" s="155">
        <f>IF(N525="nulová",J525,0)</f>
        <v>0</v>
      </c>
      <c r="BJ525" s="17" t="s">
        <v>1533</v>
      </c>
      <c r="BK525" s="155">
        <f>ROUND(I525*H525,2)</f>
        <v>0</v>
      </c>
      <c r="BL525" s="17" t="s">
        <v>1756</v>
      </c>
      <c r="BM525" s="154" t="s">
        <v>2054</v>
      </c>
    </row>
    <row r="526" spans="1:65" s="11" customFormat="1" ht="22.9" customHeight="1">
      <c r="B526" s="130"/>
      <c r="D526" s="131" t="s">
        <v>1525</v>
      </c>
      <c r="E526" s="140" t="s">
        <v>2055</v>
      </c>
      <c r="F526" s="140" t="s">
        <v>2056</v>
      </c>
      <c r="J526" s="141">
        <f>BK526</f>
        <v>0</v>
      </c>
      <c r="L526" s="130"/>
      <c r="M526" s="134"/>
      <c r="N526" s="135"/>
      <c r="O526" s="135"/>
      <c r="P526" s="136">
        <f>SUM(P527:P536)</f>
        <v>715.33791199999996</v>
      </c>
      <c r="Q526" s="135"/>
      <c r="R526" s="136">
        <f>SUM(R527:R536)</f>
        <v>0</v>
      </c>
      <c r="S526" s="135"/>
      <c r="T526" s="137">
        <f>SUM(T527:T536)</f>
        <v>0</v>
      </c>
      <c r="AR526" s="131" t="s">
        <v>1533</v>
      </c>
      <c r="AT526" s="138" t="s">
        <v>1525</v>
      </c>
      <c r="AU526" s="138" t="s">
        <v>1533</v>
      </c>
      <c r="AY526" s="131" t="s">
        <v>1750</v>
      </c>
      <c r="BK526" s="139">
        <f>SUM(BK527:BK536)</f>
        <v>0</v>
      </c>
    </row>
    <row r="527" spans="1:65" s="1" customFormat="1" ht="37.9" customHeight="1">
      <c r="A527" s="29"/>
      <c r="B527" s="142"/>
      <c r="C527" s="143" t="s">
        <v>2049</v>
      </c>
      <c r="D527" s="143" t="s">
        <v>1752</v>
      </c>
      <c r="E527" s="144" t="s">
        <v>2058</v>
      </c>
      <c r="F527" s="145" t="s">
        <v>2059</v>
      </c>
      <c r="G527" s="146" t="s">
        <v>1839</v>
      </c>
      <c r="H527" s="147">
        <v>2783.4160000000002</v>
      </c>
      <c r="I527" s="148"/>
      <c r="J527" s="148">
        <f>ROUND(I527*H527,2)</f>
        <v>0</v>
      </c>
      <c r="K527" s="149"/>
      <c r="L527" s="30"/>
      <c r="M527" s="150" t="s">
        <v>1456</v>
      </c>
      <c r="N527" s="151" t="s">
        <v>1491</v>
      </c>
      <c r="O527" s="152">
        <v>0.03</v>
      </c>
      <c r="P527" s="152">
        <f>O527*H527</f>
        <v>83.502480000000006</v>
      </c>
      <c r="Q527" s="152">
        <v>0</v>
      </c>
      <c r="R527" s="152">
        <f>Q527*H527</f>
        <v>0</v>
      </c>
      <c r="S527" s="152">
        <v>0</v>
      </c>
      <c r="T527" s="153">
        <f>S527*H527</f>
        <v>0</v>
      </c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R527" s="154" t="s">
        <v>1756</v>
      </c>
      <c r="AT527" s="154" t="s">
        <v>1752</v>
      </c>
      <c r="AU527" s="154" t="s">
        <v>1535</v>
      </c>
      <c r="AY527" s="17" t="s">
        <v>1750</v>
      </c>
      <c r="BE527" s="155">
        <f>IF(N527="základní",J527,0)</f>
        <v>0</v>
      </c>
      <c r="BF527" s="155">
        <f>IF(N527="snížená",J527,0)</f>
        <v>0</v>
      </c>
      <c r="BG527" s="155">
        <f>IF(N527="zákl. přenesená",J527,0)</f>
        <v>0</v>
      </c>
      <c r="BH527" s="155">
        <f>IF(N527="sníž. přenesená",J527,0)</f>
        <v>0</v>
      </c>
      <c r="BI527" s="155">
        <f>IF(N527="nulová",J527,0)</f>
        <v>0</v>
      </c>
      <c r="BJ527" s="17" t="s">
        <v>1533</v>
      </c>
      <c r="BK527" s="155">
        <f>ROUND(I527*H527,2)</f>
        <v>0</v>
      </c>
      <c r="BL527" s="17" t="s">
        <v>1756</v>
      </c>
      <c r="BM527" s="154" t="s">
        <v>2060</v>
      </c>
    </row>
    <row r="528" spans="1:65" s="1" customFormat="1" ht="37.9" customHeight="1">
      <c r="A528" s="29"/>
      <c r="B528" s="142"/>
      <c r="C528" s="143" t="s">
        <v>2414</v>
      </c>
      <c r="D528" s="143" t="s">
        <v>1752</v>
      </c>
      <c r="E528" s="144" t="s">
        <v>2062</v>
      </c>
      <c r="F528" s="145" t="s">
        <v>2063</v>
      </c>
      <c r="G528" s="146" t="s">
        <v>1839</v>
      </c>
      <c r="H528" s="147">
        <v>94636.144</v>
      </c>
      <c r="I528" s="148"/>
      <c r="J528" s="148">
        <f>ROUND(I528*H528,2)</f>
        <v>0</v>
      </c>
      <c r="K528" s="149"/>
      <c r="L528" s="30"/>
      <c r="M528" s="150" t="s">
        <v>1456</v>
      </c>
      <c r="N528" s="151" t="s">
        <v>1491</v>
      </c>
      <c r="O528" s="152">
        <v>2E-3</v>
      </c>
      <c r="P528" s="152">
        <f>O528*H528</f>
        <v>189.272288</v>
      </c>
      <c r="Q528" s="152">
        <v>0</v>
      </c>
      <c r="R528" s="152">
        <f>Q528*H528</f>
        <v>0</v>
      </c>
      <c r="S528" s="152">
        <v>0</v>
      </c>
      <c r="T528" s="153">
        <f>S528*H528</f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154" t="s">
        <v>1756</v>
      </c>
      <c r="AT528" s="154" t="s">
        <v>1752</v>
      </c>
      <c r="AU528" s="154" t="s">
        <v>1535</v>
      </c>
      <c r="AY528" s="17" t="s">
        <v>1750</v>
      </c>
      <c r="BE528" s="155">
        <f>IF(N528="základní",J528,0)</f>
        <v>0</v>
      </c>
      <c r="BF528" s="155">
        <f>IF(N528="snížená",J528,0)</f>
        <v>0</v>
      </c>
      <c r="BG528" s="155">
        <f>IF(N528="zákl. přenesená",J528,0)</f>
        <v>0</v>
      </c>
      <c r="BH528" s="155">
        <f>IF(N528="sníž. přenesená",J528,0)</f>
        <v>0</v>
      </c>
      <c r="BI528" s="155">
        <f>IF(N528="nulová",J528,0)</f>
        <v>0</v>
      </c>
      <c r="BJ528" s="17" t="s">
        <v>1533</v>
      </c>
      <c r="BK528" s="155">
        <f>ROUND(I528*H528,2)</f>
        <v>0</v>
      </c>
      <c r="BL528" s="17" t="s">
        <v>1756</v>
      </c>
      <c r="BM528" s="154" t="s">
        <v>2064</v>
      </c>
    </row>
    <row r="529" spans="1:65" s="13" customFormat="1">
      <c r="B529" s="163"/>
      <c r="D529" s="157" t="s">
        <v>1758</v>
      </c>
      <c r="F529" s="165" t="s">
        <v>781</v>
      </c>
      <c r="H529" s="166">
        <v>94636.144</v>
      </c>
      <c r="L529" s="163"/>
      <c r="M529" s="167"/>
      <c r="N529" s="168"/>
      <c r="O529" s="168"/>
      <c r="P529" s="168"/>
      <c r="Q529" s="168"/>
      <c r="R529" s="168"/>
      <c r="S529" s="168"/>
      <c r="T529" s="169"/>
      <c r="AT529" s="164" t="s">
        <v>1758</v>
      </c>
      <c r="AU529" s="164" t="s">
        <v>1535</v>
      </c>
      <c r="AV529" s="13" t="s">
        <v>1535</v>
      </c>
      <c r="AW529" s="13" t="s">
        <v>1458</v>
      </c>
      <c r="AX529" s="13" t="s">
        <v>1533</v>
      </c>
      <c r="AY529" s="164" t="s">
        <v>1750</v>
      </c>
    </row>
    <row r="530" spans="1:65" s="1" customFormat="1" ht="24.2" customHeight="1">
      <c r="A530" s="29"/>
      <c r="B530" s="142"/>
      <c r="C530" s="143" t="s">
        <v>2418</v>
      </c>
      <c r="D530" s="143" t="s">
        <v>1752</v>
      </c>
      <c r="E530" s="144" t="s">
        <v>2067</v>
      </c>
      <c r="F530" s="145" t="s">
        <v>2068</v>
      </c>
      <c r="G530" s="146" t="s">
        <v>1839</v>
      </c>
      <c r="H530" s="147">
        <v>2783.4160000000002</v>
      </c>
      <c r="I530" s="148"/>
      <c r="J530" s="148">
        <f>ROUND(I530*H530,2)</f>
        <v>0</v>
      </c>
      <c r="K530" s="149"/>
      <c r="L530" s="30"/>
      <c r="M530" s="150" t="s">
        <v>1456</v>
      </c>
      <c r="N530" s="151" t="s">
        <v>1491</v>
      </c>
      <c r="O530" s="152">
        <v>0.159</v>
      </c>
      <c r="P530" s="152">
        <f>O530*H530</f>
        <v>442.56314400000002</v>
      </c>
      <c r="Q530" s="152">
        <v>0</v>
      </c>
      <c r="R530" s="152">
        <f>Q530*H530</f>
        <v>0</v>
      </c>
      <c r="S530" s="152">
        <v>0</v>
      </c>
      <c r="T530" s="153">
        <f>S530*H530</f>
        <v>0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R530" s="154" t="s">
        <v>1756</v>
      </c>
      <c r="AT530" s="154" t="s">
        <v>1752</v>
      </c>
      <c r="AU530" s="154" t="s">
        <v>1535</v>
      </c>
      <c r="AY530" s="17" t="s">
        <v>1750</v>
      </c>
      <c r="BE530" s="155">
        <f>IF(N530="základní",J530,0)</f>
        <v>0</v>
      </c>
      <c r="BF530" s="155">
        <f>IF(N530="snížená",J530,0)</f>
        <v>0</v>
      </c>
      <c r="BG530" s="155">
        <f>IF(N530="zákl. přenesená",J530,0)</f>
        <v>0</v>
      </c>
      <c r="BH530" s="155">
        <f>IF(N530="sníž. přenesená",J530,0)</f>
        <v>0</v>
      </c>
      <c r="BI530" s="155">
        <f>IF(N530="nulová",J530,0)</f>
        <v>0</v>
      </c>
      <c r="BJ530" s="17" t="s">
        <v>1533</v>
      </c>
      <c r="BK530" s="155">
        <f>ROUND(I530*H530,2)</f>
        <v>0</v>
      </c>
      <c r="BL530" s="17" t="s">
        <v>1756</v>
      </c>
      <c r="BM530" s="154" t="s">
        <v>2069</v>
      </c>
    </row>
    <row r="531" spans="1:65" s="1" customFormat="1" ht="55.5" customHeight="1">
      <c r="A531" s="29"/>
      <c r="B531" s="142"/>
      <c r="C531" s="143" t="s">
        <v>2422</v>
      </c>
      <c r="D531" s="143" t="s">
        <v>1752</v>
      </c>
      <c r="E531" s="144" t="s">
        <v>2071</v>
      </c>
      <c r="F531" s="145" t="s">
        <v>2072</v>
      </c>
      <c r="G531" s="146" t="s">
        <v>1839</v>
      </c>
      <c r="H531" s="147">
        <v>766.98400000000004</v>
      </c>
      <c r="I531" s="148"/>
      <c r="J531" s="148">
        <f>ROUND(I531*H531,2)</f>
        <v>0</v>
      </c>
      <c r="K531" s="149"/>
      <c r="L531" s="30"/>
      <c r="M531" s="150" t="s">
        <v>1456</v>
      </c>
      <c r="N531" s="151" t="s">
        <v>1491</v>
      </c>
      <c r="O531" s="152">
        <v>0</v>
      </c>
      <c r="P531" s="152">
        <f>O531*H531</f>
        <v>0</v>
      </c>
      <c r="Q531" s="152">
        <v>0</v>
      </c>
      <c r="R531" s="152">
        <f>Q531*H531</f>
        <v>0</v>
      </c>
      <c r="S531" s="152">
        <v>0</v>
      </c>
      <c r="T531" s="153">
        <f>S531*H531</f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154" t="s">
        <v>1756</v>
      </c>
      <c r="AT531" s="154" t="s">
        <v>1752</v>
      </c>
      <c r="AU531" s="154" t="s">
        <v>1535</v>
      </c>
      <c r="AY531" s="17" t="s">
        <v>1750</v>
      </c>
      <c r="BE531" s="155">
        <f>IF(N531="základní",J531,0)</f>
        <v>0</v>
      </c>
      <c r="BF531" s="155">
        <f>IF(N531="snížená",J531,0)</f>
        <v>0</v>
      </c>
      <c r="BG531" s="155">
        <f>IF(N531="zákl. přenesená",J531,0)</f>
        <v>0</v>
      </c>
      <c r="BH531" s="155">
        <f>IF(N531="sníž. přenesená",J531,0)</f>
        <v>0</v>
      </c>
      <c r="BI531" s="155">
        <f>IF(N531="nulová",J531,0)</f>
        <v>0</v>
      </c>
      <c r="BJ531" s="17" t="s">
        <v>1533</v>
      </c>
      <c r="BK531" s="155">
        <f>ROUND(I531*H531,2)</f>
        <v>0</v>
      </c>
      <c r="BL531" s="17" t="s">
        <v>1756</v>
      </c>
      <c r="BM531" s="154" t="s">
        <v>2073</v>
      </c>
    </row>
    <row r="532" spans="1:65" s="13" customFormat="1">
      <c r="B532" s="163"/>
      <c r="D532" s="157" t="s">
        <v>1758</v>
      </c>
      <c r="E532" s="164" t="s">
        <v>1456</v>
      </c>
      <c r="F532" s="165" t="s">
        <v>782</v>
      </c>
      <c r="H532" s="166">
        <v>766.98400000000004</v>
      </c>
      <c r="L532" s="163"/>
      <c r="M532" s="167"/>
      <c r="N532" s="168"/>
      <c r="O532" s="168"/>
      <c r="P532" s="168"/>
      <c r="Q532" s="168"/>
      <c r="R532" s="168"/>
      <c r="S532" s="168"/>
      <c r="T532" s="169"/>
      <c r="AT532" s="164" t="s">
        <v>1758</v>
      </c>
      <c r="AU532" s="164" t="s">
        <v>1535</v>
      </c>
      <c r="AV532" s="13" t="s">
        <v>1535</v>
      </c>
      <c r="AW532" s="13" t="s">
        <v>1482</v>
      </c>
      <c r="AX532" s="13" t="s">
        <v>1533</v>
      </c>
      <c r="AY532" s="164" t="s">
        <v>1750</v>
      </c>
    </row>
    <row r="533" spans="1:65" s="1" customFormat="1" ht="62.65" customHeight="1">
      <c r="A533" s="29"/>
      <c r="B533" s="142"/>
      <c r="C533" s="143" t="s">
        <v>2426</v>
      </c>
      <c r="D533" s="143" t="s">
        <v>1752</v>
      </c>
      <c r="E533" s="144" t="s">
        <v>2075</v>
      </c>
      <c r="F533" s="145" t="s">
        <v>2076</v>
      </c>
      <c r="G533" s="146" t="s">
        <v>1839</v>
      </c>
      <c r="H533" s="147">
        <v>774.89700000000005</v>
      </c>
      <c r="I533" s="148"/>
      <c r="J533" s="148">
        <f>ROUND(I533*H533,2)</f>
        <v>0</v>
      </c>
      <c r="K533" s="149"/>
      <c r="L533" s="30"/>
      <c r="M533" s="150" t="s">
        <v>1456</v>
      </c>
      <c r="N533" s="151" t="s">
        <v>1491</v>
      </c>
      <c r="O533" s="152">
        <v>0</v>
      </c>
      <c r="P533" s="152">
        <f>O533*H533</f>
        <v>0</v>
      </c>
      <c r="Q533" s="152">
        <v>0</v>
      </c>
      <c r="R533" s="152">
        <f>Q533*H533</f>
        <v>0</v>
      </c>
      <c r="S533" s="152">
        <v>0</v>
      </c>
      <c r="T533" s="153">
        <f>S533*H533</f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54" t="s">
        <v>1756</v>
      </c>
      <c r="AT533" s="154" t="s">
        <v>1752</v>
      </c>
      <c r="AU533" s="154" t="s">
        <v>1535</v>
      </c>
      <c r="AY533" s="17" t="s">
        <v>1750</v>
      </c>
      <c r="BE533" s="155">
        <f>IF(N533="základní",J533,0)</f>
        <v>0</v>
      </c>
      <c r="BF533" s="155">
        <f>IF(N533="snížená",J533,0)</f>
        <v>0</v>
      </c>
      <c r="BG533" s="155">
        <f>IF(N533="zákl. přenesená",J533,0)</f>
        <v>0</v>
      </c>
      <c r="BH533" s="155">
        <f>IF(N533="sníž. přenesená",J533,0)</f>
        <v>0</v>
      </c>
      <c r="BI533" s="155">
        <f>IF(N533="nulová",J533,0)</f>
        <v>0</v>
      </c>
      <c r="BJ533" s="17" t="s">
        <v>1533</v>
      </c>
      <c r="BK533" s="155">
        <f>ROUND(I533*H533,2)</f>
        <v>0</v>
      </c>
      <c r="BL533" s="17" t="s">
        <v>1756</v>
      </c>
      <c r="BM533" s="154" t="s">
        <v>2077</v>
      </c>
    </row>
    <row r="534" spans="1:65" s="13" customFormat="1">
      <c r="B534" s="163"/>
      <c r="D534" s="157" t="s">
        <v>1758</v>
      </c>
      <c r="E534" s="164" t="s">
        <v>1456</v>
      </c>
      <c r="F534" s="165" t="s">
        <v>783</v>
      </c>
      <c r="H534" s="166">
        <v>774.89700000000005</v>
      </c>
      <c r="L534" s="163"/>
      <c r="M534" s="167"/>
      <c r="N534" s="168"/>
      <c r="O534" s="168"/>
      <c r="P534" s="168"/>
      <c r="Q534" s="168"/>
      <c r="R534" s="168"/>
      <c r="S534" s="168"/>
      <c r="T534" s="169"/>
      <c r="AT534" s="164" t="s">
        <v>1758</v>
      </c>
      <c r="AU534" s="164" t="s">
        <v>1535</v>
      </c>
      <c r="AV534" s="13" t="s">
        <v>1535</v>
      </c>
      <c r="AW534" s="13" t="s">
        <v>1482</v>
      </c>
      <c r="AX534" s="13" t="s">
        <v>1533</v>
      </c>
      <c r="AY534" s="164" t="s">
        <v>1750</v>
      </c>
    </row>
    <row r="535" spans="1:65" s="1" customFormat="1" ht="55.5" customHeight="1">
      <c r="A535" s="29"/>
      <c r="B535" s="142"/>
      <c r="C535" s="143" t="s">
        <v>2430</v>
      </c>
      <c r="D535" s="143" t="s">
        <v>1752</v>
      </c>
      <c r="E535" s="144" t="s">
        <v>2080</v>
      </c>
      <c r="F535" s="145" t="s">
        <v>1838</v>
      </c>
      <c r="G535" s="146" t="s">
        <v>1839</v>
      </c>
      <c r="H535" s="147">
        <v>1241.5350000000001</v>
      </c>
      <c r="I535" s="148"/>
      <c r="J535" s="148">
        <f>ROUND(I535*H535,2)</f>
        <v>0</v>
      </c>
      <c r="K535" s="149"/>
      <c r="L535" s="30"/>
      <c r="M535" s="150" t="s">
        <v>1456</v>
      </c>
      <c r="N535" s="151" t="s">
        <v>1491</v>
      </c>
      <c r="O535" s="152">
        <v>0</v>
      </c>
      <c r="P535" s="152">
        <f>O535*H535</f>
        <v>0</v>
      </c>
      <c r="Q535" s="152">
        <v>0</v>
      </c>
      <c r="R535" s="152">
        <f>Q535*H535</f>
        <v>0</v>
      </c>
      <c r="S535" s="152">
        <v>0</v>
      </c>
      <c r="T535" s="153">
        <f>S535*H535</f>
        <v>0</v>
      </c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R535" s="154" t="s">
        <v>1756</v>
      </c>
      <c r="AT535" s="154" t="s">
        <v>1752</v>
      </c>
      <c r="AU535" s="154" t="s">
        <v>1535</v>
      </c>
      <c r="AY535" s="17" t="s">
        <v>1750</v>
      </c>
      <c r="BE535" s="155">
        <f>IF(N535="základní",J535,0)</f>
        <v>0</v>
      </c>
      <c r="BF535" s="155">
        <f>IF(N535="snížená",J535,0)</f>
        <v>0</v>
      </c>
      <c r="BG535" s="155">
        <f>IF(N535="zákl. přenesená",J535,0)</f>
        <v>0</v>
      </c>
      <c r="BH535" s="155">
        <f>IF(N535="sníž. přenesená",J535,0)</f>
        <v>0</v>
      </c>
      <c r="BI535" s="155">
        <f>IF(N535="nulová",J535,0)</f>
        <v>0</v>
      </c>
      <c r="BJ535" s="17" t="s">
        <v>1533</v>
      </c>
      <c r="BK535" s="155">
        <f>ROUND(I535*H535,2)</f>
        <v>0</v>
      </c>
      <c r="BL535" s="17" t="s">
        <v>1756</v>
      </c>
      <c r="BM535" s="154" t="s">
        <v>2081</v>
      </c>
    </row>
    <row r="536" spans="1:65" s="13" customFormat="1">
      <c r="B536" s="163"/>
      <c r="D536" s="157" t="s">
        <v>1758</v>
      </c>
      <c r="E536" s="164" t="s">
        <v>1456</v>
      </c>
      <c r="F536" s="165" t="s">
        <v>784</v>
      </c>
      <c r="H536" s="166">
        <v>1241.5350000000001</v>
      </c>
      <c r="L536" s="163"/>
      <c r="M536" s="187"/>
      <c r="N536" s="188"/>
      <c r="O536" s="188"/>
      <c r="P536" s="188"/>
      <c r="Q536" s="188"/>
      <c r="R536" s="188"/>
      <c r="S536" s="188"/>
      <c r="T536" s="189"/>
      <c r="AT536" s="164" t="s">
        <v>1758</v>
      </c>
      <c r="AU536" s="164" t="s">
        <v>1535</v>
      </c>
      <c r="AV536" s="13" t="s">
        <v>1535</v>
      </c>
      <c r="AW536" s="13" t="s">
        <v>1482</v>
      </c>
      <c r="AX536" s="13" t="s">
        <v>1533</v>
      </c>
      <c r="AY536" s="164" t="s">
        <v>1750</v>
      </c>
    </row>
    <row r="537" spans="1:65" s="1" customFormat="1" ht="6.95" customHeight="1">
      <c r="A537" s="29"/>
      <c r="B537" s="44"/>
      <c r="C537" s="45"/>
      <c r="D537" s="45"/>
      <c r="E537" s="45"/>
      <c r="F537" s="45"/>
      <c r="G537" s="45"/>
      <c r="H537" s="45"/>
      <c r="I537" s="45"/>
      <c r="J537" s="45"/>
      <c r="K537" s="45"/>
      <c r="L537" s="30"/>
      <c r="M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</row>
  </sheetData>
  <autoFilter ref="C129:K536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1"/>
  <sheetViews>
    <sheetView showGridLines="0" topLeftCell="A237" workbookViewId="0">
      <selection activeCell="F248" sqref="F2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1644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87" t="s">
        <v>785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ROUND(J125,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ROUND((SUM(BE125:BE260)),  2)</f>
        <v>0</v>
      </c>
      <c r="G35" s="29"/>
      <c r="H35" s="29"/>
      <c r="I35" s="102">
        <v>0.21</v>
      </c>
      <c r="J35" s="101">
        <f>ROUND(((SUM(BE125:BE260))*I35),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ROUND((SUM(BF125:BF260)),  2)</f>
        <v>0</v>
      </c>
      <c r="G36" s="29"/>
      <c r="H36" s="29"/>
      <c r="I36" s="102">
        <v>0.12</v>
      </c>
      <c r="J36" s="101">
        <f>ROUND(((SUM(BF125:BF260))*I36),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ROUND((SUM(BG125:BG260)),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ROUND((SUM(BH125:BH260)),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ROUND((SUM(BI125:BI260)),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87" t="str">
        <f>E11</f>
        <v>SO_01.3.1-N - Stoka A3.1, A3.2, A3.2.1, B1, B2, B3, B3.1, B4, B4.1, B5 -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J125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1:47" s="9" customFormat="1" ht="19.899999999999999" customHeight="1">
      <c r="B101" s="115"/>
      <c r="D101" s="116" t="s">
        <v>1730</v>
      </c>
      <c r="E101" s="117"/>
      <c r="F101" s="117"/>
      <c r="G101" s="117"/>
      <c r="H101" s="117"/>
      <c r="I101" s="117"/>
      <c r="J101" s="118">
        <f>J174</f>
        <v>0</v>
      </c>
      <c r="L101" s="115"/>
    </row>
    <row r="102" spans="1:47" s="9" customFormat="1" ht="19.899999999999999" customHeight="1">
      <c r="B102" s="115"/>
      <c r="D102" s="116" t="s">
        <v>1732</v>
      </c>
      <c r="E102" s="117"/>
      <c r="F102" s="117"/>
      <c r="G102" s="117"/>
      <c r="H102" s="117"/>
      <c r="I102" s="117"/>
      <c r="J102" s="118">
        <f>J247</f>
        <v>0</v>
      </c>
      <c r="L102" s="115"/>
    </row>
    <row r="103" spans="1:47" s="9" customFormat="1" ht="19.899999999999999" customHeight="1">
      <c r="B103" s="115"/>
      <c r="D103" s="116" t="s">
        <v>1734</v>
      </c>
      <c r="E103" s="117"/>
      <c r="F103" s="117"/>
      <c r="G103" s="117"/>
      <c r="H103" s="117"/>
      <c r="I103" s="117"/>
      <c r="J103" s="118">
        <f>J250</f>
        <v>0</v>
      </c>
      <c r="L103" s="115"/>
    </row>
    <row r="104" spans="1:47" s="1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1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1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24.95" customHeight="1">
      <c r="A110" s="29"/>
      <c r="B110" s="30"/>
      <c r="C110" s="21" t="s">
        <v>1735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>
      <c r="A112" s="29"/>
      <c r="B112" s="30"/>
      <c r="C112" s="26" t="s">
        <v>1468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6.5" customHeight="1">
      <c r="A113" s="29"/>
      <c r="B113" s="30"/>
      <c r="C113" s="29"/>
      <c r="D113" s="29"/>
      <c r="E113" s="716" t="str">
        <f>E7</f>
        <v>Kanalizace Dvůr Králové nad Labem - Verdek</v>
      </c>
      <c r="F113" s="717"/>
      <c r="G113" s="717"/>
      <c r="H113" s="717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ht="12" customHeight="1">
      <c r="B114" s="20"/>
      <c r="C114" s="26" t="s">
        <v>1716</v>
      </c>
      <c r="L114" s="20"/>
    </row>
    <row r="115" spans="1:65" s="1" customFormat="1" ht="16.5" customHeight="1">
      <c r="A115" s="29"/>
      <c r="B115" s="30"/>
      <c r="C115" s="29"/>
      <c r="D115" s="29"/>
      <c r="E115" s="716" t="s">
        <v>1717</v>
      </c>
      <c r="F115" s="715"/>
      <c r="G115" s="715"/>
      <c r="H115" s="715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1718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30" customHeight="1">
      <c r="A117" s="29"/>
      <c r="B117" s="30"/>
      <c r="C117" s="29"/>
      <c r="D117" s="29"/>
      <c r="E117" s="687" t="str">
        <f>E11</f>
        <v>SO_01.3.1-N - Stoka A3.1, A3.2, A3.2.1, B1, B2, B3, B3.1, B4, B4.1, B5 - neuznatelné</v>
      </c>
      <c r="F117" s="715"/>
      <c r="G117" s="715"/>
      <c r="H117" s="71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12" customHeight="1">
      <c r="A119" s="29"/>
      <c r="B119" s="30"/>
      <c r="C119" s="26" t="s">
        <v>1472</v>
      </c>
      <c r="D119" s="29"/>
      <c r="E119" s="29"/>
      <c r="F119" s="24" t="str">
        <f>F14</f>
        <v xml:space="preserve"> </v>
      </c>
      <c r="G119" s="29"/>
      <c r="H119" s="29"/>
      <c r="I119" s="26" t="s">
        <v>1474</v>
      </c>
      <c r="J119" s="52">
        <f>IF(J14="","",J14)</f>
        <v>45743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15.2" customHeight="1">
      <c r="A121" s="29"/>
      <c r="B121" s="30"/>
      <c r="C121" s="26" t="s">
        <v>1475</v>
      </c>
      <c r="D121" s="29"/>
      <c r="E121" s="29"/>
      <c r="F121" s="24" t="str">
        <f>E17</f>
        <v xml:space="preserve"> </v>
      </c>
      <c r="G121" s="29"/>
      <c r="H121" s="29"/>
      <c r="I121" s="26" t="s">
        <v>1480</v>
      </c>
      <c r="J121" s="27" t="str">
        <f>E23</f>
        <v>Ing. Martin Herman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25.7" customHeight="1">
      <c r="A122" s="29"/>
      <c r="B122" s="30"/>
      <c r="C122" s="26" t="s">
        <v>1479</v>
      </c>
      <c r="D122" s="29"/>
      <c r="E122" s="29"/>
      <c r="F122" s="24" t="str">
        <f>IF(E20="","",E20)</f>
        <v xml:space="preserve"> </v>
      </c>
      <c r="G122" s="29"/>
      <c r="H122" s="29"/>
      <c r="I122" s="26" t="s">
        <v>1483</v>
      </c>
      <c r="J122" s="27" t="str">
        <f>E26</f>
        <v>VIS s.r.o. Hradec Králové, Dita Paštová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0" customFormat="1" ht="29.25" customHeight="1">
      <c r="A124" s="119"/>
      <c r="B124" s="120"/>
      <c r="C124" s="121" t="s">
        <v>1736</v>
      </c>
      <c r="D124" s="122" t="s">
        <v>1511</v>
      </c>
      <c r="E124" s="122" t="s">
        <v>1507</v>
      </c>
      <c r="F124" s="122" t="s">
        <v>1508</v>
      </c>
      <c r="G124" s="122" t="s">
        <v>1737</v>
      </c>
      <c r="H124" s="122" t="s">
        <v>1738</v>
      </c>
      <c r="I124" s="122" t="s">
        <v>1739</v>
      </c>
      <c r="J124" s="123" t="s">
        <v>1722</v>
      </c>
      <c r="K124" s="124" t="s">
        <v>1740</v>
      </c>
      <c r="L124" s="125"/>
      <c r="M124" s="58" t="s">
        <v>1456</v>
      </c>
      <c r="N124" s="59" t="s">
        <v>1490</v>
      </c>
      <c r="O124" s="59" t="s">
        <v>1741</v>
      </c>
      <c r="P124" s="59" t="s">
        <v>1742</v>
      </c>
      <c r="Q124" s="59" t="s">
        <v>1743</v>
      </c>
      <c r="R124" s="59" t="s">
        <v>1744</v>
      </c>
      <c r="S124" s="59" t="s">
        <v>1745</v>
      </c>
      <c r="T124" s="60" t="s">
        <v>1746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1" customFormat="1" ht="22.9" customHeight="1">
      <c r="A125" s="29"/>
      <c r="B125" s="30"/>
      <c r="C125" s="65" t="s">
        <v>1747</v>
      </c>
      <c r="D125" s="29"/>
      <c r="E125" s="29"/>
      <c r="F125" s="29"/>
      <c r="G125" s="29"/>
      <c r="H125" s="29"/>
      <c r="I125" s="29"/>
      <c r="J125" s="126">
        <f>BK125</f>
        <v>0</v>
      </c>
      <c r="K125" s="29"/>
      <c r="L125" s="30"/>
      <c r="M125" s="61"/>
      <c r="N125" s="53"/>
      <c r="O125" s="62"/>
      <c r="P125" s="127">
        <f>P126</f>
        <v>5191.0424559999992</v>
      </c>
      <c r="Q125" s="62"/>
      <c r="R125" s="127">
        <f>R126</f>
        <v>7.7073494999999994</v>
      </c>
      <c r="S125" s="62"/>
      <c r="T125" s="128">
        <f>T126</f>
        <v>5752.2377999999999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1525</v>
      </c>
      <c r="AU125" s="17" t="s">
        <v>1724</v>
      </c>
      <c r="BK125" s="129">
        <f>BK126</f>
        <v>0</v>
      </c>
    </row>
    <row r="126" spans="1:65" s="11" customFormat="1" ht="25.9" customHeight="1">
      <c r="B126" s="130"/>
      <c r="D126" s="131" t="s">
        <v>1525</v>
      </c>
      <c r="E126" s="132" t="s">
        <v>1748</v>
      </c>
      <c r="F126" s="132" t="s">
        <v>1749</v>
      </c>
      <c r="J126" s="133">
        <f>BK126</f>
        <v>0</v>
      </c>
      <c r="L126" s="130"/>
      <c r="M126" s="134"/>
      <c r="N126" s="135"/>
      <c r="O126" s="135"/>
      <c r="P126" s="136">
        <f>P127+P174+P247+P250</f>
        <v>5191.0424559999992</v>
      </c>
      <c r="Q126" s="135"/>
      <c r="R126" s="136">
        <f>R127+R174+R247+R250</f>
        <v>7.7073494999999994</v>
      </c>
      <c r="S126" s="135"/>
      <c r="T126" s="137">
        <f>T127+T174+T247+T250</f>
        <v>5752.2377999999999</v>
      </c>
      <c r="AR126" s="131" t="s">
        <v>1533</v>
      </c>
      <c r="AT126" s="138" t="s">
        <v>1525</v>
      </c>
      <c r="AU126" s="138" t="s">
        <v>1526</v>
      </c>
      <c r="AY126" s="131" t="s">
        <v>1750</v>
      </c>
      <c r="BK126" s="139">
        <f>BK127+BK174+BK247+BK250</f>
        <v>0</v>
      </c>
    </row>
    <row r="127" spans="1:65" s="11" customFormat="1" ht="22.9" customHeight="1">
      <c r="B127" s="130"/>
      <c r="D127" s="131" t="s">
        <v>1525</v>
      </c>
      <c r="E127" s="140" t="s">
        <v>1533</v>
      </c>
      <c r="F127" s="140" t="s">
        <v>1751</v>
      </c>
      <c r="J127" s="141">
        <f>BK127</f>
        <v>0</v>
      </c>
      <c r="L127" s="130"/>
      <c r="M127" s="134"/>
      <c r="N127" s="135"/>
      <c r="O127" s="135"/>
      <c r="P127" s="136">
        <f>SUM(P128:P173)</f>
        <v>2282.9268000000002</v>
      </c>
      <c r="Q127" s="135"/>
      <c r="R127" s="136">
        <f>SUM(R128:R173)</f>
        <v>2.31495E-2</v>
      </c>
      <c r="S127" s="135"/>
      <c r="T127" s="137">
        <f>SUM(T128:T173)</f>
        <v>5752.2377999999999</v>
      </c>
      <c r="AR127" s="131" t="s">
        <v>1533</v>
      </c>
      <c r="AT127" s="138" t="s">
        <v>1525</v>
      </c>
      <c r="AU127" s="138" t="s">
        <v>1533</v>
      </c>
      <c r="AY127" s="131" t="s">
        <v>1750</v>
      </c>
      <c r="BK127" s="139">
        <f>SUM(BK128:BK173)</f>
        <v>0</v>
      </c>
    </row>
    <row r="128" spans="1:65" s="1" customFormat="1" ht="62.65" customHeight="1">
      <c r="A128" s="29"/>
      <c r="B128" s="142"/>
      <c r="C128" s="143" t="s">
        <v>1806</v>
      </c>
      <c r="D128" s="143" t="s">
        <v>1752</v>
      </c>
      <c r="E128" s="144" t="s">
        <v>2556</v>
      </c>
      <c r="F128" s="145" t="s">
        <v>2557</v>
      </c>
      <c r="G128" s="146" t="s">
        <v>1755</v>
      </c>
      <c r="H128" s="147">
        <v>226.59</v>
      </c>
      <c r="I128" s="148"/>
      <c r="J128" s="148">
        <f>ROUND(I128*H128,2)</f>
        <v>0</v>
      </c>
      <c r="K128" s="149"/>
      <c r="L128" s="30"/>
      <c r="M128" s="150" t="s">
        <v>1456</v>
      </c>
      <c r="N128" s="151" t="s">
        <v>1491</v>
      </c>
      <c r="O128" s="152">
        <v>0.05</v>
      </c>
      <c r="P128" s="152">
        <f>O128*H128</f>
        <v>11.329500000000001</v>
      </c>
      <c r="Q128" s="152">
        <v>0</v>
      </c>
      <c r="R128" s="152">
        <f>Q128*H128</f>
        <v>0</v>
      </c>
      <c r="S128" s="152">
        <v>0.17</v>
      </c>
      <c r="T128" s="153">
        <f>S128*H128</f>
        <v>38.520300000000006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1756</v>
      </c>
      <c r="AT128" s="154" t="s">
        <v>1752</v>
      </c>
      <c r="AU128" s="154" t="s">
        <v>1535</v>
      </c>
      <c r="AY128" s="17" t="s">
        <v>1750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7" t="s">
        <v>1533</v>
      </c>
      <c r="BK128" s="155">
        <f>ROUND(I128*H128,2)</f>
        <v>0</v>
      </c>
      <c r="BL128" s="17" t="s">
        <v>1756</v>
      </c>
      <c r="BM128" s="154" t="s">
        <v>786</v>
      </c>
    </row>
    <row r="129" spans="1:65" s="12" customFormat="1">
      <c r="B129" s="156"/>
      <c r="D129" s="157" t="s">
        <v>1758</v>
      </c>
      <c r="E129" s="158" t="s">
        <v>1456</v>
      </c>
      <c r="F129" s="159" t="s">
        <v>2558</v>
      </c>
      <c r="H129" s="158" t="s">
        <v>1456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8" t="s">
        <v>1758</v>
      </c>
      <c r="AU129" s="158" t="s">
        <v>1535</v>
      </c>
      <c r="AV129" s="12" t="s">
        <v>1533</v>
      </c>
      <c r="AW129" s="12" t="s">
        <v>1482</v>
      </c>
      <c r="AX129" s="12" t="s">
        <v>1526</v>
      </c>
      <c r="AY129" s="158" t="s">
        <v>1750</v>
      </c>
    </row>
    <row r="130" spans="1:65" s="13" customFormat="1">
      <c r="B130" s="163"/>
      <c r="D130" s="157" t="s">
        <v>1758</v>
      </c>
      <c r="E130" s="164" t="s">
        <v>1456</v>
      </c>
      <c r="F130" s="165" t="s">
        <v>2559</v>
      </c>
      <c r="H130" s="166">
        <v>226.59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1758</v>
      </c>
      <c r="AU130" s="164" t="s">
        <v>1535</v>
      </c>
      <c r="AV130" s="13" t="s">
        <v>1535</v>
      </c>
      <c r="AW130" s="13" t="s">
        <v>1482</v>
      </c>
      <c r="AX130" s="13" t="s">
        <v>1533</v>
      </c>
      <c r="AY130" s="164" t="s">
        <v>1750</v>
      </c>
    </row>
    <row r="131" spans="1:65" s="1" customFormat="1" ht="66.75" customHeight="1">
      <c r="A131" s="29"/>
      <c r="B131" s="142"/>
      <c r="C131" s="143" t="s">
        <v>1865</v>
      </c>
      <c r="D131" s="143" t="s">
        <v>1752</v>
      </c>
      <c r="E131" s="144" t="s">
        <v>787</v>
      </c>
      <c r="F131" s="145" t="s">
        <v>788</v>
      </c>
      <c r="G131" s="146" t="s">
        <v>1755</v>
      </c>
      <c r="H131" s="147">
        <v>6523.95</v>
      </c>
      <c r="I131" s="148"/>
      <c r="J131" s="148">
        <f>ROUND(I131*H131,2)</f>
        <v>0</v>
      </c>
      <c r="K131" s="149"/>
      <c r="L131" s="30"/>
      <c r="M131" s="150" t="s">
        <v>1456</v>
      </c>
      <c r="N131" s="151" t="s">
        <v>1491</v>
      </c>
      <c r="O131" s="152">
        <v>7.2999999999999995E-2</v>
      </c>
      <c r="P131" s="152">
        <f>O131*H131</f>
        <v>476.24834999999996</v>
      </c>
      <c r="Q131" s="152">
        <v>0</v>
      </c>
      <c r="R131" s="152">
        <f>Q131*H131</f>
        <v>0</v>
      </c>
      <c r="S131" s="152">
        <v>0.28999999999999998</v>
      </c>
      <c r="T131" s="153">
        <f>S131*H131</f>
        <v>1891.9454999999998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1756</v>
      </c>
      <c r="AT131" s="154" t="s">
        <v>1752</v>
      </c>
      <c r="AU131" s="154" t="s">
        <v>1535</v>
      </c>
      <c r="AY131" s="17" t="s">
        <v>1750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1533</v>
      </c>
      <c r="BK131" s="155">
        <f>ROUND(I131*H131,2)</f>
        <v>0</v>
      </c>
      <c r="BL131" s="17" t="s">
        <v>1756</v>
      </c>
      <c r="BM131" s="154" t="s">
        <v>789</v>
      </c>
    </row>
    <row r="132" spans="1:65" s="13" customFormat="1">
      <c r="B132" s="163"/>
      <c r="D132" s="157" t="s">
        <v>1758</v>
      </c>
      <c r="E132" s="164" t="s">
        <v>1456</v>
      </c>
      <c r="F132" s="165" t="s">
        <v>790</v>
      </c>
      <c r="H132" s="166">
        <v>1402.13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1758</v>
      </c>
      <c r="AU132" s="164" t="s">
        <v>1535</v>
      </c>
      <c r="AV132" s="13" t="s">
        <v>1535</v>
      </c>
      <c r="AW132" s="13" t="s">
        <v>1482</v>
      </c>
      <c r="AX132" s="13" t="s">
        <v>1526</v>
      </c>
      <c r="AY132" s="164" t="s">
        <v>1750</v>
      </c>
    </row>
    <row r="133" spans="1:65" s="13" customFormat="1">
      <c r="B133" s="163"/>
      <c r="D133" s="157" t="s">
        <v>1758</v>
      </c>
      <c r="E133" s="164" t="s">
        <v>1456</v>
      </c>
      <c r="F133" s="165" t="s">
        <v>791</v>
      </c>
      <c r="H133" s="166">
        <v>2326.5500000000002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1758</v>
      </c>
      <c r="AU133" s="164" t="s">
        <v>1535</v>
      </c>
      <c r="AV133" s="13" t="s">
        <v>1535</v>
      </c>
      <c r="AW133" s="13" t="s">
        <v>1482</v>
      </c>
      <c r="AX133" s="13" t="s">
        <v>1526</v>
      </c>
      <c r="AY133" s="164" t="s">
        <v>1750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792</v>
      </c>
      <c r="H134" s="166">
        <v>460.97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3" customFormat="1">
      <c r="B135" s="163"/>
      <c r="D135" s="157" t="s">
        <v>1758</v>
      </c>
      <c r="E135" s="164" t="s">
        <v>1456</v>
      </c>
      <c r="F135" s="165" t="s">
        <v>793</v>
      </c>
      <c r="H135" s="166">
        <v>155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1758</v>
      </c>
      <c r="AU135" s="164" t="s">
        <v>1535</v>
      </c>
      <c r="AV135" s="13" t="s">
        <v>1535</v>
      </c>
      <c r="AW135" s="13" t="s">
        <v>1482</v>
      </c>
      <c r="AX135" s="13" t="s">
        <v>1526</v>
      </c>
      <c r="AY135" s="164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794</v>
      </c>
      <c r="H136" s="166">
        <v>1226.98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3" customFormat="1">
      <c r="B137" s="163"/>
      <c r="D137" s="157" t="s">
        <v>1758</v>
      </c>
      <c r="E137" s="164" t="s">
        <v>1456</v>
      </c>
      <c r="F137" s="165" t="s">
        <v>795</v>
      </c>
      <c r="H137" s="166">
        <v>154.07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1758</v>
      </c>
      <c r="AU137" s="164" t="s">
        <v>1535</v>
      </c>
      <c r="AV137" s="13" t="s">
        <v>1535</v>
      </c>
      <c r="AW137" s="13" t="s">
        <v>1482</v>
      </c>
      <c r="AX137" s="13" t="s">
        <v>1526</v>
      </c>
      <c r="AY137" s="164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796</v>
      </c>
      <c r="H138" s="166">
        <v>188.17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1526</v>
      </c>
      <c r="AY138" s="164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797</v>
      </c>
      <c r="H139" s="166">
        <v>610.08000000000004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1526</v>
      </c>
      <c r="AY139" s="164" t="s">
        <v>1750</v>
      </c>
    </row>
    <row r="140" spans="1:65" s="14" customFormat="1">
      <c r="B140" s="170"/>
      <c r="D140" s="157" t="s">
        <v>1758</v>
      </c>
      <c r="E140" s="171" t="s">
        <v>1456</v>
      </c>
      <c r="F140" s="172" t="s">
        <v>1816</v>
      </c>
      <c r="H140" s="173">
        <v>6523.9500000000007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1758</v>
      </c>
      <c r="AU140" s="171" t="s">
        <v>1535</v>
      </c>
      <c r="AV140" s="14" t="s">
        <v>1756</v>
      </c>
      <c r="AW140" s="14" t="s">
        <v>1482</v>
      </c>
      <c r="AX140" s="14" t="s">
        <v>1533</v>
      </c>
      <c r="AY140" s="171" t="s">
        <v>1750</v>
      </c>
    </row>
    <row r="141" spans="1:65" s="1" customFormat="1" ht="62.65" customHeight="1">
      <c r="A141" s="29"/>
      <c r="B141" s="142"/>
      <c r="C141" s="143" t="s">
        <v>1799</v>
      </c>
      <c r="D141" s="143" t="s">
        <v>1752</v>
      </c>
      <c r="E141" s="144" t="s">
        <v>1761</v>
      </c>
      <c r="F141" s="145" t="s">
        <v>1762</v>
      </c>
      <c r="G141" s="146" t="s">
        <v>1755</v>
      </c>
      <c r="H141" s="147">
        <v>6523.95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0.19400000000000001</v>
      </c>
      <c r="P141" s="152">
        <f>O141*H141</f>
        <v>1265.6463000000001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2120.2837500000001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798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790</v>
      </c>
      <c r="H142" s="166">
        <v>1402.13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791</v>
      </c>
      <c r="H143" s="166">
        <v>2326.5500000000002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792</v>
      </c>
      <c r="H144" s="166">
        <v>460.97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1526</v>
      </c>
      <c r="AY144" s="164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793</v>
      </c>
      <c r="H145" s="166">
        <v>155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1526</v>
      </c>
      <c r="AY145" s="164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794</v>
      </c>
      <c r="H146" s="166">
        <v>1226.98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1526</v>
      </c>
      <c r="AY146" s="164" t="s">
        <v>1750</v>
      </c>
    </row>
    <row r="147" spans="1:65" s="13" customFormat="1">
      <c r="B147" s="163"/>
      <c r="D147" s="157" t="s">
        <v>1758</v>
      </c>
      <c r="E147" s="164" t="s">
        <v>1456</v>
      </c>
      <c r="F147" s="165" t="s">
        <v>795</v>
      </c>
      <c r="H147" s="166">
        <v>154.07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1758</v>
      </c>
      <c r="AU147" s="164" t="s">
        <v>1535</v>
      </c>
      <c r="AV147" s="13" t="s">
        <v>1535</v>
      </c>
      <c r="AW147" s="13" t="s">
        <v>1482</v>
      </c>
      <c r="AX147" s="13" t="s">
        <v>1526</v>
      </c>
      <c r="AY147" s="164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796</v>
      </c>
      <c r="H148" s="166">
        <v>188.17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1526</v>
      </c>
      <c r="AY148" s="164" t="s">
        <v>1750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797</v>
      </c>
      <c r="H149" s="166">
        <v>610.08000000000004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1526</v>
      </c>
      <c r="AY149" s="164" t="s">
        <v>1750</v>
      </c>
    </row>
    <row r="150" spans="1:65" s="14" customFormat="1">
      <c r="B150" s="170"/>
      <c r="D150" s="157" t="s">
        <v>1758</v>
      </c>
      <c r="E150" s="171" t="s">
        <v>1456</v>
      </c>
      <c r="F150" s="172" t="s">
        <v>1816</v>
      </c>
      <c r="H150" s="173">
        <v>6523.9500000000007</v>
      </c>
      <c r="L150" s="170"/>
      <c r="M150" s="174"/>
      <c r="N150" s="175"/>
      <c r="O150" s="175"/>
      <c r="P150" s="175"/>
      <c r="Q150" s="175"/>
      <c r="R150" s="175"/>
      <c r="S150" s="175"/>
      <c r="T150" s="176"/>
      <c r="AT150" s="171" t="s">
        <v>1758</v>
      </c>
      <c r="AU150" s="171" t="s">
        <v>1535</v>
      </c>
      <c r="AV150" s="14" t="s">
        <v>1756</v>
      </c>
      <c r="AW150" s="14" t="s">
        <v>1482</v>
      </c>
      <c r="AX150" s="14" t="s">
        <v>1533</v>
      </c>
      <c r="AY150" s="171" t="s">
        <v>1750</v>
      </c>
    </row>
    <row r="151" spans="1:65" s="1" customFormat="1" ht="55.5" customHeight="1">
      <c r="A151" s="29"/>
      <c r="B151" s="142"/>
      <c r="C151" s="143" t="s">
        <v>1873</v>
      </c>
      <c r="D151" s="143" t="s">
        <v>1752</v>
      </c>
      <c r="E151" s="144" t="s">
        <v>2169</v>
      </c>
      <c r="F151" s="145" t="s">
        <v>2170</v>
      </c>
      <c r="G151" s="146" t="s">
        <v>1755</v>
      </c>
      <c r="H151" s="147">
        <v>6523.95</v>
      </c>
      <c r="I151" s="148"/>
      <c r="J151" s="148">
        <f>ROUND(I151*H151,2)</f>
        <v>0</v>
      </c>
      <c r="K151" s="149"/>
      <c r="L151" s="30"/>
      <c r="M151" s="150" t="s">
        <v>1456</v>
      </c>
      <c r="N151" s="151" t="s">
        <v>1491</v>
      </c>
      <c r="O151" s="152">
        <v>7.8E-2</v>
      </c>
      <c r="P151" s="152">
        <f>O151*H151</f>
        <v>508.86809999999997</v>
      </c>
      <c r="Q151" s="152">
        <v>0</v>
      </c>
      <c r="R151" s="152">
        <f>Q151*H151</f>
        <v>0</v>
      </c>
      <c r="S151" s="152">
        <v>0.22</v>
      </c>
      <c r="T151" s="153">
        <f>S151*H151</f>
        <v>1435.269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1756</v>
      </c>
      <c r="AT151" s="154" t="s">
        <v>1752</v>
      </c>
      <c r="AU151" s="154" t="s">
        <v>1535</v>
      </c>
      <c r="AY151" s="17" t="s">
        <v>1750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1533</v>
      </c>
      <c r="BK151" s="155">
        <f>ROUND(I151*H151,2)</f>
        <v>0</v>
      </c>
      <c r="BL151" s="17" t="s">
        <v>1756</v>
      </c>
      <c r="BM151" s="154" t="s">
        <v>799</v>
      </c>
    </row>
    <row r="152" spans="1:65" s="12" customFormat="1">
      <c r="B152" s="156"/>
      <c r="D152" s="157" t="s">
        <v>1758</v>
      </c>
      <c r="E152" s="158" t="s">
        <v>1456</v>
      </c>
      <c r="F152" s="159" t="s">
        <v>2560</v>
      </c>
      <c r="H152" s="158" t="s">
        <v>1456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1758</v>
      </c>
      <c r="AU152" s="158" t="s">
        <v>1535</v>
      </c>
      <c r="AV152" s="12" t="s">
        <v>1533</v>
      </c>
      <c r="AW152" s="12" t="s">
        <v>1482</v>
      </c>
      <c r="AX152" s="12" t="s">
        <v>1526</v>
      </c>
      <c r="AY152" s="158" t="s">
        <v>1750</v>
      </c>
    </row>
    <row r="153" spans="1:65" s="13" customFormat="1">
      <c r="B153" s="163"/>
      <c r="D153" s="157" t="s">
        <v>1758</v>
      </c>
      <c r="E153" s="164" t="s">
        <v>1456</v>
      </c>
      <c r="F153" s="165" t="s">
        <v>790</v>
      </c>
      <c r="H153" s="166">
        <v>1402.13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1758</v>
      </c>
      <c r="AU153" s="164" t="s">
        <v>1535</v>
      </c>
      <c r="AV153" s="13" t="s">
        <v>1535</v>
      </c>
      <c r="AW153" s="13" t="s">
        <v>1482</v>
      </c>
      <c r="AX153" s="13" t="s">
        <v>1526</v>
      </c>
      <c r="AY153" s="164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791</v>
      </c>
      <c r="H154" s="166">
        <v>2326.5500000000002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1526</v>
      </c>
      <c r="AY154" s="164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792</v>
      </c>
      <c r="H155" s="166">
        <v>460.97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1526</v>
      </c>
      <c r="AY155" s="164" t="s">
        <v>1750</v>
      </c>
    </row>
    <row r="156" spans="1:65" s="13" customFormat="1">
      <c r="B156" s="163"/>
      <c r="D156" s="157" t="s">
        <v>1758</v>
      </c>
      <c r="E156" s="164" t="s">
        <v>1456</v>
      </c>
      <c r="F156" s="165" t="s">
        <v>793</v>
      </c>
      <c r="H156" s="166">
        <v>155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1758</v>
      </c>
      <c r="AU156" s="164" t="s">
        <v>1535</v>
      </c>
      <c r="AV156" s="13" t="s">
        <v>1535</v>
      </c>
      <c r="AW156" s="13" t="s">
        <v>1482</v>
      </c>
      <c r="AX156" s="13" t="s">
        <v>1526</v>
      </c>
      <c r="AY156" s="164" t="s">
        <v>1750</v>
      </c>
    </row>
    <row r="157" spans="1:65" s="13" customFormat="1">
      <c r="B157" s="163"/>
      <c r="D157" s="157" t="s">
        <v>1758</v>
      </c>
      <c r="E157" s="164" t="s">
        <v>1456</v>
      </c>
      <c r="F157" s="165" t="s">
        <v>794</v>
      </c>
      <c r="H157" s="166">
        <v>1226.98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1758</v>
      </c>
      <c r="AU157" s="164" t="s">
        <v>1535</v>
      </c>
      <c r="AV157" s="13" t="s">
        <v>1535</v>
      </c>
      <c r="AW157" s="13" t="s">
        <v>1482</v>
      </c>
      <c r="AX157" s="13" t="s">
        <v>1526</v>
      </c>
      <c r="AY157" s="164" t="s">
        <v>1750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795</v>
      </c>
      <c r="H158" s="166">
        <v>154.07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1526</v>
      </c>
      <c r="AY158" s="164" t="s">
        <v>1750</v>
      </c>
    </row>
    <row r="159" spans="1:65" s="13" customFormat="1">
      <c r="B159" s="163"/>
      <c r="D159" s="157" t="s">
        <v>1758</v>
      </c>
      <c r="E159" s="164" t="s">
        <v>1456</v>
      </c>
      <c r="F159" s="165" t="s">
        <v>796</v>
      </c>
      <c r="H159" s="166">
        <v>188.17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1758</v>
      </c>
      <c r="AU159" s="164" t="s">
        <v>1535</v>
      </c>
      <c r="AV159" s="13" t="s">
        <v>1535</v>
      </c>
      <c r="AW159" s="13" t="s">
        <v>1482</v>
      </c>
      <c r="AX159" s="13" t="s">
        <v>1526</v>
      </c>
      <c r="AY159" s="164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797</v>
      </c>
      <c r="H160" s="166">
        <v>610.08000000000004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1526</v>
      </c>
      <c r="AY160" s="164" t="s">
        <v>1750</v>
      </c>
    </row>
    <row r="161" spans="1:65" s="14" customFormat="1">
      <c r="B161" s="170"/>
      <c r="D161" s="157" t="s">
        <v>1758</v>
      </c>
      <c r="E161" s="171" t="s">
        <v>1456</v>
      </c>
      <c r="F161" s="172" t="s">
        <v>1816</v>
      </c>
      <c r="H161" s="173">
        <v>6523.9500000000007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1758</v>
      </c>
      <c r="AU161" s="171" t="s">
        <v>1535</v>
      </c>
      <c r="AV161" s="14" t="s">
        <v>1756</v>
      </c>
      <c r="AW161" s="14" t="s">
        <v>1482</v>
      </c>
      <c r="AX161" s="14" t="s">
        <v>1533</v>
      </c>
      <c r="AY161" s="171" t="s">
        <v>1750</v>
      </c>
    </row>
    <row r="162" spans="1:65" s="1" customFormat="1" ht="44.25" customHeight="1">
      <c r="A162" s="29"/>
      <c r="B162" s="142"/>
      <c r="C162" s="143" t="s">
        <v>1899</v>
      </c>
      <c r="D162" s="143" t="s">
        <v>1752</v>
      </c>
      <c r="E162" s="144" t="s">
        <v>800</v>
      </c>
      <c r="F162" s="145" t="s">
        <v>801</v>
      </c>
      <c r="G162" s="146" t="s">
        <v>1755</v>
      </c>
      <c r="H162" s="147">
        <v>2314.9499999999998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8.9999999999999993E-3</v>
      </c>
      <c r="P162" s="152">
        <f>O162*H162</f>
        <v>20.834549999999997</v>
      </c>
      <c r="Q162" s="152">
        <v>1.0000000000000001E-5</v>
      </c>
      <c r="R162" s="152">
        <f>Q162*H162</f>
        <v>2.31495E-2</v>
      </c>
      <c r="S162" s="152">
        <v>0.115</v>
      </c>
      <c r="T162" s="153">
        <f>S162*H162</f>
        <v>266.21924999999999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802</v>
      </c>
    </row>
    <row r="163" spans="1:65" s="12" customFormat="1">
      <c r="B163" s="156"/>
      <c r="D163" s="157" t="s">
        <v>1758</v>
      </c>
      <c r="E163" s="158" t="s">
        <v>1456</v>
      </c>
      <c r="F163" s="159" t="s">
        <v>2583</v>
      </c>
      <c r="H163" s="158" t="s">
        <v>1456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1758</v>
      </c>
      <c r="AU163" s="158" t="s">
        <v>1535</v>
      </c>
      <c r="AV163" s="12" t="s">
        <v>1533</v>
      </c>
      <c r="AW163" s="12" t="s">
        <v>1482</v>
      </c>
      <c r="AX163" s="12" t="s">
        <v>1526</v>
      </c>
      <c r="AY163" s="158" t="s">
        <v>1750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633</v>
      </c>
      <c r="H164" s="166">
        <v>497.53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1526</v>
      </c>
      <c r="AY164" s="164" t="s">
        <v>1750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634</v>
      </c>
      <c r="H165" s="166">
        <v>825.55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1526</v>
      </c>
      <c r="AY165" s="164" t="s">
        <v>1750</v>
      </c>
    </row>
    <row r="166" spans="1:65" s="13" customFormat="1">
      <c r="B166" s="163"/>
      <c r="D166" s="157" t="s">
        <v>1758</v>
      </c>
      <c r="E166" s="164" t="s">
        <v>1456</v>
      </c>
      <c r="F166" s="165" t="s">
        <v>635</v>
      </c>
      <c r="H166" s="166">
        <v>163.57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1758</v>
      </c>
      <c r="AU166" s="164" t="s">
        <v>1535</v>
      </c>
      <c r="AV166" s="13" t="s">
        <v>1535</v>
      </c>
      <c r="AW166" s="13" t="s">
        <v>1482</v>
      </c>
      <c r="AX166" s="13" t="s">
        <v>1526</v>
      </c>
      <c r="AY166" s="164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636</v>
      </c>
      <c r="H167" s="166">
        <v>55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1526</v>
      </c>
      <c r="AY167" s="164" t="s">
        <v>1750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637</v>
      </c>
      <c r="H168" s="166">
        <v>435.38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1526</v>
      </c>
      <c r="AY168" s="164" t="s">
        <v>1750</v>
      </c>
    </row>
    <row r="169" spans="1:65" s="13" customFormat="1">
      <c r="B169" s="163"/>
      <c r="D169" s="157" t="s">
        <v>1758</v>
      </c>
      <c r="E169" s="164" t="s">
        <v>1456</v>
      </c>
      <c r="F169" s="165" t="s">
        <v>638</v>
      </c>
      <c r="H169" s="166">
        <v>54.67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1758</v>
      </c>
      <c r="AU169" s="164" t="s">
        <v>1535</v>
      </c>
      <c r="AV169" s="13" t="s">
        <v>1535</v>
      </c>
      <c r="AW169" s="13" t="s">
        <v>1482</v>
      </c>
      <c r="AX169" s="13" t="s">
        <v>1526</v>
      </c>
      <c r="AY169" s="164" t="s">
        <v>1750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639</v>
      </c>
      <c r="H170" s="166">
        <v>66.77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1526</v>
      </c>
      <c r="AY170" s="164" t="s">
        <v>1750</v>
      </c>
    </row>
    <row r="171" spans="1:65" s="13" customFormat="1">
      <c r="B171" s="163"/>
      <c r="D171" s="157" t="s">
        <v>1758</v>
      </c>
      <c r="E171" s="164" t="s">
        <v>1456</v>
      </c>
      <c r="F171" s="165" t="s">
        <v>640</v>
      </c>
      <c r="H171" s="166">
        <v>216.48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1758</v>
      </c>
      <c r="AU171" s="164" t="s">
        <v>1535</v>
      </c>
      <c r="AV171" s="13" t="s">
        <v>1535</v>
      </c>
      <c r="AW171" s="13" t="s">
        <v>1482</v>
      </c>
      <c r="AX171" s="13" t="s">
        <v>1526</v>
      </c>
      <c r="AY171" s="164" t="s">
        <v>1750</v>
      </c>
    </row>
    <row r="172" spans="1:65" s="15" customFormat="1">
      <c r="B172" s="190"/>
      <c r="D172" s="157" t="s">
        <v>1758</v>
      </c>
      <c r="E172" s="191" t="s">
        <v>1456</v>
      </c>
      <c r="F172" s="192" t="s">
        <v>2176</v>
      </c>
      <c r="H172" s="193">
        <v>2314.9499999999998</v>
      </c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1758</v>
      </c>
      <c r="AU172" s="191" t="s">
        <v>1535</v>
      </c>
      <c r="AV172" s="15" t="s">
        <v>1764</v>
      </c>
      <c r="AW172" s="15" t="s">
        <v>1482</v>
      </c>
      <c r="AX172" s="15" t="s">
        <v>1526</v>
      </c>
      <c r="AY172" s="191" t="s">
        <v>1750</v>
      </c>
    </row>
    <row r="173" spans="1:65" s="14" customFormat="1">
      <c r="B173" s="170"/>
      <c r="D173" s="157" t="s">
        <v>1758</v>
      </c>
      <c r="E173" s="171" t="s">
        <v>1456</v>
      </c>
      <c r="F173" s="172" t="s">
        <v>1816</v>
      </c>
      <c r="H173" s="173">
        <v>2314.9499999999998</v>
      </c>
      <c r="L173" s="170"/>
      <c r="M173" s="174"/>
      <c r="N173" s="175"/>
      <c r="O173" s="175"/>
      <c r="P173" s="175"/>
      <c r="Q173" s="175"/>
      <c r="R173" s="175"/>
      <c r="S173" s="175"/>
      <c r="T173" s="176"/>
      <c r="AT173" s="171" t="s">
        <v>1758</v>
      </c>
      <c r="AU173" s="171" t="s">
        <v>1535</v>
      </c>
      <c r="AV173" s="14" t="s">
        <v>1756</v>
      </c>
      <c r="AW173" s="14" t="s">
        <v>1482</v>
      </c>
      <c r="AX173" s="14" t="s">
        <v>1533</v>
      </c>
      <c r="AY173" s="171" t="s">
        <v>1750</v>
      </c>
    </row>
    <row r="174" spans="1:65" s="11" customFormat="1" ht="22.9" customHeight="1">
      <c r="B174" s="130"/>
      <c r="D174" s="131" t="s">
        <v>1525</v>
      </c>
      <c r="E174" s="140" t="s">
        <v>1771</v>
      </c>
      <c r="F174" s="140" t="s">
        <v>1920</v>
      </c>
      <c r="J174" s="141">
        <f>BK174</f>
        <v>0</v>
      </c>
      <c r="L174" s="130"/>
      <c r="M174" s="134"/>
      <c r="N174" s="135"/>
      <c r="O174" s="135"/>
      <c r="P174" s="136">
        <f>SUM(P175:P246)</f>
        <v>1133.0949899999998</v>
      </c>
      <c r="Q174" s="135"/>
      <c r="R174" s="136">
        <f>SUM(R175:R246)</f>
        <v>7.6841999999999997</v>
      </c>
      <c r="S174" s="135"/>
      <c r="T174" s="137">
        <f>SUM(T175:T246)</f>
        <v>0</v>
      </c>
      <c r="AR174" s="131" t="s">
        <v>1533</v>
      </c>
      <c r="AT174" s="138" t="s">
        <v>1525</v>
      </c>
      <c r="AU174" s="138" t="s">
        <v>1533</v>
      </c>
      <c r="AY174" s="131" t="s">
        <v>1750</v>
      </c>
      <c r="BK174" s="139">
        <f>SUM(BK175:BK246)</f>
        <v>0</v>
      </c>
    </row>
    <row r="175" spans="1:65" s="1" customFormat="1" ht="44.25" customHeight="1">
      <c r="A175" s="29"/>
      <c r="B175" s="142"/>
      <c r="C175" s="143" t="s">
        <v>1821</v>
      </c>
      <c r="D175" s="143" t="s">
        <v>1752</v>
      </c>
      <c r="E175" s="144" t="s">
        <v>718</v>
      </c>
      <c r="F175" s="145" t="s">
        <v>719</v>
      </c>
      <c r="G175" s="146" t="s">
        <v>1755</v>
      </c>
      <c r="H175" s="147">
        <v>226.59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8.5999999999999993E-2</v>
      </c>
      <c r="P175" s="152">
        <f>O175*H175</f>
        <v>19.486739999999998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803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721</v>
      </c>
      <c r="H176" s="166">
        <v>226.59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33" customHeight="1">
      <c r="A177" s="29"/>
      <c r="B177" s="142"/>
      <c r="C177" s="143" t="s">
        <v>1889</v>
      </c>
      <c r="D177" s="143" t="s">
        <v>1752</v>
      </c>
      <c r="E177" s="144" t="s">
        <v>804</v>
      </c>
      <c r="F177" s="145" t="s">
        <v>805</v>
      </c>
      <c r="G177" s="146" t="s">
        <v>1755</v>
      </c>
      <c r="H177" s="147">
        <v>6523.95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9.4E-2</v>
      </c>
      <c r="P177" s="152">
        <f>O177*H177</f>
        <v>613.25130000000001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806</v>
      </c>
    </row>
    <row r="178" spans="1:65" s="13" customFormat="1">
      <c r="B178" s="163"/>
      <c r="D178" s="157" t="s">
        <v>1758</v>
      </c>
      <c r="E178" s="164" t="s">
        <v>1456</v>
      </c>
      <c r="F178" s="165" t="s">
        <v>790</v>
      </c>
      <c r="H178" s="166">
        <v>1402.13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1482</v>
      </c>
      <c r="AX178" s="13" t="s">
        <v>1526</v>
      </c>
      <c r="AY178" s="164" t="s">
        <v>1750</v>
      </c>
    </row>
    <row r="179" spans="1:65" s="13" customFormat="1">
      <c r="B179" s="163"/>
      <c r="D179" s="157" t="s">
        <v>1758</v>
      </c>
      <c r="E179" s="164" t="s">
        <v>1456</v>
      </c>
      <c r="F179" s="165" t="s">
        <v>791</v>
      </c>
      <c r="H179" s="166">
        <v>2326.5500000000002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1482</v>
      </c>
      <c r="AX179" s="13" t="s">
        <v>1526</v>
      </c>
      <c r="AY179" s="164" t="s">
        <v>1750</v>
      </c>
    </row>
    <row r="180" spans="1:65" s="13" customFormat="1">
      <c r="B180" s="163"/>
      <c r="D180" s="157" t="s">
        <v>1758</v>
      </c>
      <c r="E180" s="164" t="s">
        <v>1456</v>
      </c>
      <c r="F180" s="165" t="s">
        <v>792</v>
      </c>
      <c r="H180" s="166">
        <v>460.97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1482</v>
      </c>
      <c r="AX180" s="13" t="s">
        <v>1526</v>
      </c>
      <c r="AY180" s="164" t="s">
        <v>1750</v>
      </c>
    </row>
    <row r="181" spans="1:65" s="13" customFormat="1">
      <c r="B181" s="163"/>
      <c r="D181" s="157" t="s">
        <v>1758</v>
      </c>
      <c r="E181" s="164" t="s">
        <v>1456</v>
      </c>
      <c r="F181" s="165" t="s">
        <v>793</v>
      </c>
      <c r="H181" s="166">
        <v>155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1758</v>
      </c>
      <c r="AU181" s="164" t="s">
        <v>1535</v>
      </c>
      <c r="AV181" s="13" t="s">
        <v>1535</v>
      </c>
      <c r="AW181" s="13" t="s">
        <v>1482</v>
      </c>
      <c r="AX181" s="13" t="s">
        <v>1526</v>
      </c>
      <c r="AY181" s="164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794</v>
      </c>
      <c r="H182" s="166">
        <v>1226.98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1526</v>
      </c>
      <c r="AY182" s="164" t="s">
        <v>1750</v>
      </c>
    </row>
    <row r="183" spans="1:65" s="13" customFormat="1">
      <c r="B183" s="163"/>
      <c r="D183" s="157" t="s">
        <v>1758</v>
      </c>
      <c r="E183" s="164" t="s">
        <v>1456</v>
      </c>
      <c r="F183" s="165" t="s">
        <v>795</v>
      </c>
      <c r="H183" s="166">
        <v>154.07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1482</v>
      </c>
      <c r="AX183" s="13" t="s">
        <v>1526</v>
      </c>
      <c r="AY183" s="164" t="s">
        <v>1750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796</v>
      </c>
      <c r="H184" s="166">
        <v>188.17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1526</v>
      </c>
      <c r="AY184" s="164" t="s">
        <v>1750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797</v>
      </c>
      <c r="H185" s="166">
        <v>610.08000000000004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1526</v>
      </c>
      <c r="AY185" s="164" t="s">
        <v>1750</v>
      </c>
    </row>
    <row r="186" spans="1:65" s="14" customFormat="1">
      <c r="B186" s="170"/>
      <c r="D186" s="157" t="s">
        <v>1758</v>
      </c>
      <c r="E186" s="171" t="s">
        <v>1456</v>
      </c>
      <c r="F186" s="172" t="s">
        <v>1816</v>
      </c>
      <c r="H186" s="173">
        <v>6523.9500000000007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1758</v>
      </c>
      <c r="AU186" s="171" t="s">
        <v>1535</v>
      </c>
      <c r="AV186" s="14" t="s">
        <v>1756</v>
      </c>
      <c r="AW186" s="14" t="s">
        <v>1482</v>
      </c>
      <c r="AX186" s="14" t="s">
        <v>1533</v>
      </c>
      <c r="AY186" s="171" t="s">
        <v>1750</v>
      </c>
    </row>
    <row r="187" spans="1:65" s="1" customFormat="1" ht="33" customHeight="1">
      <c r="A187" s="29"/>
      <c r="B187" s="142"/>
      <c r="C187" s="143" t="s">
        <v>1885</v>
      </c>
      <c r="D187" s="143" t="s">
        <v>1752</v>
      </c>
      <c r="E187" s="144" t="s">
        <v>807</v>
      </c>
      <c r="F187" s="145" t="s">
        <v>808</v>
      </c>
      <c r="G187" s="146" t="s">
        <v>1755</v>
      </c>
      <c r="H187" s="147">
        <v>6523.95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2.5999999999999999E-2</v>
      </c>
      <c r="P187" s="152">
        <f>O187*H187</f>
        <v>169.62269999999998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809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790</v>
      </c>
      <c r="H188" s="166">
        <v>1402.13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1526</v>
      </c>
      <c r="AY188" s="164" t="s">
        <v>1750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791</v>
      </c>
      <c r="H189" s="166">
        <v>2326.5500000000002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1526</v>
      </c>
      <c r="AY189" s="164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792</v>
      </c>
      <c r="H190" s="166">
        <v>460.97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1526</v>
      </c>
      <c r="AY190" s="164" t="s">
        <v>1750</v>
      </c>
    </row>
    <row r="191" spans="1:65" s="13" customFormat="1">
      <c r="B191" s="163"/>
      <c r="D191" s="157" t="s">
        <v>1758</v>
      </c>
      <c r="E191" s="164" t="s">
        <v>1456</v>
      </c>
      <c r="F191" s="165" t="s">
        <v>793</v>
      </c>
      <c r="H191" s="166">
        <v>155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1482</v>
      </c>
      <c r="AX191" s="13" t="s">
        <v>1526</v>
      </c>
      <c r="AY191" s="164" t="s">
        <v>1750</v>
      </c>
    </row>
    <row r="192" spans="1:65" s="13" customFormat="1">
      <c r="B192" s="163"/>
      <c r="D192" s="157" t="s">
        <v>1758</v>
      </c>
      <c r="E192" s="164" t="s">
        <v>1456</v>
      </c>
      <c r="F192" s="165" t="s">
        <v>794</v>
      </c>
      <c r="H192" s="166">
        <v>1226.98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1758</v>
      </c>
      <c r="AU192" s="164" t="s">
        <v>1535</v>
      </c>
      <c r="AV192" s="13" t="s">
        <v>1535</v>
      </c>
      <c r="AW192" s="13" t="s">
        <v>1482</v>
      </c>
      <c r="AX192" s="13" t="s">
        <v>1526</v>
      </c>
      <c r="AY192" s="164" t="s">
        <v>1750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795</v>
      </c>
      <c r="H193" s="166">
        <v>154.07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1526</v>
      </c>
      <c r="AY193" s="164" t="s">
        <v>1750</v>
      </c>
    </row>
    <row r="194" spans="1:65" s="13" customFormat="1">
      <c r="B194" s="163"/>
      <c r="D194" s="157" t="s">
        <v>1758</v>
      </c>
      <c r="E194" s="164" t="s">
        <v>1456</v>
      </c>
      <c r="F194" s="165" t="s">
        <v>796</v>
      </c>
      <c r="H194" s="166">
        <v>188.17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1758</v>
      </c>
      <c r="AU194" s="164" t="s">
        <v>1535</v>
      </c>
      <c r="AV194" s="13" t="s">
        <v>1535</v>
      </c>
      <c r="AW194" s="13" t="s">
        <v>1482</v>
      </c>
      <c r="AX194" s="13" t="s">
        <v>1526</v>
      </c>
      <c r="AY194" s="164" t="s">
        <v>1750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797</v>
      </c>
      <c r="H195" s="166">
        <v>610.08000000000004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1526</v>
      </c>
      <c r="AY195" s="164" t="s">
        <v>1750</v>
      </c>
    </row>
    <row r="196" spans="1:65" s="14" customFormat="1">
      <c r="B196" s="170"/>
      <c r="D196" s="157" t="s">
        <v>1758</v>
      </c>
      <c r="E196" s="171" t="s">
        <v>1456</v>
      </c>
      <c r="F196" s="172" t="s">
        <v>1816</v>
      </c>
      <c r="H196" s="173">
        <v>6523.9500000000007</v>
      </c>
      <c r="L196" s="170"/>
      <c r="M196" s="174"/>
      <c r="N196" s="175"/>
      <c r="O196" s="175"/>
      <c r="P196" s="175"/>
      <c r="Q196" s="175"/>
      <c r="R196" s="175"/>
      <c r="S196" s="175"/>
      <c r="T196" s="176"/>
      <c r="AT196" s="171" t="s">
        <v>1758</v>
      </c>
      <c r="AU196" s="171" t="s">
        <v>1535</v>
      </c>
      <c r="AV196" s="14" t="s">
        <v>1756</v>
      </c>
      <c r="AW196" s="14" t="s">
        <v>1482</v>
      </c>
      <c r="AX196" s="14" t="s">
        <v>1533</v>
      </c>
      <c r="AY196" s="171" t="s">
        <v>1750</v>
      </c>
    </row>
    <row r="197" spans="1:65" s="1" customFormat="1" ht="49.15" customHeight="1">
      <c r="A197" s="29"/>
      <c r="B197" s="142"/>
      <c r="C197" s="143" t="s">
        <v>1880</v>
      </c>
      <c r="D197" s="143" t="s">
        <v>1752</v>
      </c>
      <c r="E197" s="144" t="s">
        <v>810</v>
      </c>
      <c r="F197" s="145" t="s">
        <v>811</v>
      </c>
      <c r="G197" s="146" t="s">
        <v>1755</v>
      </c>
      <c r="H197" s="147">
        <v>4419.45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2.5000000000000001E-2</v>
      </c>
      <c r="P197" s="152">
        <f>O197*H197</f>
        <v>110.48625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812</v>
      </c>
    </row>
    <row r="198" spans="1:65" s="12" customFormat="1">
      <c r="B198" s="156"/>
      <c r="D198" s="157" t="s">
        <v>1758</v>
      </c>
      <c r="E198" s="158" t="s">
        <v>1456</v>
      </c>
      <c r="F198" s="159" t="s">
        <v>813</v>
      </c>
      <c r="H198" s="158" t="s">
        <v>1456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1758</v>
      </c>
      <c r="AU198" s="158" t="s">
        <v>1535</v>
      </c>
      <c r="AV198" s="12" t="s">
        <v>1533</v>
      </c>
      <c r="AW198" s="12" t="s">
        <v>1482</v>
      </c>
      <c r="AX198" s="12" t="s">
        <v>1526</v>
      </c>
      <c r="AY198" s="158" t="s">
        <v>1750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2584</v>
      </c>
      <c r="H199" s="166">
        <v>949.83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1526</v>
      </c>
      <c r="AY199" s="164" t="s">
        <v>1750</v>
      </c>
    </row>
    <row r="200" spans="1:65" s="13" customFormat="1">
      <c r="B200" s="163"/>
      <c r="D200" s="157" t="s">
        <v>1758</v>
      </c>
      <c r="E200" s="164" t="s">
        <v>1456</v>
      </c>
      <c r="F200" s="165" t="s">
        <v>2585</v>
      </c>
      <c r="H200" s="166">
        <v>1576.05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1482</v>
      </c>
      <c r="AX200" s="13" t="s">
        <v>1526</v>
      </c>
      <c r="AY200" s="164" t="s">
        <v>1750</v>
      </c>
    </row>
    <row r="201" spans="1:65" s="13" customFormat="1">
      <c r="B201" s="163"/>
      <c r="D201" s="157" t="s">
        <v>1758</v>
      </c>
      <c r="E201" s="164" t="s">
        <v>1456</v>
      </c>
      <c r="F201" s="165" t="s">
        <v>2586</v>
      </c>
      <c r="H201" s="166">
        <v>312.27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1758</v>
      </c>
      <c r="AU201" s="164" t="s">
        <v>1535</v>
      </c>
      <c r="AV201" s="13" t="s">
        <v>1535</v>
      </c>
      <c r="AW201" s="13" t="s">
        <v>1482</v>
      </c>
      <c r="AX201" s="13" t="s">
        <v>1526</v>
      </c>
      <c r="AY201" s="164" t="s">
        <v>1750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2587</v>
      </c>
      <c r="H202" s="166">
        <v>105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1526</v>
      </c>
      <c r="AY202" s="164" t="s">
        <v>1750</v>
      </c>
    </row>
    <row r="203" spans="1:65" s="13" customFormat="1">
      <c r="B203" s="163"/>
      <c r="D203" s="157" t="s">
        <v>1758</v>
      </c>
      <c r="E203" s="164" t="s">
        <v>1456</v>
      </c>
      <c r="F203" s="165" t="s">
        <v>2588</v>
      </c>
      <c r="H203" s="166">
        <v>831.18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1758</v>
      </c>
      <c r="AU203" s="164" t="s">
        <v>1535</v>
      </c>
      <c r="AV203" s="13" t="s">
        <v>1535</v>
      </c>
      <c r="AW203" s="13" t="s">
        <v>1482</v>
      </c>
      <c r="AX203" s="13" t="s">
        <v>1526</v>
      </c>
      <c r="AY203" s="164" t="s">
        <v>1750</v>
      </c>
    </row>
    <row r="204" spans="1:65" s="13" customFormat="1">
      <c r="B204" s="163"/>
      <c r="D204" s="157" t="s">
        <v>1758</v>
      </c>
      <c r="E204" s="164" t="s">
        <v>1456</v>
      </c>
      <c r="F204" s="165" t="s">
        <v>2589</v>
      </c>
      <c r="H204" s="166">
        <v>104.37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1758</v>
      </c>
      <c r="AU204" s="164" t="s">
        <v>1535</v>
      </c>
      <c r="AV204" s="13" t="s">
        <v>1535</v>
      </c>
      <c r="AW204" s="13" t="s">
        <v>1482</v>
      </c>
      <c r="AX204" s="13" t="s">
        <v>1526</v>
      </c>
      <c r="AY204" s="164" t="s">
        <v>1750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2590</v>
      </c>
      <c r="H205" s="166">
        <v>127.47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1526</v>
      </c>
      <c r="AY205" s="164" t="s">
        <v>1750</v>
      </c>
    </row>
    <row r="206" spans="1:65" s="13" customFormat="1">
      <c r="B206" s="163"/>
      <c r="D206" s="157" t="s">
        <v>1758</v>
      </c>
      <c r="E206" s="164" t="s">
        <v>1456</v>
      </c>
      <c r="F206" s="165" t="s">
        <v>2591</v>
      </c>
      <c r="H206" s="166">
        <v>413.28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1758</v>
      </c>
      <c r="AU206" s="164" t="s">
        <v>1535</v>
      </c>
      <c r="AV206" s="13" t="s">
        <v>1535</v>
      </c>
      <c r="AW206" s="13" t="s">
        <v>1482</v>
      </c>
      <c r="AX206" s="13" t="s">
        <v>1526</v>
      </c>
      <c r="AY206" s="164" t="s">
        <v>1750</v>
      </c>
    </row>
    <row r="207" spans="1:65" s="15" customFormat="1">
      <c r="B207" s="190"/>
      <c r="D207" s="157" t="s">
        <v>1758</v>
      </c>
      <c r="E207" s="191" t="s">
        <v>1456</v>
      </c>
      <c r="F207" s="192" t="s">
        <v>2176</v>
      </c>
      <c r="H207" s="193">
        <v>4419.45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1758</v>
      </c>
      <c r="AU207" s="191" t="s">
        <v>1535</v>
      </c>
      <c r="AV207" s="15" t="s">
        <v>1764</v>
      </c>
      <c r="AW207" s="15" t="s">
        <v>1482</v>
      </c>
      <c r="AX207" s="15" t="s">
        <v>1526</v>
      </c>
      <c r="AY207" s="191" t="s">
        <v>1750</v>
      </c>
    </row>
    <row r="208" spans="1:65" s="14" customFormat="1">
      <c r="B208" s="170"/>
      <c r="D208" s="157" t="s">
        <v>1758</v>
      </c>
      <c r="E208" s="171" t="s">
        <v>1456</v>
      </c>
      <c r="F208" s="172" t="s">
        <v>1816</v>
      </c>
      <c r="H208" s="173">
        <v>4419.45</v>
      </c>
      <c r="L208" s="170"/>
      <c r="M208" s="174"/>
      <c r="N208" s="175"/>
      <c r="O208" s="175"/>
      <c r="P208" s="175"/>
      <c r="Q208" s="175"/>
      <c r="R208" s="175"/>
      <c r="S208" s="175"/>
      <c r="T208" s="176"/>
      <c r="AT208" s="171" t="s">
        <v>1758</v>
      </c>
      <c r="AU208" s="171" t="s">
        <v>1535</v>
      </c>
      <c r="AV208" s="14" t="s">
        <v>1756</v>
      </c>
      <c r="AW208" s="14" t="s">
        <v>1482</v>
      </c>
      <c r="AX208" s="14" t="s">
        <v>1533</v>
      </c>
      <c r="AY208" s="171" t="s">
        <v>1750</v>
      </c>
    </row>
    <row r="209" spans="1:65" s="1" customFormat="1" ht="24.2" customHeight="1">
      <c r="A209" s="29"/>
      <c r="B209" s="142"/>
      <c r="C209" s="143" t="s">
        <v>1535</v>
      </c>
      <c r="D209" s="143" t="s">
        <v>1752</v>
      </c>
      <c r="E209" s="144" t="s">
        <v>1935</v>
      </c>
      <c r="F209" s="145" t="s">
        <v>1936</v>
      </c>
      <c r="G209" s="146" t="s">
        <v>1755</v>
      </c>
      <c r="H209" s="147">
        <v>4419.45</v>
      </c>
      <c r="I209" s="148"/>
      <c r="J209" s="148">
        <f>ROUND(I209*H209,2)</f>
        <v>0</v>
      </c>
      <c r="K209" s="149"/>
      <c r="L209" s="30"/>
      <c r="M209" s="150" t="s">
        <v>1456</v>
      </c>
      <c r="N209" s="151" t="s">
        <v>1491</v>
      </c>
      <c r="O209" s="152">
        <v>2E-3</v>
      </c>
      <c r="P209" s="152">
        <f>O209*H209</f>
        <v>8.8389000000000006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1756</v>
      </c>
      <c r="AT209" s="154" t="s">
        <v>1752</v>
      </c>
      <c r="AU209" s="154" t="s">
        <v>1535</v>
      </c>
      <c r="AY209" s="17" t="s">
        <v>1750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1533</v>
      </c>
      <c r="BK209" s="155">
        <f>ROUND(I209*H209,2)</f>
        <v>0</v>
      </c>
      <c r="BL209" s="17" t="s">
        <v>1756</v>
      </c>
      <c r="BM209" s="154" t="s">
        <v>814</v>
      </c>
    </row>
    <row r="210" spans="1:65" s="12" customFormat="1">
      <c r="B210" s="156"/>
      <c r="D210" s="157" t="s">
        <v>1758</v>
      </c>
      <c r="E210" s="158" t="s">
        <v>1456</v>
      </c>
      <c r="F210" s="159" t="s">
        <v>2583</v>
      </c>
      <c r="H210" s="158" t="s">
        <v>1456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1758</v>
      </c>
      <c r="AU210" s="158" t="s">
        <v>1535</v>
      </c>
      <c r="AV210" s="12" t="s">
        <v>1533</v>
      </c>
      <c r="AW210" s="12" t="s">
        <v>1482</v>
      </c>
      <c r="AX210" s="12" t="s">
        <v>1526</v>
      </c>
      <c r="AY210" s="158" t="s">
        <v>1750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2584</v>
      </c>
      <c r="H211" s="166">
        <v>949.83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1526</v>
      </c>
      <c r="AY211" s="164" t="s">
        <v>1750</v>
      </c>
    </row>
    <row r="212" spans="1:65" s="13" customFormat="1">
      <c r="B212" s="163"/>
      <c r="D212" s="157" t="s">
        <v>1758</v>
      </c>
      <c r="E212" s="164" t="s">
        <v>1456</v>
      </c>
      <c r="F212" s="165" t="s">
        <v>2585</v>
      </c>
      <c r="H212" s="166">
        <v>1576.05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1526</v>
      </c>
      <c r="AY212" s="164" t="s">
        <v>1750</v>
      </c>
    </row>
    <row r="213" spans="1:65" s="13" customFormat="1">
      <c r="B213" s="163"/>
      <c r="D213" s="157" t="s">
        <v>1758</v>
      </c>
      <c r="E213" s="164" t="s">
        <v>1456</v>
      </c>
      <c r="F213" s="165" t="s">
        <v>2586</v>
      </c>
      <c r="H213" s="166">
        <v>312.27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1482</v>
      </c>
      <c r="AX213" s="13" t="s">
        <v>1526</v>
      </c>
      <c r="AY213" s="164" t="s">
        <v>1750</v>
      </c>
    </row>
    <row r="214" spans="1:65" s="13" customFormat="1">
      <c r="B214" s="163"/>
      <c r="D214" s="157" t="s">
        <v>1758</v>
      </c>
      <c r="E214" s="164" t="s">
        <v>1456</v>
      </c>
      <c r="F214" s="165" t="s">
        <v>2587</v>
      </c>
      <c r="H214" s="166">
        <v>105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1526</v>
      </c>
      <c r="AY214" s="164" t="s">
        <v>1750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2588</v>
      </c>
      <c r="H215" s="166">
        <v>831.18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1526</v>
      </c>
      <c r="AY215" s="164" t="s">
        <v>1750</v>
      </c>
    </row>
    <row r="216" spans="1:65" s="13" customFormat="1">
      <c r="B216" s="163"/>
      <c r="D216" s="157" t="s">
        <v>1758</v>
      </c>
      <c r="E216" s="164" t="s">
        <v>1456</v>
      </c>
      <c r="F216" s="165" t="s">
        <v>2589</v>
      </c>
      <c r="H216" s="166">
        <v>104.37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1758</v>
      </c>
      <c r="AU216" s="164" t="s">
        <v>1535</v>
      </c>
      <c r="AV216" s="13" t="s">
        <v>1535</v>
      </c>
      <c r="AW216" s="13" t="s">
        <v>1482</v>
      </c>
      <c r="AX216" s="13" t="s">
        <v>1526</v>
      </c>
      <c r="AY216" s="164" t="s">
        <v>1750</v>
      </c>
    </row>
    <row r="217" spans="1:65" s="13" customFormat="1">
      <c r="B217" s="163"/>
      <c r="D217" s="157" t="s">
        <v>1758</v>
      </c>
      <c r="E217" s="164" t="s">
        <v>1456</v>
      </c>
      <c r="F217" s="165" t="s">
        <v>2590</v>
      </c>
      <c r="H217" s="166">
        <v>127.47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1758</v>
      </c>
      <c r="AU217" s="164" t="s">
        <v>1535</v>
      </c>
      <c r="AV217" s="13" t="s">
        <v>1535</v>
      </c>
      <c r="AW217" s="13" t="s">
        <v>1482</v>
      </c>
      <c r="AX217" s="13" t="s">
        <v>1526</v>
      </c>
      <c r="AY217" s="164" t="s">
        <v>1750</v>
      </c>
    </row>
    <row r="218" spans="1:65" s="13" customFormat="1">
      <c r="B218" s="163"/>
      <c r="D218" s="157" t="s">
        <v>1758</v>
      </c>
      <c r="E218" s="164" t="s">
        <v>1456</v>
      </c>
      <c r="F218" s="165" t="s">
        <v>2591</v>
      </c>
      <c r="H218" s="166">
        <v>413.28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1758</v>
      </c>
      <c r="AU218" s="164" t="s">
        <v>1535</v>
      </c>
      <c r="AV218" s="13" t="s">
        <v>1535</v>
      </c>
      <c r="AW218" s="13" t="s">
        <v>1482</v>
      </c>
      <c r="AX218" s="13" t="s">
        <v>1526</v>
      </c>
      <c r="AY218" s="164" t="s">
        <v>1750</v>
      </c>
    </row>
    <row r="219" spans="1:65" s="15" customFormat="1">
      <c r="B219" s="190"/>
      <c r="D219" s="157" t="s">
        <v>1758</v>
      </c>
      <c r="E219" s="191" t="s">
        <v>1456</v>
      </c>
      <c r="F219" s="192" t="s">
        <v>2176</v>
      </c>
      <c r="H219" s="193">
        <v>4419.45</v>
      </c>
      <c r="L219" s="190"/>
      <c r="M219" s="194"/>
      <c r="N219" s="195"/>
      <c r="O219" s="195"/>
      <c r="P219" s="195"/>
      <c r="Q219" s="195"/>
      <c r="R219" s="195"/>
      <c r="S219" s="195"/>
      <c r="T219" s="196"/>
      <c r="AT219" s="191" t="s">
        <v>1758</v>
      </c>
      <c r="AU219" s="191" t="s">
        <v>1535</v>
      </c>
      <c r="AV219" s="15" t="s">
        <v>1764</v>
      </c>
      <c r="AW219" s="15" t="s">
        <v>1482</v>
      </c>
      <c r="AX219" s="15" t="s">
        <v>1526</v>
      </c>
      <c r="AY219" s="191" t="s">
        <v>1750</v>
      </c>
    </row>
    <row r="220" spans="1:65" s="14" customFormat="1">
      <c r="B220" s="170"/>
      <c r="D220" s="157" t="s">
        <v>1758</v>
      </c>
      <c r="E220" s="171" t="s">
        <v>1456</v>
      </c>
      <c r="F220" s="172" t="s">
        <v>1816</v>
      </c>
      <c r="H220" s="173">
        <v>4419.45</v>
      </c>
      <c r="L220" s="170"/>
      <c r="M220" s="174"/>
      <c r="N220" s="175"/>
      <c r="O220" s="175"/>
      <c r="P220" s="175"/>
      <c r="Q220" s="175"/>
      <c r="R220" s="175"/>
      <c r="S220" s="175"/>
      <c r="T220" s="176"/>
      <c r="AT220" s="171" t="s">
        <v>1758</v>
      </c>
      <c r="AU220" s="171" t="s">
        <v>1535</v>
      </c>
      <c r="AV220" s="14" t="s">
        <v>1756</v>
      </c>
      <c r="AW220" s="14" t="s">
        <v>1482</v>
      </c>
      <c r="AX220" s="14" t="s">
        <v>1533</v>
      </c>
      <c r="AY220" s="171" t="s">
        <v>1750</v>
      </c>
    </row>
    <row r="221" spans="1:65" s="1" customFormat="1" ht="24.2" customHeight="1">
      <c r="A221" s="29"/>
      <c r="B221" s="142"/>
      <c r="C221" s="143" t="s">
        <v>1842</v>
      </c>
      <c r="D221" s="143" t="s">
        <v>1752</v>
      </c>
      <c r="E221" s="144" t="s">
        <v>1935</v>
      </c>
      <c r="F221" s="145" t="s">
        <v>1936</v>
      </c>
      <c r="G221" s="146" t="s">
        <v>1755</v>
      </c>
      <c r="H221" s="147">
        <v>4419.45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2E-3</v>
      </c>
      <c r="P221" s="152">
        <f>O221*H221</f>
        <v>8.8389000000000006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815</v>
      </c>
    </row>
    <row r="222" spans="1:65" s="12" customFormat="1">
      <c r="B222" s="156"/>
      <c r="D222" s="157" t="s">
        <v>1758</v>
      </c>
      <c r="E222" s="158" t="s">
        <v>1456</v>
      </c>
      <c r="F222" s="159" t="s">
        <v>2583</v>
      </c>
      <c r="H222" s="158" t="s">
        <v>1456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1758</v>
      </c>
      <c r="AU222" s="158" t="s">
        <v>1535</v>
      </c>
      <c r="AV222" s="12" t="s">
        <v>1533</v>
      </c>
      <c r="AW222" s="12" t="s">
        <v>1482</v>
      </c>
      <c r="AX222" s="12" t="s">
        <v>1526</v>
      </c>
      <c r="AY222" s="158" t="s">
        <v>1750</v>
      </c>
    </row>
    <row r="223" spans="1:65" s="13" customFormat="1">
      <c r="B223" s="163"/>
      <c r="D223" s="157" t="s">
        <v>1758</v>
      </c>
      <c r="E223" s="164" t="s">
        <v>1456</v>
      </c>
      <c r="F223" s="165" t="s">
        <v>2584</v>
      </c>
      <c r="H223" s="166">
        <v>949.83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1758</v>
      </c>
      <c r="AU223" s="164" t="s">
        <v>1535</v>
      </c>
      <c r="AV223" s="13" t="s">
        <v>1535</v>
      </c>
      <c r="AW223" s="13" t="s">
        <v>1482</v>
      </c>
      <c r="AX223" s="13" t="s">
        <v>1526</v>
      </c>
      <c r="AY223" s="164" t="s">
        <v>1750</v>
      </c>
    </row>
    <row r="224" spans="1:65" s="13" customFormat="1">
      <c r="B224" s="163"/>
      <c r="D224" s="157" t="s">
        <v>1758</v>
      </c>
      <c r="E224" s="164" t="s">
        <v>1456</v>
      </c>
      <c r="F224" s="165" t="s">
        <v>2585</v>
      </c>
      <c r="H224" s="166">
        <v>1576.05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1758</v>
      </c>
      <c r="AU224" s="164" t="s">
        <v>1535</v>
      </c>
      <c r="AV224" s="13" t="s">
        <v>1535</v>
      </c>
      <c r="AW224" s="13" t="s">
        <v>1482</v>
      </c>
      <c r="AX224" s="13" t="s">
        <v>1526</v>
      </c>
      <c r="AY224" s="164" t="s">
        <v>1750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2586</v>
      </c>
      <c r="H225" s="166">
        <v>312.27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1526</v>
      </c>
      <c r="AY225" s="164" t="s">
        <v>1750</v>
      </c>
    </row>
    <row r="226" spans="1:65" s="13" customFormat="1">
      <c r="B226" s="163"/>
      <c r="D226" s="157" t="s">
        <v>1758</v>
      </c>
      <c r="E226" s="164" t="s">
        <v>1456</v>
      </c>
      <c r="F226" s="165" t="s">
        <v>2587</v>
      </c>
      <c r="H226" s="166">
        <v>105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1758</v>
      </c>
      <c r="AU226" s="164" t="s">
        <v>1535</v>
      </c>
      <c r="AV226" s="13" t="s">
        <v>1535</v>
      </c>
      <c r="AW226" s="13" t="s">
        <v>1482</v>
      </c>
      <c r="AX226" s="13" t="s">
        <v>1526</v>
      </c>
      <c r="AY226" s="164" t="s">
        <v>1750</v>
      </c>
    </row>
    <row r="227" spans="1:65" s="13" customFormat="1">
      <c r="B227" s="163"/>
      <c r="D227" s="157" t="s">
        <v>1758</v>
      </c>
      <c r="E227" s="164" t="s">
        <v>1456</v>
      </c>
      <c r="F227" s="165" t="s">
        <v>2588</v>
      </c>
      <c r="H227" s="166">
        <v>831.18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1758</v>
      </c>
      <c r="AU227" s="164" t="s">
        <v>1535</v>
      </c>
      <c r="AV227" s="13" t="s">
        <v>1535</v>
      </c>
      <c r="AW227" s="13" t="s">
        <v>1482</v>
      </c>
      <c r="AX227" s="13" t="s">
        <v>1526</v>
      </c>
      <c r="AY227" s="164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2589</v>
      </c>
      <c r="H228" s="166">
        <v>104.37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1526</v>
      </c>
      <c r="AY228" s="164" t="s">
        <v>1750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2590</v>
      </c>
      <c r="H229" s="166">
        <v>127.47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1526</v>
      </c>
      <c r="AY229" s="164" t="s">
        <v>1750</v>
      </c>
    </row>
    <row r="230" spans="1:65" s="13" customFormat="1">
      <c r="B230" s="163"/>
      <c r="D230" s="157" t="s">
        <v>1758</v>
      </c>
      <c r="E230" s="164" t="s">
        <v>1456</v>
      </c>
      <c r="F230" s="165" t="s">
        <v>2591</v>
      </c>
      <c r="H230" s="166">
        <v>413.28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1758</v>
      </c>
      <c r="AU230" s="164" t="s">
        <v>1535</v>
      </c>
      <c r="AV230" s="13" t="s">
        <v>1535</v>
      </c>
      <c r="AW230" s="13" t="s">
        <v>1482</v>
      </c>
      <c r="AX230" s="13" t="s">
        <v>1526</v>
      </c>
      <c r="AY230" s="164" t="s">
        <v>1750</v>
      </c>
    </row>
    <row r="231" spans="1:65" s="15" customFormat="1">
      <c r="B231" s="190"/>
      <c r="D231" s="157" t="s">
        <v>1758</v>
      </c>
      <c r="E231" s="191" t="s">
        <v>1456</v>
      </c>
      <c r="F231" s="192" t="s">
        <v>2176</v>
      </c>
      <c r="H231" s="193">
        <v>4419.45</v>
      </c>
      <c r="L231" s="190"/>
      <c r="M231" s="194"/>
      <c r="N231" s="195"/>
      <c r="O231" s="195"/>
      <c r="P231" s="195"/>
      <c r="Q231" s="195"/>
      <c r="R231" s="195"/>
      <c r="S231" s="195"/>
      <c r="T231" s="196"/>
      <c r="AT231" s="191" t="s">
        <v>1758</v>
      </c>
      <c r="AU231" s="191" t="s">
        <v>1535</v>
      </c>
      <c r="AV231" s="15" t="s">
        <v>1764</v>
      </c>
      <c r="AW231" s="15" t="s">
        <v>1482</v>
      </c>
      <c r="AX231" s="15" t="s">
        <v>1526</v>
      </c>
      <c r="AY231" s="191" t="s">
        <v>1750</v>
      </c>
    </row>
    <row r="232" spans="1:65" s="14" customFormat="1">
      <c r="B232" s="170"/>
      <c r="D232" s="157" t="s">
        <v>1758</v>
      </c>
      <c r="E232" s="171" t="s">
        <v>1456</v>
      </c>
      <c r="F232" s="172" t="s">
        <v>1816</v>
      </c>
      <c r="H232" s="173">
        <v>4419.45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1758</v>
      </c>
      <c r="AU232" s="171" t="s">
        <v>1535</v>
      </c>
      <c r="AV232" s="14" t="s">
        <v>1756</v>
      </c>
      <c r="AW232" s="14" t="s">
        <v>1482</v>
      </c>
      <c r="AX232" s="14" t="s">
        <v>1533</v>
      </c>
      <c r="AY232" s="171" t="s">
        <v>1750</v>
      </c>
    </row>
    <row r="233" spans="1:65" s="1" customFormat="1" ht="44.25" customHeight="1">
      <c r="A233" s="29"/>
      <c r="B233" s="142"/>
      <c r="C233" s="143" t="s">
        <v>1904</v>
      </c>
      <c r="D233" s="143" t="s">
        <v>1752</v>
      </c>
      <c r="E233" s="144" t="s">
        <v>2240</v>
      </c>
      <c r="F233" s="145" t="s">
        <v>2241</v>
      </c>
      <c r="G233" s="146" t="s">
        <v>1755</v>
      </c>
      <c r="H233" s="147">
        <v>6523.95</v>
      </c>
      <c r="I233" s="148"/>
      <c r="J233" s="148">
        <f>ROUND(I233*H233,2)</f>
        <v>0</v>
      </c>
      <c r="K233" s="149"/>
      <c r="L233" s="30"/>
      <c r="M233" s="150" t="s">
        <v>1456</v>
      </c>
      <c r="N233" s="151" t="s">
        <v>1491</v>
      </c>
      <c r="O233" s="152">
        <v>1.6E-2</v>
      </c>
      <c r="P233" s="152">
        <f>O233*H233</f>
        <v>104.3832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1756</v>
      </c>
      <c r="AT233" s="154" t="s">
        <v>1752</v>
      </c>
      <c r="AU233" s="154" t="s">
        <v>1535</v>
      </c>
      <c r="AY233" s="17" t="s">
        <v>1750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1533</v>
      </c>
      <c r="BK233" s="155">
        <f>ROUND(I233*H233,2)</f>
        <v>0</v>
      </c>
      <c r="BL233" s="17" t="s">
        <v>1756</v>
      </c>
      <c r="BM233" s="154" t="s">
        <v>816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790</v>
      </c>
      <c r="H234" s="166">
        <v>1402.13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1526</v>
      </c>
      <c r="AY234" s="164" t="s">
        <v>1750</v>
      </c>
    </row>
    <row r="235" spans="1:65" s="13" customFormat="1">
      <c r="B235" s="163"/>
      <c r="D235" s="157" t="s">
        <v>1758</v>
      </c>
      <c r="E235" s="164" t="s">
        <v>1456</v>
      </c>
      <c r="F235" s="165" t="s">
        <v>791</v>
      </c>
      <c r="H235" s="166">
        <v>2326.5500000000002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1758</v>
      </c>
      <c r="AU235" s="164" t="s">
        <v>1535</v>
      </c>
      <c r="AV235" s="13" t="s">
        <v>1535</v>
      </c>
      <c r="AW235" s="13" t="s">
        <v>1482</v>
      </c>
      <c r="AX235" s="13" t="s">
        <v>1526</v>
      </c>
      <c r="AY235" s="164" t="s">
        <v>1750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792</v>
      </c>
      <c r="H236" s="166">
        <v>460.97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1526</v>
      </c>
      <c r="AY236" s="164" t="s">
        <v>1750</v>
      </c>
    </row>
    <row r="237" spans="1:65" s="13" customFormat="1">
      <c r="B237" s="163"/>
      <c r="D237" s="157" t="s">
        <v>1758</v>
      </c>
      <c r="E237" s="164" t="s">
        <v>1456</v>
      </c>
      <c r="F237" s="165" t="s">
        <v>793</v>
      </c>
      <c r="H237" s="166">
        <v>155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1758</v>
      </c>
      <c r="AU237" s="164" t="s">
        <v>1535</v>
      </c>
      <c r="AV237" s="13" t="s">
        <v>1535</v>
      </c>
      <c r="AW237" s="13" t="s">
        <v>1482</v>
      </c>
      <c r="AX237" s="13" t="s">
        <v>1526</v>
      </c>
      <c r="AY237" s="164" t="s">
        <v>1750</v>
      </c>
    </row>
    <row r="238" spans="1:65" s="13" customFormat="1">
      <c r="B238" s="163"/>
      <c r="D238" s="157" t="s">
        <v>1758</v>
      </c>
      <c r="E238" s="164" t="s">
        <v>1456</v>
      </c>
      <c r="F238" s="165" t="s">
        <v>794</v>
      </c>
      <c r="H238" s="166">
        <v>1226.98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1758</v>
      </c>
      <c r="AU238" s="164" t="s">
        <v>1535</v>
      </c>
      <c r="AV238" s="13" t="s">
        <v>1535</v>
      </c>
      <c r="AW238" s="13" t="s">
        <v>1482</v>
      </c>
      <c r="AX238" s="13" t="s">
        <v>1526</v>
      </c>
      <c r="AY238" s="164" t="s">
        <v>1750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795</v>
      </c>
      <c r="H239" s="166">
        <v>154.07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1526</v>
      </c>
      <c r="AY239" s="164" t="s">
        <v>1750</v>
      </c>
    </row>
    <row r="240" spans="1:65" s="13" customFormat="1">
      <c r="B240" s="163"/>
      <c r="D240" s="157" t="s">
        <v>1758</v>
      </c>
      <c r="E240" s="164" t="s">
        <v>1456</v>
      </c>
      <c r="F240" s="165" t="s">
        <v>796</v>
      </c>
      <c r="H240" s="166">
        <v>188.17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1758</v>
      </c>
      <c r="AU240" s="164" t="s">
        <v>1535</v>
      </c>
      <c r="AV240" s="13" t="s">
        <v>1535</v>
      </c>
      <c r="AW240" s="13" t="s">
        <v>1482</v>
      </c>
      <c r="AX240" s="13" t="s">
        <v>1526</v>
      </c>
      <c r="AY240" s="164" t="s">
        <v>1750</v>
      </c>
    </row>
    <row r="241" spans="1:65" s="13" customFormat="1">
      <c r="B241" s="163"/>
      <c r="D241" s="157" t="s">
        <v>1758</v>
      </c>
      <c r="E241" s="164" t="s">
        <v>1456</v>
      </c>
      <c r="F241" s="165" t="s">
        <v>797</v>
      </c>
      <c r="H241" s="166">
        <v>610.08000000000004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1758</v>
      </c>
      <c r="AU241" s="164" t="s">
        <v>1535</v>
      </c>
      <c r="AV241" s="13" t="s">
        <v>1535</v>
      </c>
      <c r="AW241" s="13" t="s">
        <v>1482</v>
      </c>
      <c r="AX241" s="13" t="s">
        <v>1526</v>
      </c>
      <c r="AY241" s="164" t="s">
        <v>1750</v>
      </c>
    </row>
    <row r="242" spans="1:65" s="14" customFormat="1">
      <c r="B242" s="170"/>
      <c r="D242" s="157" t="s">
        <v>1758</v>
      </c>
      <c r="E242" s="171" t="s">
        <v>1456</v>
      </c>
      <c r="F242" s="172" t="s">
        <v>1816</v>
      </c>
      <c r="H242" s="173">
        <v>6523.9500000000007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1758</v>
      </c>
      <c r="AU242" s="171" t="s">
        <v>1535</v>
      </c>
      <c r="AV242" s="14" t="s">
        <v>1756</v>
      </c>
      <c r="AW242" s="14" t="s">
        <v>1482</v>
      </c>
      <c r="AX242" s="14" t="s">
        <v>1533</v>
      </c>
      <c r="AY242" s="171" t="s">
        <v>1750</v>
      </c>
    </row>
    <row r="243" spans="1:65" s="1" customFormat="1" ht="24.2" customHeight="1">
      <c r="A243" s="29"/>
      <c r="B243" s="142"/>
      <c r="C243" s="143" t="s">
        <v>1856</v>
      </c>
      <c r="D243" s="143" t="s">
        <v>1752</v>
      </c>
      <c r="E243" s="144" t="s">
        <v>1945</v>
      </c>
      <c r="F243" s="145" t="s">
        <v>1946</v>
      </c>
      <c r="G243" s="146" t="s">
        <v>1786</v>
      </c>
      <c r="H243" s="147">
        <v>2134.5</v>
      </c>
      <c r="I243" s="148"/>
      <c r="J243" s="148">
        <f>ROUND(I243*H243,2)</f>
        <v>0</v>
      </c>
      <c r="K243" s="149"/>
      <c r="L243" s="30"/>
      <c r="M243" s="150" t="s">
        <v>1456</v>
      </c>
      <c r="N243" s="151" t="s">
        <v>1491</v>
      </c>
      <c r="O243" s="152">
        <v>4.5999999999999999E-2</v>
      </c>
      <c r="P243" s="152">
        <f>O243*H243</f>
        <v>98.186999999999998</v>
      </c>
      <c r="Q243" s="152">
        <v>3.5999999999999999E-3</v>
      </c>
      <c r="R243" s="152">
        <f>Q243*H243</f>
        <v>7.6841999999999997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817</v>
      </c>
    </row>
    <row r="244" spans="1:65" s="13" customFormat="1">
      <c r="B244" s="163"/>
      <c r="D244" s="157" t="s">
        <v>1758</v>
      </c>
      <c r="E244" s="164" t="s">
        <v>1456</v>
      </c>
      <c r="F244" s="165" t="s">
        <v>1904</v>
      </c>
      <c r="H244" s="166">
        <v>30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1758</v>
      </c>
      <c r="AU244" s="164" t="s">
        <v>1535</v>
      </c>
      <c r="AV244" s="13" t="s">
        <v>1535</v>
      </c>
      <c r="AW244" s="13" t="s">
        <v>1482</v>
      </c>
      <c r="AX244" s="13" t="s">
        <v>1526</v>
      </c>
      <c r="AY244" s="164" t="s">
        <v>1750</v>
      </c>
    </row>
    <row r="245" spans="1:65" s="13" customFormat="1">
      <c r="B245" s="163"/>
      <c r="D245" s="157" t="s">
        <v>1758</v>
      </c>
      <c r="E245" s="164" t="s">
        <v>1456</v>
      </c>
      <c r="F245" s="165" t="s">
        <v>818</v>
      </c>
      <c r="H245" s="166">
        <v>2104.5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1758</v>
      </c>
      <c r="AU245" s="164" t="s">
        <v>1535</v>
      </c>
      <c r="AV245" s="13" t="s">
        <v>1535</v>
      </c>
      <c r="AW245" s="13" t="s">
        <v>1482</v>
      </c>
      <c r="AX245" s="13" t="s">
        <v>1526</v>
      </c>
      <c r="AY245" s="164" t="s">
        <v>1750</v>
      </c>
    </row>
    <row r="246" spans="1:65" s="14" customFormat="1">
      <c r="B246" s="170"/>
      <c r="D246" s="157" t="s">
        <v>1758</v>
      </c>
      <c r="E246" s="171" t="s">
        <v>1456</v>
      </c>
      <c r="F246" s="172" t="s">
        <v>1816</v>
      </c>
      <c r="H246" s="173">
        <v>2134.5</v>
      </c>
      <c r="L246" s="170"/>
      <c r="M246" s="174"/>
      <c r="N246" s="175"/>
      <c r="O246" s="175"/>
      <c r="P246" s="175"/>
      <c r="Q246" s="175"/>
      <c r="R246" s="175"/>
      <c r="S246" s="175"/>
      <c r="T246" s="176"/>
      <c r="AT246" s="171" t="s">
        <v>1758</v>
      </c>
      <c r="AU246" s="171" t="s">
        <v>1535</v>
      </c>
      <c r="AV246" s="14" t="s">
        <v>1756</v>
      </c>
      <c r="AW246" s="14" t="s">
        <v>1482</v>
      </c>
      <c r="AX246" s="14" t="s">
        <v>1533</v>
      </c>
      <c r="AY246" s="171" t="s">
        <v>1750</v>
      </c>
    </row>
    <row r="247" spans="1:65" s="11" customFormat="1" ht="22.9" customHeight="1">
      <c r="B247" s="130"/>
      <c r="D247" s="131" t="s">
        <v>1525</v>
      </c>
      <c r="E247" s="140" t="s">
        <v>1794</v>
      </c>
      <c r="F247" s="140" t="s">
        <v>2035</v>
      </c>
      <c r="J247" s="141">
        <f>BK247</f>
        <v>0</v>
      </c>
      <c r="L247" s="130"/>
      <c r="M247" s="134"/>
      <c r="N247" s="135"/>
      <c r="O247" s="135"/>
      <c r="P247" s="136">
        <f>SUM(P248:P249)</f>
        <v>296.69550000000004</v>
      </c>
      <c r="Q247" s="135"/>
      <c r="R247" s="136">
        <f>SUM(R248:R249)</f>
        <v>0</v>
      </c>
      <c r="S247" s="135"/>
      <c r="T247" s="137">
        <f>SUM(T248:T249)</f>
        <v>0</v>
      </c>
      <c r="AR247" s="131" t="s">
        <v>1533</v>
      </c>
      <c r="AT247" s="138" t="s">
        <v>1525</v>
      </c>
      <c r="AU247" s="138" t="s">
        <v>1533</v>
      </c>
      <c r="AY247" s="131" t="s">
        <v>1750</v>
      </c>
      <c r="BK247" s="139">
        <f>SUM(BK248:BK249)</f>
        <v>0</v>
      </c>
    </row>
    <row r="248" spans="1:65" s="1" customFormat="1" ht="37.9" customHeight="1">
      <c r="A248" s="29"/>
      <c r="B248" s="142"/>
      <c r="C248" s="143" t="s">
        <v>1916</v>
      </c>
      <c r="D248" s="143" t="s">
        <v>1752</v>
      </c>
      <c r="E248" s="144" t="s">
        <v>2037</v>
      </c>
      <c r="F248" s="145" t="s">
        <v>2038</v>
      </c>
      <c r="G248" s="146" t="s">
        <v>1786</v>
      </c>
      <c r="H248" s="147">
        <v>2134.5</v>
      </c>
      <c r="I248" s="148"/>
      <c r="J248" s="148">
        <f>ROUND(I248*H248,2)</f>
        <v>0</v>
      </c>
      <c r="K248" s="149"/>
      <c r="L248" s="30"/>
      <c r="M248" s="150" t="s">
        <v>1456</v>
      </c>
      <c r="N248" s="151" t="s">
        <v>1491</v>
      </c>
      <c r="O248" s="152">
        <v>0.13900000000000001</v>
      </c>
      <c r="P248" s="152">
        <f>O248*H248</f>
        <v>296.69550000000004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1756</v>
      </c>
      <c r="AT248" s="154" t="s">
        <v>1752</v>
      </c>
      <c r="AU248" s="154" t="s">
        <v>1535</v>
      </c>
      <c r="AY248" s="17" t="s">
        <v>1750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1533</v>
      </c>
      <c r="BK248" s="155">
        <f>ROUND(I248*H248,2)</f>
        <v>0</v>
      </c>
      <c r="BL248" s="17" t="s">
        <v>1756</v>
      </c>
      <c r="BM248" s="154" t="s">
        <v>819</v>
      </c>
    </row>
    <row r="249" spans="1:65" s="13" customFormat="1">
      <c r="B249" s="163"/>
      <c r="D249" s="157" t="s">
        <v>1758</v>
      </c>
      <c r="E249" s="164" t="s">
        <v>1456</v>
      </c>
      <c r="F249" s="165" t="s">
        <v>820</v>
      </c>
      <c r="H249" s="166">
        <v>2134.5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1758</v>
      </c>
      <c r="AU249" s="164" t="s">
        <v>1535</v>
      </c>
      <c r="AV249" s="13" t="s">
        <v>1535</v>
      </c>
      <c r="AW249" s="13" t="s">
        <v>1482</v>
      </c>
      <c r="AX249" s="13" t="s">
        <v>1533</v>
      </c>
      <c r="AY249" s="164" t="s">
        <v>1750</v>
      </c>
    </row>
    <row r="250" spans="1:65" s="11" customFormat="1" ht="22.9" customHeight="1">
      <c r="B250" s="130"/>
      <c r="D250" s="131" t="s">
        <v>1525</v>
      </c>
      <c r="E250" s="140" t="s">
        <v>2055</v>
      </c>
      <c r="F250" s="140" t="s">
        <v>2056</v>
      </c>
      <c r="J250" s="141">
        <f>BK250</f>
        <v>0</v>
      </c>
      <c r="L250" s="130"/>
      <c r="M250" s="134"/>
      <c r="N250" s="135"/>
      <c r="O250" s="135"/>
      <c r="P250" s="136">
        <f>SUM(P251:P260)</f>
        <v>1478.3251660000001</v>
      </c>
      <c r="Q250" s="135"/>
      <c r="R250" s="136">
        <f>SUM(R251:R260)</f>
        <v>0</v>
      </c>
      <c r="S250" s="135"/>
      <c r="T250" s="137">
        <f>SUM(T251:T260)</f>
        <v>0</v>
      </c>
      <c r="AR250" s="131" t="s">
        <v>1533</v>
      </c>
      <c r="AT250" s="138" t="s">
        <v>1525</v>
      </c>
      <c r="AU250" s="138" t="s">
        <v>1533</v>
      </c>
      <c r="AY250" s="131" t="s">
        <v>1750</v>
      </c>
      <c r="BK250" s="139">
        <f>SUM(BK251:BK260)</f>
        <v>0</v>
      </c>
    </row>
    <row r="251" spans="1:65" s="1" customFormat="1" ht="37.9" customHeight="1">
      <c r="A251" s="29"/>
      <c r="B251" s="142"/>
      <c r="C251" s="143" t="s">
        <v>1756</v>
      </c>
      <c r="D251" s="143" t="s">
        <v>1752</v>
      </c>
      <c r="E251" s="144" t="s">
        <v>2058</v>
      </c>
      <c r="F251" s="145" t="s">
        <v>2059</v>
      </c>
      <c r="G251" s="146" t="s">
        <v>1839</v>
      </c>
      <c r="H251" s="147">
        <v>5752.2380000000003</v>
      </c>
      <c r="I251" s="148"/>
      <c r="J251" s="148">
        <f>ROUND(I251*H251,2)</f>
        <v>0</v>
      </c>
      <c r="K251" s="149"/>
      <c r="L251" s="30"/>
      <c r="M251" s="150" t="s">
        <v>1456</v>
      </c>
      <c r="N251" s="151" t="s">
        <v>1491</v>
      </c>
      <c r="O251" s="152">
        <v>0.03</v>
      </c>
      <c r="P251" s="152">
        <f>O251*H251</f>
        <v>172.56713999999999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1533</v>
      </c>
      <c r="BK251" s="155">
        <f>ROUND(I251*H251,2)</f>
        <v>0</v>
      </c>
      <c r="BL251" s="17" t="s">
        <v>1756</v>
      </c>
      <c r="BM251" s="154" t="s">
        <v>821</v>
      </c>
    </row>
    <row r="252" spans="1:65" s="1" customFormat="1" ht="37.9" customHeight="1">
      <c r="A252" s="29"/>
      <c r="B252" s="142"/>
      <c r="C252" s="143" t="s">
        <v>1771</v>
      </c>
      <c r="D252" s="143" t="s">
        <v>1752</v>
      </c>
      <c r="E252" s="144" t="s">
        <v>2062</v>
      </c>
      <c r="F252" s="145" t="s">
        <v>2063</v>
      </c>
      <c r="G252" s="146" t="s">
        <v>1839</v>
      </c>
      <c r="H252" s="147">
        <v>195576.092</v>
      </c>
      <c r="I252" s="148"/>
      <c r="J252" s="148">
        <f>ROUND(I252*H252,2)</f>
        <v>0</v>
      </c>
      <c r="K252" s="149"/>
      <c r="L252" s="30"/>
      <c r="M252" s="150" t="s">
        <v>1456</v>
      </c>
      <c r="N252" s="151" t="s">
        <v>1491</v>
      </c>
      <c r="O252" s="152">
        <v>2E-3</v>
      </c>
      <c r="P252" s="152">
        <f>O252*H252</f>
        <v>391.15218400000003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1756</v>
      </c>
      <c r="AT252" s="154" t="s">
        <v>1752</v>
      </c>
      <c r="AU252" s="154" t="s">
        <v>1535</v>
      </c>
      <c r="AY252" s="17" t="s">
        <v>1750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1533</v>
      </c>
      <c r="BK252" s="155">
        <f>ROUND(I252*H252,2)</f>
        <v>0</v>
      </c>
      <c r="BL252" s="17" t="s">
        <v>1756</v>
      </c>
      <c r="BM252" s="154" t="s">
        <v>822</v>
      </c>
    </row>
    <row r="253" spans="1:65" s="13" customFormat="1">
      <c r="B253" s="163"/>
      <c r="D253" s="157" t="s">
        <v>1758</v>
      </c>
      <c r="F253" s="165" t="s">
        <v>823</v>
      </c>
      <c r="H253" s="166">
        <v>195576.092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1758</v>
      </c>
      <c r="AU253" s="164" t="s">
        <v>1535</v>
      </c>
      <c r="AV253" s="13" t="s">
        <v>1535</v>
      </c>
      <c r="AW253" s="13" t="s">
        <v>1458</v>
      </c>
      <c r="AX253" s="13" t="s">
        <v>1533</v>
      </c>
      <c r="AY253" s="164" t="s">
        <v>1750</v>
      </c>
    </row>
    <row r="254" spans="1:65" s="1" customFormat="1" ht="24.2" customHeight="1">
      <c r="A254" s="29"/>
      <c r="B254" s="142"/>
      <c r="C254" s="143" t="s">
        <v>1777</v>
      </c>
      <c r="D254" s="143" t="s">
        <v>1752</v>
      </c>
      <c r="E254" s="144" t="s">
        <v>2067</v>
      </c>
      <c r="F254" s="145" t="s">
        <v>2068</v>
      </c>
      <c r="G254" s="146" t="s">
        <v>1839</v>
      </c>
      <c r="H254" s="147">
        <v>5752.2380000000003</v>
      </c>
      <c r="I254" s="148"/>
      <c r="J254" s="148">
        <f>ROUND(I254*H254,2)</f>
        <v>0</v>
      </c>
      <c r="K254" s="149"/>
      <c r="L254" s="30"/>
      <c r="M254" s="150" t="s">
        <v>1456</v>
      </c>
      <c r="N254" s="151" t="s">
        <v>1491</v>
      </c>
      <c r="O254" s="152">
        <v>0.159</v>
      </c>
      <c r="P254" s="152">
        <f>O254*H254</f>
        <v>914.60584200000005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1756</v>
      </c>
      <c r="AT254" s="154" t="s">
        <v>1752</v>
      </c>
      <c r="AU254" s="154" t="s">
        <v>1535</v>
      </c>
      <c r="AY254" s="17" t="s">
        <v>1750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1533</v>
      </c>
      <c r="BK254" s="155">
        <f>ROUND(I254*H254,2)</f>
        <v>0</v>
      </c>
      <c r="BL254" s="17" t="s">
        <v>1756</v>
      </c>
      <c r="BM254" s="154" t="s">
        <v>824</v>
      </c>
    </row>
    <row r="255" spans="1:65" s="1" customFormat="1" ht="55.5" customHeight="1">
      <c r="A255" s="29"/>
      <c r="B255" s="142"/>
      <c r="C255" s="143" t="s">
        <v>1908</v>
      </c>
      <c r="D255" s="143" t="s">
        <v>1752</v>
      </c>
      <c r="E255" s="144" t="s">
        <v>2071</v>
      </c>
      <c r="F255" s="145" t="s">
        <v>2072</v>
      </c>
      <c r="G255" s="146" t="s">
        <v>1839</v>
      </c>
      <c r="H255" s="147">
        <v>2120.2840000000001</v>
      </c>
      <c r="I255" s="148"/>
      <c r="J255" s="148">
        <f>ROUND(I255*H255,2)</f>
        <v>0</v>
      </c>
      <c r="K255" s="149"/>
      <c r="L255" s="30"/>
      <c r="M255" s="150" t="s">
        <v>1456</v>
      </c>
      <c r="N255" s="151" t="s">
        <v>1491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1756</v>
      </c>
      <c r="AT255" s="154" t="s">
        <v>1752</v>
      </c>
      <c r="AU255" s="154" t="s">
        <v>1535</v>
      </c>
      <c r="AY255" s="17" t="s">
        <v>1750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1533</v>
      </c>
      <c r="BK255" s="155">
        <f>ROUND(I255*H255,2)</f>
        <v>0</v>
      </c>
      <c r="BL255" s="17" t="s">
        <v>1756</v>
      </c>
      <c r="BM255" s="154" t="s">
        <v>825</v>
      </c>
    </row>
    <row r="256" spans="1:65" s="13" customFormat="1">
      <c r="B256" s="163"/>
      <c r="D256" s="157" t="s">
        <v>1758</v>
      </c>
      <c r="E256" s="164" t="s">
        <v>1456</v>
      </c>
      <c r="F256" s="165" t="s">
        <v>826</v>
      </c>
      <c r="H256" s="166">
        <v>2120.2840000000001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1758</v>
      </c>
      <c r="AU256" s="164" t="s">
        <v>1535</v>
      </c>
      <c r="AV256" s="13" t="s">
        <v>1535</v>
      </c>
      <c r="AW256" s="13" t="s">
        <v>1482</v>
      </c>
      <c r="AX256" s="13" t="s">
        <v>1533</v>
      </c>
      <c r="AY256" s="164" t="s">
        <v>1750</v>
      </c>
    </row>
    <row r="257" spans="1:65" s="1" customFormat="1" ht="44.25" customHeight="1">
      <c r="A257" s="29"/>
      <c r="B257" s="142"/>
      <c r="C257" s="143" t="s">
        <v>1783</v>
      </c>
      <c r="D257" s="143" t="s">
        <v>1752</v>
      </c>
      <c r="E257" s="144" t="s">
        <v>2075</v>
      </c>
      <c r="F257" s="145" t="s">
        <v>2494</v>
      </c>
      <c r="G257" s="146" t="s">
        <v>1839</v>
      </c>
      <c r="H257" s="147">
        <v>1701.4880000000001</v>
      </c>
      <c r="I257" s="148"/>
      <c r="J257" s="148">
        <f>ROUND(I257*H257,2)</f>
        <v>0</v>
      </c>
      <c r="K257" s="149"/>
      <c r="L257" s="30"/>
      <c r="M257" s="150" t="s">
        <v>1456</v>
      </c>
      <c r="N257" s="151" t="s">
        <v>1491</v>
      </c>
      <c r="O257" s="152">
        <v>0</v>
      </c>
      <c r="P257" s="152">
        <f>O257*H257</f>
        <v>0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1756</v>
      </c>
      <c r="AT257" s="154" t="s">
        <v>1752</v>
      </c>
      <c r="AU257" s="154" t="s">
        <v>1535</v>
      </c>
      <c r="AY257" s="17" t="s">
        <v>1750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1533</v>
      </c>
      <c r="BK257" s="155">
        <f>ROUND(I257*H257,2)</f>
        <v>0</v>
      </c>
      <c r="BL257" s="17" t="s">
        <v>1756</v>
      </c>
      <c r="BM257" s="154" t="s">
        <v>827</v>
      </c>
    </row>
    <row r="258" spans="1:65" s="13" customFormat="1">
      <c r="B258" s="163"/>
      <c r="D258" s="157" t="s">
        <v>1758</v>
      </c>
      <c r="E258" s="164" t="s">
        <v>1456</v>
      </c>
      <c r="F258" s="165" t="s">
        <v>828</v>
      </c>
      <c r="H258" s="166">
        <v>1701.4880000000001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1758</v>
      </c>
      <c r="AU258" s="164" t="s">
        <v>1535</v>
      </c>
      <c r="AV258" s="13" t="s">
        <v>1535</v>
      </c>
      <c r="AW258" s="13" t="s">
        <v>1482</v>
      </c>
      <c r="AX258" s="13" t="s">
        <v>1533</v>
      </c>
      <c r="AY258" s="164" t="s">
        <v>1750</v>
      </c>
    </row>
    <row r="259" spans="1:65" s="1" customFormat="1" ht="55.5" customHeight="1">
      <c r="A259" s="29"/>
      <c r="B259" s="142"/>
      <c r="C259" s="143" t="s">
        <v>1912</v>
      </c>
      <c r="D259" s="143" t="s">
        <v>1752</v>
      </c>
      <c r="E259" s="144" t="s">
        <v>2080</v>
      </c>
      <c r="F259" s="145" t="s">
        <v>1838</v>
      </c>
      <c r="G259" s="146" t="s">
        <v>1839</v>
      </c>
      <c r="H259" s="147">
        <v>1930.4659999999999</v>
      </c>
      <c r="I259" s="148"/>
      <c r="J259" s="148">
        <f>ROUND(I259*H259,2)</f>
        <v>0</v>
      </c>
      <c r="K259" s="149"/>
      <c r="L259" s="30"/>
      <c r="M259" s="150" t="s">
        <v>1456</v>
      </c>
      <c r="N259" s="151" t="s">
        <v>1491</v>
      </c>
      <c r="O259" s="152">
        <v>0</v>
      </c>
      <c r="P259" s="152">
        <f>O259*H259</f>
        <v>0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1756</v>
      </c>
      <c r="AT259" s="154" t="s">
        <v>1752</v>
      </c>
      <c r="AU259" s="154" t="s">
        <v>1535</v>
      </c>
      <c r="AY259" s="17" t="s">
        <v>1750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1533</v>
      </c>
      <c r="BK259" s="155">
        <f>ROUND(I259*H259,2)</f>
        <v>0</v>
      </c>
      <c r="BL259" s="17" t="s">
        <v>1756</v>
      </c>
      <c r="BM259" s="154" t="s">
        <v>829</v>
      </c>
    </row>
    <row r="260" spans="1:65" s="13" customFormat="1">
      <c r="B260" s="163"/>
      <c r="D260" s="157" t="s">
        <v>1758</v>
      </c>
      <c r="E260" s="164" t="s">
        <v>1456</v>
      </c>
      <c r="F260" s="165" t="s">
        <v>830</v>
      </c>
      <c r="H260" s="166">
        <v>1930.4659999999999</v>
      </c>
      <c r="L260" s="163"/>
      <c r="M260" s="187"/>
      <c r="N260" s="188"/>
      <c r="O260" s="188"/>
      <c r="P260" s="188"/>
      <c r="Q260" s="188"/>
      <c r="R260" s="188"/>
      <c r="S260" s="188"/>
      <c r="T260" s="189"/>
      <c r="AT260" s="164" t="s">
        <v>1758</v>
      </c>
      <c r="AU260" s="164" t="s">
        <v>1535</v>
      </c>
      <c r="AV260" s="13" t="s">
        <v>1535</v>
      </c>
      <c r="AW260" s="13" t="s">
        <v>1482</v>
      </c>
      <c r="AX260" s="13" t="s">
        <v>1533</v>
      </c>
      <c r="AY260" s="164" t="s">
        <v>1750</v>
      </c>
    </row>
    <row r="261" spans="1:65" s="1" customFormat="1" ht="6.95" customHeight="1">
      <c r="A261" s="29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0"/>
      <c r="M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</row>
  </sheetData>
  <autoFilter ref="C124:K260"/>
  <mergeCells count="12">
    <mergeCell ref="L2:V2"/>
    <mergeCell ref="E85:H85"/>
    <mergeCell ref="E87:H87"/>
    <mergeCell ref="E89:H89"/>
    <mergeCell ref="E117:H117"/>
    <mergeCell ref="E115:H115"/>
    <mergeCell ref="E113:H113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8"/>
  <sheetViews>
    <sheetView showGridLines="0" topLeftCell="A226" workbookViewId="0">
      <selection activeCell="F239" sqref="F23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1646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831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ROUND((SUM(BE130:BE257)),  2)</f>
        <v>0</v>
      </c>
      <c r="G35" s="29"/>
      <c r="H35" s="29"/>
      <c r="I35" s="102">
        <v>0.21</v>
      </c>
      <c r="J35" s="101">
        <f>ROUND(((SUM(BE130:BE257))*I35),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ROUND((SUM(BF130:BF257)),  2)</f>
        <v>0</v>
      </c>
      <c r="G36" s="29"/>
      <c r="H36" s="29"/>
      <c r="I36" s="102">
        <v>0.12</v>
      </c>
      <c r="J36" s="101">
        <f>ROUND(((SUM(BF130:BF257))*I36),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ROUND((SUM(BG130:BG257)),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ROUND((SUM(BH130:BH257)),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ROUND((SUM(BI130:BI257)),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SO_01.3.2-N - Napojovací body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J199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J201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J203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J212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J224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J240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J245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J247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87" t="str">
        <f>E11</f>
        <v>SO_01.3.2-N - Napojovací body - neuznatelné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173.62607299999996</v>
      </c>
      <c r="Q130" s="62"/>
      <c r="R130" s="127">
        <f>R131</f>
        <v>25.414056539999997</v>
      </c>
      <c r="S130" s="62"/>
      <c r="T130" s="128">
        <f>T131</f>
        <v>4.2883000000000004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P132+P199+P201+P203+P212+P224+P240+P245+P247</f>
        <v>173.62607299999996</v>
      </c>
      <c r="Q131" s="135"/>
      <c r="R131" s="136">
        <f>R132+R199+R201+R203+R212+R224+R240+R245+R247</f>
        <v>25.414056539999997</v>
      </c>
      <c r="S131" s="135"/>
      <c r="T131" s="137">
        <f>T132+T199+T201+T203+T212+T224+T240+T245+T247</f>
        <v>4.2883000000000004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BK132+BK199+BK201+BK203+BK212+BK224+BK240+BK245+BK247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SUM(P133:P198)</f>
        <v>82.207600999999997</v>
      </c>
      <c r="Q132" s="135"/>
      <c r="R132" s="136">
        <f>SUM(R133:R198)</f>
        <v>21.165154299999998</v>
      </c>
      <c r="S132" s="135"/>
      <c r="T132" s="137">
        <f>SUM(T133:T198)</f>
        <v>4.2883000000000004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SUM(BK133:BK198)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1753</v>
      </c>
      <c r="F133" s="145" t="s">
        <v>1754</v>
      </c>
      <c r="G133" s="146" t="s">
        <v>1755</v>
      </c>
      <c r="H133" s="147">
        <v>3.33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7.8E-2</v>
      </c>
      <c r="P133" s="152">
        <f>O133*H133</f>
        <v>0.25974000000000003</v>
      </c>
      <c r="Q133" s="152">
        <v>0</v>
      </c>
      <c r="R133" s="152">
        <f>Q133*H133</f>
        <v>0</v>
      </c>
      <c r="S133" s="152">
        <v>0.5</v>
      </c>
      <c r="T133" s="153">
        <f>S133*H133</f>
        <v>1.665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1757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832</v>
      </c>
      <c r="H134" s="166">
        <v>3.33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1533</v>
      </c>
      <c r="AY134" s="164" t="s">
        <v>1750</v>
      </c>
    </row>
    <row r="135" spans="1:65" s="1" customFormat="1" ht="62.65" customHeight="1">
      <c r="A135" s="29"/>
      <c r="B135" s="142"/>
      <c r="C135" s="143" t="s">
        <v>1535</v>
      </c>
      <c r="D135" s="143" t="s">
        <v>1752</v>
      </c>
      <c r="E135" s="144" t="s">
        <v>1761</v>
      </c>
      <c r="F135" s="145" t="s">
        <v>1762</v>
      </c>
      <c r="G135" s="146" t="s">
        <v>1755</v>
      </c>
      <c r="H135" s="147">
        <v>3.33</v>
      </c>
      <c r="I135" s="148"/>
      <c r="J135" s="148">
        <f>ROUND(I135*H135,2)</f>
        <v>0</v>
      </c>
      <c r="K135" s="149"/>
      <c r="L135" s="30"/>
      <c r="M135" s="150" t="s">
        <v>1456</v>
      </c>
      <c r="N135" s="151" t="s">
        <v>1491</v>
      </c>
      <c r="O135" s="152">
        <v>0.19400000000000001</v>
      </c>
      <c r="P135" s="152">
        <f>O135*H135</f>
        <v>0.64602000000000004</v>
      </c>
      <c r="Q135" s="152">
        <v>0</v>
      </c>
      <c r="R135" s="152">
        <f>Q135*H135</f>
        <v>0</v>
      </c>
      <c r="S135" s="152">
        <v>0.32500000000000001</v>
      </c>
      <c r="T135" s="153">
        <f>S135*H135</f>
        <v>1.0822500000000002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1756</v>
      </c>
      <c r="AT135" s="154" t="s">
        <v>1752</v>
      </c>
      <c r="AU135" s="154" t="s">
        <v>1535</v>
      </c>
      <c r="AY135" s="17" t="s">
        <v>1750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1533</v>
      </c>
      <c r="BK135" s="155">
        <f>ROUND(I135*H135,2)</f>
        <v>0</v>
      </c>
      <c r="BL135" s="17" t="s">
        <v>1756</v>
      </c>
      <c r="BM135" s="154" t="s">
        <v>1763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832</v>
      </c>
      <c r="H136" s="166">
        <v>3.33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1533</v>
      </c>
      <c r="AY136" s="164" t="s">
        <v>1750</v>
      </c>
    </row>
    <row r="137" spans="1:65" s="1" customFormat="1" ht="55.5" customHeight="1">
      <c r="A137" s="29"/>
      <c r="B137" s="142"/>
      <c r="C137" s="143" t="s">
        <v>1764</v>
      </c>
      <c r="D137" s="143" t="s">
        <v>1752</v>
      </c>
      <c r="E137" s="144" t="s">
        <v>2169</v>
      </c>
      <c r="F137" s="145" t="s">
        <v>2170</v>
      </c>
      <c r="G137" s="146" t="s">
        <v>1755</v>
      </c>
      <c r="H137" s="147">
        <v>3.33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7.8E-2</v>
      </c>
      <c r="P137" s="152">
        <f>O137*H137</f>
        <v>0.25974000000000003</v>
      </c>
      <c r="Q137" s="152">
        <v>0</v>
      </c>
      <c r="R137" s="152">
        <f>Q137*H137</f>
        <v>0</v>
      </c>
      <c r="S137" s="152">
        <v>0.22</v>
      </c>
      <c r="T137" s="153">
        <f>S137*H137</f>
        <v>0.73260000000000003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1767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833</v>
      </c>
      <c r="H138" s="166">
        <v>3.33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1533</v>
      </c>
      <c r="AY138" s="164" t="s">
        <v>1750</v>
      </c>
    </row>
    <row r="139" spans="1:65" s="1" customFormat="1" ht="55.5" customHeight="1">
      <c r="A139" s="29"/>
      <c r="B139" s="142"/>
      <c r="C139" s="143" t="s">
        <v>1756</v>
      </c>
      <c r="D139" s="143" t="s">
        <v>1752</v>
      </c>
      <c r="E139" s="144" t="s">
        <v>1768</v>
      </c>
      <c r="F139" s="145" t="s">
        <v>1769</v>
      </c>
      <c r="G139" s="146" t="s">
        <v>1755</v>
      </c>
      <c r="H139" s="147">
        <v>7.03</v>
      </c>
      <c r="I139" s="148"/>
      <c r="J139" s="148">
        <f>ROUND(I139*H139,2)</f>
        <v>0</v>
      </c>
      <c r="K139" s="149"/>
      <c r="L139" s="30"/>
      <c r="M139" s="150" t="s">
        <v>1456</v>
      </c>
      <c r="N139" s="151" t="s">
        <v>1491</v>
      </c>
      <c r="O139" s="152">
        <v>8.9999999999999993E-3</v>
      </c>
      <c r="P139" s="152">
        <f>O139*H139</f>
        <v>6.3269999999999993E-2</v>
      </c>
      <c r="Q139" s="152">
        <v>9.0000000000000006E-5</v>
      </c>
      <c r="R139" s="152">
        <f>Q139*H139</f>
        <v>6.3270000000000004E-4</v>
      </c>
      <c r="S139" s="152">
        <v>0.115</v>
      </c>
      <c r="T139" s="153">
        <f>S139*H139</f>
        <v>0.80845000000000011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1535</v>
      </c>
      <c r="AY139" s="17" t="s">
        <v>1750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1533</v>
      </c>
      <c r="BK139" s="155">
        <f>ROUND(I139*H139,2)</f>
        <v>0</v>
      </c>
      <c r="BL139" s="17" t="s">
        <v>1756</v>
      </c>
      <c r="BM139" s="154" t="s">
        <v>1770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834</v>
      </c>
      <c r="H140" s="166">
        <v>7.03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1533</v>
      </c>
      <c r="AY140" s="164" t="s">
        <v>1750</v>
      </c>
    </row>
    <row r="141" spans="1:65" s="1" customFormat="1" ht="24.2" customHeight="1">
      <c r="A141" s="29"/>
      <c r="B141" s="142"/>
      <c r="C141" s="143" t="s">
        <v>1771</v>
      </c>
      <c r="D141" s="143" t="s">
        <v>1752</v>
      </c>
      <c r="E141" s="144" t="s">
        <v>1772</v>
      </c>
      <c r="F141" s="145" t="s">
        <v>1773</v>
      </c>
      <c r="G141" s="146" t="s">
        <v>1774</v>
      </c>
      <c r="H141" s="147">
        <v>30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0.184</v>
      </c>
      <c r="P141" s="152">
        <f>O141*H141</f>
        <v>5.52</v>
      </c>
      <c r="Q141" s="152">
        <v>3.0000000000000001E-5</v>
      </c>
      <c r="R141" s="152">
        <f>Q141*H141</f>
        <v>8.9999999999999998E-4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1775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835</v>
      </c>
      <c r="H142" s="166">
        <v>30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37.9" customHeight="1">
      <c r="A143" s="29"/>
      <c r="B143" s="142"/>
      <c r="C143" s="143" t="s">
        <v>1777</v>
      </c>
      <c r="D143" s="143" t="s">
        <v>1752</v>
      </c>
      <c r="E143" s="144" t="s">
        <v>1778</v>
      </c>
      <c r="F143" s="145" t="s">
        <v>1779</v>
      </c>
      <c r="G143" s="146" t="s">
        <v>1780</v>
      </c>
      <c r="H143" s="147">
        <v>6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1781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836</v>
      </c>
      <c r="H144" s="166">
        <v>6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1533</v>
      </c>
      <c r="AY144" s="164" t="s">
        <v>1750</v>
      </c>
    </row>
    <row r="145" spans="1:65" s="1" customFormat="1" ht="24.2" customHeight="1">
      <c r="A145" s="29"/>
      <c r="B145" s="142"/>
      <c r="C145" s="143" t="s">
        <v>1783</v>
      </c>
      <c r="D145" s="143" t="s">
        <v>1752</v>
      </c>
      <c r="E145" s="144" t="s">
        <v>1795</v>
      </c>
      <c r="F145" s="145" t="s">
        <v>1796</v>
      </c>
      <c r="G145" s="146" t="s">
        <v>1755</v>
      </c>
      <c r="H145" s="147">
        <v>10.08</v>
      </c>
      <c r="I145" s="148"/>
      <c r="J145" s="148">
        <f>ROUND(I145*H145,2)</f>
        <v>0</v>
      </c>
      <c r="K145" s="149"/>
      <c r="L145" s="30"/>
      <c r="M145" s="150" t="s">
        <v>1456</v>
      </c>
      <c r="N145" s="151" t="s">
        <v>1491</v>
      </c>
      <c r="O145" s="152">
        <v>1.9E-2</v>
      </c>
      <c r="P145" s="152">
        <f>O145*H145</f>
        <v>0.19152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1756</v>
      </c>
      <c r="AT145" s="154" t="s">
        <v>1752</v>
      </c>
      <c r="AU145" s="154" t="s">
        <v>1535</v>
      </c>
      <c r="AY145" s="17" t="s">
        <v>1750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1533</v>
      </c>
      <c r="BK145" s="155">
        <f>ROUND(I145*H145,2)</f>
        <v>0</v>
      </c>
      <c r="BL145" s="17" t="s">
        <v>1756</v>
      </c>
      <c r="BM145" s="154" t="s">
        <v>1797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837</v>
      </c>
      <c r="H146" s="166">
        <v>10.08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1533</v>
      </c>
      <c r="AY146" s="164" t="s">
        <v>1750</v>
      </c>
    </row>
    <row r="147" spans="1:65" s="1" customFormat="1" ht="44.25" customHeight="1">
      <c r="A147" s="29"/>
      <c r="B147" s="142"/>
      <c r="C147" s="143" t="s">
        <v>1789</v>
      </c>
      <c r="D147" s="143" t="s">
        <v>1752</v>
      </c>
      <c r="E147" s="144" t="s">
        <v>2510</v>
      </c>
      <c r="F147" s="145" t="s">
        <v>2511</v>
      </c>
      <c r="G147" s="146" t="s">
        <v>1802</v>
      </c>
      <c r="H147" s="147">
        <v>2.6819999999999999</v>
      </c>
      <c r="I147" s="148"/>
      <c r="J147" s="148">
        <f>ROUND(I147*H147,2)</f>
        <v>0</v>
      </c>
      <c r="K147" s="149"/>
      <c r="L147" s="30"/>
      <c r="M147" s="150" t="s">
        <v>1456</v>
      </c>
      <c r="N147" s="151" t="s">
        <v>1491</v>
      </c>
      <c r="O147" s="152">
        <v>4.7039999999999997</v>
      </c>
      <c r="P147" s="152">
        <f>O147*H147</f>
        <v>12.616128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1756</v>
      </c>
      <c r="AT147" s="154" t="s">
        <v>1752</v>
      </c>
      <c r="AU147" s="154" t="s">
        <v>1535</v>
      </c>
      <c r="AY147" s="17" t="s">
        <v>1750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1533</v>
      </c>
      <c r="BK147" s="155">
        <f>ROUND(I147*H147,2)</f>
        <v>0</v>
      </c>
      <c r="BL147" s="17" t="s">
        <v>1756</v>
      </c>
      <c r="BM147" s="154" t="s">
        <v>2512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838</v>
      </c>
      <c r="H148" s="166">
        <v>2.6819999999999999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1533</v>
      </c>
      <c r="AY148" s="164" t="s">
        <v>1750</v>
      </c>
    </row>
    <row r="149" spans="1:65" s="1" customFormat="1" ht="55.5" customHeight="1">
      <c r="A149" s="29"/>
      <c r="B149" s="142"/>
      <c r="C149" s="143" t="s">
        <v>1794</v>
      </c>
      <c r="D149" s="143" t="s">
        <v>1752</v>
      </c>
      <c r="E149" s="144" t="s">
        <v>1800</v>
      </c>
      <c r="F149" s="145" t="s">
        <v>1801</v>
      </c>
      <c r="G149" s="146" t="s">
        <v>1802</v>
      </c>
      <c r="H149" s="147">
        <v>16.091999999999999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0.36199999999999999</v>
      </c>
      <c r="P149" s="152">
        <f>O149*H149</f>
        <v>5.8253039999999991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1803</v>
      </c>
    </row>
    <row r="150" spans="1:65" s="12" customFormat="1">
      <c r="B150" s="156"/>
      <c r="D150" s="157" t="s">
        <v>1758</v>
      </c>
      <c r="E150" s="158" t="s">
        <v>1456</v>
      </c>
      <c r="F150" s="159" t="s">
        <v>2603</v>
      </c>
      <c r="H150" s="158" t="s">
        <v>1456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1758</v>
      </c>
      <c r="AU150" s="158" t="s">
        <v>1535</v>
      </c>
      <c r="AV150" s="12" t="s">
        <v>1533</v>
      </c>
      <c r="AW150" s="12" t="s">
        <v>1482</v>
      </c>
      <c r="AX150" s="12" t="s">
        <v>1526</v>
      </c>
      <c r="AY150" s="158" t="s">
        <v>1750</v>
      </c>
    </row>
    <row r="151" spans="1:65" s="13" customFormat="1">
      <c r="B151" s="163"/>
      <c r="D151" s="157" t="s">
        <v>1758</v>
      </c>
      <c r="E151" s="164" t="s">
        <v>1456</v>
      </c>
      <c r="F151" s="165" t="s">
        <v>839</v>
      </c>
      <c r="H151" s="166">
        <v>16.091999999999999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1758</v>
      </c>
      <c r="AU151" s="164" t="s">
        <v>1535</v>
      </c>
      <c r="AV151" s="13" t="s">
        <v>1535</v>
      </c>
      <c r="AW151" s="13" t="s">
        <v>1482</v>
      </c>
      <c r="AX151" s="13" t="s">
        <v>1533</v>
      </c>
      <c r="AY151" s="164" t="s">
        <v>1750</v>
      </c>
    </row>
    <row r="152" spans="1:65" s="1" customFormat="1" ht="55.5" customHeight="1">
      <c r="A152" s="29"/>
      <c r="B152" s="142"/>
      <c r="C152" s="143" t="s">
        <v>1799</v>
      </c>
      <c r="D152" s="143" t="s">
        <v>1752</v>
      </c>
      <c r="E152" s="144" t="s">
        <v>840</v>
      </c>
      <c r="F152" s="145" t="s">
        <v>841</v>
      </c>
      <c r="G152" s="146" t="s">
        <v>1802</v>
      </c>
      <c r="H152" s="147">
        <v>5.3639999999999999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0.505</v>
      </c>
      <c r="P152" s="152">
        <f>O152*H152</f>
        <v>2.7088199999999998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842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843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844</v>
      </c>
      <c r="H154" s="166">
        <v>5.3639999999999999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1533</v>
      </c>
      <c r="AY154" s="164" t="s">
        <v>1750</v>
      </c>
    </row>
    <row r="155" spans="1:65" s="1" customFormat="1" ht="55.5" customHeight="1">
      <c r="A155" s="29"/>
      <c r="B155" s="142"/>
      <c r="C155" s="143" t="s">
        <v>1806</v>
      </c>
      <c r="D155" s="143" t="s">
        <v>1752</v>
      </c>
      <c r="E155" s="144" t="s">
        <v>845</v>
      </c>
      <c r="F155" s="145" t="s">
        <v>846</v>
      </c>
      <c r="G155" s="146" t="s">
        <v>1802</v>
      </c>
      <c r="H155" s="147">
        <v>4.0229999999999997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0.59099999999999997</v>
      </c>
      <c r="P155" s="152">
        <f>O155*H155</f>
        <v>2.3775929999999996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847</v>
      </c>
    </row>
    <row r="156" spans="1:65" s="12" customFormat="1">
      <c r="B156" s="156"/>
      <c r="D156" s="157" t="s">
        <v>1758</v>
      </c>
      <c r="E156" s="158" t="s">
        <v>1456</v>
      </c>
      <c r="F156" s="159" t="s">
        <v>848</v>
      </c>
      <c r="H156" s="158" t="s">
        <v>1456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1758</v>
      </c>
      <c r="AU156" s="158" t="s">
        <v>1535</v>
      </c>
      <c r="AV156" s="12" t="s">
        <v>1533</v>
      </c>
      <c r="AW156" s="12" t="s">
        <v>1482</v>
      </c>
      <c r="AX156" s="12" t="s">
        <v>1526</v>
      </c>
      <c r="AY156" s="158" t="s">
        <v>1750</v>
      </c>
    </row>
    <row r="157" spans="1:65" s="13" customFormat="1">
      <c r="B157" s="163"/>
      <c r="D157" s="157" t="s">
        <v>1758</v>
      </c>
      <c r="E157" s="164" t="s">
        <v>1456</v>
      </c>
      <c r="F157" s="165" t="s">
        <v>849</v>
      </c>
      <c r="H157" s="166">
        <v>4.0229999999999997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1758</v>
      </c>
      <c r="AU157" s="164" t="s">
        <v>1535</v>
      </c>
      <c r="AV157" s="13" t="s">
        <v>1535</v>
      </c>
      <c r="AW157" s="13" t="s">
        <v>1482</v>
      </c>
      <c r="AX157" s="13" t="s">
        <v>1533</v>
      </c>
      <c r="AY157" s="164" t="s">
        <v>1750</v>
      </c>
    </row>
    <row r="158" spans="1:65" s="1" customFormat="1" ht="37.9" customHeight="1">
      <c r="A158" s="29"/>
      <c r="B158" s="142"/>
      <c r="C158" s="143" t="s">
        <v>1463</v>
      </c>
      <c r="D158" s="143" t="s">
        <v>1752</v>
      </c>
      <c r="E158" s="144" t="s">
        <v>850</v>
      </c>
      <c r="F158" s="145" t="s">
        <v>851</v>
      </c>
      <c r="G158" s="146" t="s">
        <v>1802</v>
      </c>
      <c r="H158" s="147">
        <v>1.341</v>
      </c>
      <c r="I158" s="148"/>
      <c r="J158" s="148">
        <f>ROUND(I158*H158,2)</f>
        <v>0</v>
      </c>
      <c r="K158" s="149"/>
      <c r="L158" s="30"/>
      <c r="M158" s="150" t="s">
        <v>1456</v>
      </c>
      <c r="N158" s="151" t="s">
        <v>1491</v>
      </c>
      <c r="O158" s="152">
        <v>6.9489999999999998</v>
      </c>
      <c r="P158" s="152">
        <f>O158*H158</f>
        <v>9.3186090000000004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1756</v>
      </c>
      <c r="AT158" s="154" t="s">
        <v>1752</v>
      </c>
      <c r="AU158" s="154" t="s">
        <v>1535</v>
      </c>
      <c r="AY158" s="17" t="s">
        <v>1750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1533</v>
      </c>
      <c r="BK158" s="155">
        <f>ROUND(I158*H158,2)</f>
        <v>0</v>
      </c>
      <c r="BL158" s="17" t="s">
        <v>1756</v>
      </c>
      <c r="BM158" s="154" t="s">
        <v>852</v>
      </c>
    </row>
    <row r="159" spans="1:65" s="12" customFormat="1">
      <c r="B159" s="156"/>
      <c r="D159" s="157" t="s">
        <v>1758</v>
      </c>
      <c r="E159" s="158" t="s">
        <v>1456</v>
      </c>
      <c r="F159" s="159" t="s">
        <v>853</v>
      </c>
      <c r="H159" s="158" t="s">
        <v>1456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1758</v>
      </c>
      <c r="AU159" s="158" t="s">
        <v>1535</v>
      </c>
      <c r="AV159" s="12" t="s">
        <v>1533</v>
      </c>
      <c r="AW159" s="12" t="s">
        <v>1482</v>
      </c>
      <c r="AX159" s="12" t="s">
        <v>1526</v>
      </c>
      <c r="AY159" s="158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854</v>
      </c>
      <c r="H160" s="166">
        <v>1.341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1533</v>
      </c>
      <c r="AY160" s="164" t="s">
        <v>1750</v>
      </c>
    </row>
    <row r="161" spans="1:65" s="1" customFormat="1" ht="37.9" customHeight="1">
      <c r="A161" s="29"/>
      <c r="B161" s="142"/>
      <c r="C161" s="143" t="s">
        <v>1817</v>
      </c>
      <c r="D161" s="143" t="s">
        <v>1752</v>
      </c>
      <c r="E161" s="144" t="s">
        <v>1807</v>
      </c>
      <c r="F161" s="145" t="s">
        <v>1808</v>
      </c>
      <c r="G161" s="146" t="s">
        <v>1802</v>
      </c>
      <c r="H161" s="147">
        <v>12</v>
      </c>
      <c r="I161" s="148"/>
      <c r="J161" s="148">
        <f>ROUND(I161*H161,2)</f>
        <v>0</v>
      </c>
      <c r="K161" s="149"/>
      <c r="L161" s="30"/>
      <c r="M161" s="150" t="s">
        <v>1456</v>
      </c>
      <c r="N161" s="151" t="s">
        <v>1491</v>
      </c>
      <c r="O161" s="152">
        <v>1.7629999999999999</v>
      </c>
      <c r="P161" s="152">
        <f>O161*H161</f>
        <v>21.155999999999999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1756</v>
      </c>
      <c r="AT161" s="154" t="s">
        <v>1752</v>
      </c>
      <c r="AU161" s="154" t="s">
        <v>1535</v>
      </c>
      <c r="AY161" s="17" t="s">
        <v>1750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1533</v>
      </c>
      <c r="BK161" s="155">
        <f>ROUND(I161*H161,2)</f>
        <v>0</v>
      </c>
      <c r="BL161" s="17" t="s">
        <v>1756</v>
      </c>
      <c r="BM161" s="154" t="s">
        <v>1809</v>
      </c>
    </row>
    <row r="162" spans="1:65" s="13" customFormat="1">
      <c r="B162" s="163"/>
      <c r="D162" s="157" t="s">
        <v>1758</v>
      </c>
      <c r="E162" s="164" t="s">
        <v>1456</v>
      </c>
      <c r="F162" s="165" t="s">
        <v>855</v>
      </c>
      <c r="H162" s="166">
        <v>12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1758</v>
      </c>
      <c r="AU162" s="164" t="s">
        <v>1535</v>
      </c>
      <c r="AV162" s="13" t="s">
        <v>1535</v>
      </c>
      <c r="AW162" s="13" t="s">
        <v>1482</v>
      </c>
      <c r="AX162" s="13" t="s">
        <v>1533</v>
      </c>
      <c r="AY162" s="164" t="s">
        <v>1750</v>
      </c>
    </row>
    <row r="163" spans="1:65" s="1" customFormat="1" ht="37.9" customHeight="1">
      <c r="A163" s="29"/>
      <c r="B163" s="142"/>
      <c r="C163" s="143" t="s">
        <v>1821</v>
      </c>
      <c r="D163" s="143" t="s">
        <v>1752</v>
      </c>
      <c r="E163" s="144" t="s">
        <v>2091</v>
      </c>
      <c r="F163" s="145" t="s">
        <v>2092</v>
      </c>
      <c r="G163" s="146" t="s">
        <v>1755</v>
      </c>
      <c r="H163" s="147">
        <v>59.6</v>
      </c>
      <c r="I163" s="148"/>
      <c r="J163" s="148">
        <f>ROUND(I163*H163,2)</f>
        <v>0</v>
      </c>
      <c r="K163" s="149"/>
      <c r="L163" s="30"/>
      <c r="M163" s="150" t="s">
        <v>1456</v>
      </c>
      <c r="N163" s="151" t="s">
        <v>1491</v>
      </c>
      <c r="O163" s="152">
        <v>8.7999999999999995E-2</v>
      </c>
      <c r="P163" s="152">
        <f>O163*H163</f>
        <v>5.2447999999999997</v>
      </c>
      <c r="Q163" s="152">
        <v>5.8E-4</v>
      </c>
      <c r="R163" s="152">
        <f>Q163*H163</f>
        <v>3.4568000000000002E-2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1756</v>
      </c>
      <c r="AT163" s="154" t="s">
        <v>1752</v>
      </c>
      <c r="AU163" s="154" t="s">
        <v>1535</v>
      </c>
      <c r="AY163" s="17" t="s">
        <v>1750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1533</v>
      </c>
      <c r="BK163" s="155">
        <f>ROUND(I163*H163,2)</f>
        <v>0</v>
      </c>
      <c r="BL163" s="17" t="s">
        <v>1756</v>
      </c>
      <c r="BM163" s="154" t="s">
        <v>1813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856</v>
      </c>
      <c r="H164" s="166">
        <v>59.6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1533</v>
      </c>
      <c r="AY164" s="164" t="s">
        <v>1750</v>
      </c>
    </row>
    <row r="165" spans="1:65" s="1" customFormat="1" ht="37.9" customHeight="1">
      <c r="A165" s="29"/>
      <c r="B165" s="142"/>
      <c r="C165" s="143" t="s">
        <v>1827</v>
      </c>
      <c r="D165" s="143" t="s">
        <v>1752</v>
      </c>
      <c r="E165" s="144" t="s">
        <v>2094</v>
      </c>
      <c r="F165" s="145" t="s">
        <v>2095</v>
      </c>
      <c r="G165" s="146" t="s">
        <v>1755</v>
      </c>
      <c r="H165" s="147">
        <v>59.6</v>
      </c>
      <c r="I165" s="148"/>
      <c r="J165" s="148">
        <f>ROUND(I165*H165,2)</f>
        <v>0</v>
      </c>
      <c r="K165" s="149"/>
      <c r="L165" s="30"/>
      <c r="M165" s="150" t="s">
        <v>1456</v>
      </c>
      <c r="N165" s="151" t="s">
        <v>1491</v>
      </c>
      <c r="O165" s="152">
        <v>8.5000000000000006E-2</v>
      </c>
      <c r="P165" s="152">
        <f>O165*H165</f>
        <v>5.0660000000000007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1756</v>
      </c>
      <c r="AT165" s="154" t="s">
        <v>1752</v>
      </c>
      <c r="AU165" s="154" t="s">
        <v>1535</v>
      </c>
      <c r="AY165" s="17" t="s">
        <v>1750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1533</v>
      </c>
      <c r="BK165" s="155">
        <f>ROUND(I165*H165,2)</f>
        <v>0</v>
      </c>
      <c r="BL165" s="17" t="s">
        <v>1756</v>
      </c>
      <c r="BM165" s="154" t="s">
        <v>1820</v>
      </c>
    </row>
    <row r="166" spans="1:65" s="1" customFormat="1" ht="62.65" customHeight="1">
      <c r="A166" s="29"/>
      <c r="B166" s="142"/>
      <c r="C166" s="143" t="s">
        <v>1832</v>
      </c>
      <c r="D166" s="143" t="s">
        <v>1752</v>
      </c>
      <c r="E166" s="144" t="s">
        <v>1822</v>
      </c>
      <c r="F166" s="145" t="s">
        <v>1823</v>
      </c>
      <c r="G166" s="146" t="s">
        <v>1802</v>
      </c>
      <c r="H166" s="147">
        <v>0.28000000000000003</v>
      </c>
      <c r="I166" s="148"/>
      <c r="J166" s="148">
        <f>ROUND(I166*H166,2)</f>
        <v>0</v>
      </c>
      <c r="K166" s="149"/>
      <c r="L166" s="30"/>
      <c r="M166" s="150" t="s">
        <v>1456</v>
      </c>
      <c r="N166" s="151" t="s">
        <v>1491</v>
      </c>
      <c r="O166" s="152">
        <v>8.6999999999999994E-2</v>
      </c>
      <c r="P166" s="152">
        <f>O166*H166</f>
        <v>2.436E-2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1756</v>
      </c>
      <c r="AT166" s="154" t="s">
        <v>1752</v>
      </c>
      <c r="AU166" s="154" t="s">
        <v>1535</v>
      </c>
      <c r="AY166" s="17" t="s">
        <v>1750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1533</v>
      </c>
      <c r="BK166" s="155">
        <f>ROUND(I166*H166,2)</f>
        <v>0</v>
      </c>
      <c r="BL166" s="17" t="s">
        <v>1756</v>
      </c>
      <c r="BM166" s="154" t="s">
        <v>1824</v>
      </c>
    </row>
    <row r="167" spans="1:65" s="12" customFormat="1">
      <c r="B167" s="156"/>
      <c r="D167" s="157" t="s">
        <v>1758</v>
      </c>
      <c r="E167" s="158" t="s">
        <v>1456</v>
      </c>
      <c r="F167" s="159" t="s">
        <v>857</v>
      </c>
      <c r="H167" s="158" t="s">
        <v>1456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8" t="s">
        <v>1758</v>
      </c>
      <c r="AU167" s="158" t="s">
        <v>1535</v>
      </c>
      <c r="AV167" s="12" t="s">
        <v>1533</v>
      </c>
      <c r="AW167" s="12" t="s">
        <v>1482</v>
      </c>
      <c r="AX167" s="12" t="s">
        <v>1526</v>
      </c>
      <c r="AY167" s="158" t="s">
        <v>1750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858</v>
      </c>
      <c r="H168" s="166">
        <v>0.28000000000000003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1533</v>
      </c>
      <c r="AY168" s="164" t="s">
        <v>1750</v>
      </c>
    </row>
    <row r="169" spans="1:65" s="1" customFormat="1" ht="66.75" customHeight="1">
      <c r="A169" s="29"/>
      <c r="B169" s="142"/>
      <c r="C169" s="143" t="s">
        <v>1836</v>
      </c>
      <c r="D169" s="143" t="s">
        <v>1752</v>
      </c>
      <c r="E169" s="144" t="s">
        <v>1828</v>
      </c>
      <c r="F169" s="145" t="s">
        <v>1829</v>
      </c>
      <c r="G169" s="146" t="s">
        <v>1802</v>
      </c>
      <c r="H169" s="147">
        <v>2.8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5.0000000000000001E-3</v>
      </c>
      <c r="P169" s="152">
        <f>O169*H169</f>
        <v>1.3999999999999999E-2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1830</v>
      </c>
    </row>
    <row r="170" spans="1:65" s="13" customFormat="1">
      <c r="B170" s="163"/>
      <c r="D170" s="157" t="s">
        <v>1758</v>
      </c>
      <c r="F170" s="165" t="s">
        <v>859</v>
      </c>
      <c r="H170" s="166">
        <v>2.8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1458</v>
      </c>
      <c r="AX170" s="13" t="s">
        <v>1533</v>
      </c>
      <c r="AY170" s="164" t="s">
        <v>1750</v>
      </c>
    </row>
    <row r="171" spans="1:65" s="1" customFormat="1" ht="62.65" customHeight="1">
      <c r="A171" s="29"/>
      <c r="B171" s="142"/>
      <c r="C171" s="143" t="s">
        <v>1842</v>
      </c>
      <c r="D171" s="143" t="s">
        <v>1752</v>
      </c>
      <c r="E171" s="144" t="s">
        <v>680</v>
      </c>
      <c r="F171" s="145" t="s">
        <v>681</v>
      </c>
      <c r="G171" s="146" t="s">
        <v>1802</v>
      </c>
      <c r="H171" s="147">
        <v>9.3870000000000005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9.9000000000000005E-2</v>
      </c>
      <c r="P171" s="152">
        <f>O171*H171</f>
        <v>0.92931300000000006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860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861</v>
      </c>
      <c r="H172" s="166">
        <v>9.3870000000000005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66.75" customHeight="1">
      <c r="A173" s="29"/>
      <c r="B173" s="142"/>
      <c r="C173" s="143" t="s">
        <v>1848</v>
      </c>
      <c r="D173" s="143" t="s">
        <v>1752</v>
      </c>
      <c r="E173" s="144" t="s">
        <v>684</v>
      </c>
      <c r="F173" s="145" t="s">
        <v>685</v>
      </c>
      <c r="G173" s="146" t="s">
        <v>1802</v>
      </c>
      <c r="H173" s="147">
        <v>93.87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6.0000000000000001E-3</v>
      </c>
      <c r="P173" s="152">
        <f>O173*H173</f>
        <v>0.56322000000000005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862</v>
      </c>
    </row>
    <row r="174" spans="1:65" s="13" customFormat="1">
      <c r="B174" s="163"/>
      <c r="D174" s="157" t="s">
        <v>1758</v>
      </c>
      <c r="F174" s="165" t="s">
        <v>863</v>
      </c>
      <c r="H174" s="166">
        <v>93.87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1458</v>
      </c>
      <c r="AX174" s="13" t="s">
        <v>1533</v>
      </c>
      <c r="AY174" s="164" t="s">
        <v>1750</v>
      </c>
    </row>
    <row r="175" spans="1:65" s="1" customFormat="1" ht="62.65" customHeight="1">
      <c r="A175" s="29"/>
      <c r="B175" s="142"/>
      <c r="C175" s="143" t="s">
        <v>1856</v>
      </c>
      <c r="D175" s="143" t="s">
        <v>1752</v>
      </c>
      <c r="E175" s="144" t="s">
        <v>688</v>
      </c>
      <c r="F175" s="145" t="s">
        <v>689</v>
      </c>
      <c r="G175" s="146" t="s">
        <v>1802</v>
      </c>
      <c r="H175" s="147">
        <v>1.341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0.113</v>
      </c>
      <c r="P175" s="152">
        <f>O175*H175</f>
        <v>0.151533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864</v>
      </c>
    </row>
    <row r="176" spans="1:65" s="1" customFormat="1" ht="66.75" customHeight="1">
      <c r="A176" s="29"/>
      <c r="B176" s="142"/>
      <c r="C176" s="143" t="s">
        <v>1462</v>
      </c>
      <c r="D176" s="143" t="s">
        <v>1752</v>
      </c>
      <c r="E176" s="144" t="s">
        <v>691</v>
      </c>
      <c r="F176" s="145" t="s">
        <v>692</v>
      </c>
      <c r="G176" s="146" t="s">
        <v>1802</v>
      </c>
      <c r="H176" s="147">
        <v>13.41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6.0000000000000001E-3</v>
      </c>
      <c r="P176" s="152">
        <f>O176*H176</f>
        <v>8.0460000000000004E-2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865</v>
      </c>
    </row>
    <row r="177" spans="1:65" s="13" customFormat="1">
      <c r="B177" s="163"/>
      <c r="D177" s="157" t="s">
        <v>1758</v>
      </c>
      <c r="F177" s="165" t="s">
        <v>866</v>
      </c>
      <c r="H177" s="166">
        <v>13.41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1758</v>
      </c>
      <c r="AU177" s="164" t="s">
        <v>1535</v>
      </c>
      <c r="AV177" s="13" t="s">
        <v>1535</v>
      </c>
      <c r="AW177" s="13" t="s">
        <v>1458</v>
      </c>
      <c r="AX177" s="13" t="s">
        <v>1533</v>
      </c>
      <c r="AY177" s="164" t="s">
        <v>1750</v>
      </c>
    </row>
    <row r="178" spans="1:65" s="1" customFormat="1" ht="37.9" customHeight="1">
      <c r="A178" s="29"/>
      <c r="B178" s="142"/>
      <c r="C178" s="143" t="s">
        <v>1865</v>
      </c>
      <c r="D178" s="143" t="s">
        <v>1752</v>
      </c>
      <c r="E178" s="144" t="s">
        <v>1833</v>
      </c>
      <c r="F178" s="145" t="s">
        <v>1834</v>
      </c>
      <c r="G178" s="146" t="s">
        <v>1802</v>
      </c>
      <c r="H178" s="147">
        <v>11.007999999999999</v>
      </c>
      <c r="I178" s="148"/>
      <c r="J178" s="148">
        <f>ROUND(I178*H178,2)</f>
        <v>0</v>
      </c>
      <c r="K178" s="149"/>
      <c r="L178" s="30"/>
      <c r="M178" s="150" t="s">
        <v>1456</v>
      </c>
      <c r="N178" s="151" t="s">
        <v>1491</v>
      </c>
      <c r="O178" s="152">
        <v>8.9999999999999993E-3</v>
      </c>
      <c r="P178" s="152">
        <f>O178*H178</f>
        <v>9.907199999999998E-2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1756</v>
      </c>
      <c r="AT178" s="154" t="s">
        <v>1752</v>
      </c>
      <c r="AU178" s="154" t="s">
        <v>1535</v>
      </c>
      <c r="AY178" s="17" t="s">
        <v>1750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1533</v>
      </c>
      <c r="BK178" s="155">
        <f>ROUND(I178*H178,2)</f>
        <v>0</v>
      </c>
      <c r="BL178" s="17" t="s">
        <v>1756</v>
      </c>
      <c r="BM178" s="154" t="s">
        <v>1835</v>
      </c>
    </row>
    <row r="179" spans="1:65" s="1" customFormat="1" ht="55.5" customHeight="1">
      <c r="A179" s="29"/>
      <c r="B179" s="142"/>
      <c r="C179" s="143" t="s">
        <v>1869</v>
      </c>
      <c r="D179" s="143" t="s">
        <v>1752</v>
      </c>
      <c r="E179" s="144" t="s">
        <v>1837</v>
      </c>
      <c r="F179" s="145" t="s">
        <v>1838</v>
      </c>
      <c r="G179" s="146" t="s">
        <v>1839</v>
      </c>
      <c r="H179" s="147">
        <v>22.565999999999999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0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1840</v>
      </c>
    </row>
    <row r="180" spans="1:65" s="13" customFormat="1">
      <c r="B180" s="163"/>
      <c r="D180" s="157" t="s">
        <v>1758</v>
      </c>
      <c r="F180" s="165" t="s">
        <v>867</v>
      </c>
      <c r="H180" s="166">
        <v>22.565999999999999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1458</v>
      </c>
      <c r="AX180" s="13" t="s">
        <v>1533</v>
      </c>
      <c r="AY180" s="164" t="s">
        <v>1750</v>
      </c>
    </row>
    <row r="181" spans="1:65" s="1" customFormat="1" ht="44.25" customHeight="1">
      <c r="A181" s="29"/>
      <c r="B181" s="142"/>
      <c r="C181" s="143" t="s">
        <v>1873</v>
      </c>
      <c r="D181" s="143" t="s">
        <v>1752</v>
      </c>
      <c r="E181" s="144" t="s">
        <v>1843</v>
      </c>
      <c r="F181" s="145" t="s">
        <v>1844</v>
      </c>
      <c r="G181" s="146" t="s">
        <v>1802</v>
      </c>
      <c r="H181" s="147">
        <v>18.143000000000001</v>
      </c>
      <c r="I181" s="148"/>
      <c r="J181" s="148">
        <f>ROUND(I181*H181,2)</f>
        <v>0</v>
      </c>
      <c r="K181" s="149"/>
      <c r="L181" s="30"/>
      <c r="M181" s="150" t="s">
        <v>1456</v>
      </c>
      <c r="N181" s="151" t="s">
        <v>1491</v>
      </c>
      <c r="O181" s="152">
        <v>0.32800000000000001</v>
      </c>
      <c r="P181" s="152">
        <f>O181*H181</f>
        <v>5.9509040000000004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1756</v>
      </c>
      <c r="AT181" s="154" t="s">
        <v>1752</v>
      </c>
      <c r="AU181" s="154" t="s">
        <v>1535</v>
      </c>
      <c r="AY181" s="17" t="s">
        <v>1750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1533</v>
      </c>
      <c r="BK181" s="155">
        <f>ROUND(I181*H181,2)</f>
        <v>0</v>
      </c>
      <c r="BL181" s="17" t="s">
        <v>1756</v>
      </c>
      <c r="BM181" s="154" t="s">
        <v>1845</v>
      </c>
    </row>
    <row r="182" spans="1:65" s="12" customFormat="1">
      <c r="B182" s="156"/>
      <c r="D182" s="157" t="s">
        <v>1758</v>
      </c>
      <c r="E182" s="158" t="s">
        <v>1456</v>
      </c>
      <c r="F182" s="159" t="s">
        <v>1846</v>
      </c>
      <c r="H182" s="158" t="s">
        <v>1456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1758</v>
      </c>
      <c r="AU182" s="158" t="s">
        <v>1535</v>
      </c>
      <c r="AV182" s="12" t="s">
        <v>1533</v>
      </c>
      <c r="AW182" s="12" t="s">
        <v>1482</v>
      </c>
      <c r="AX182" s="12" t="s">
        <v>1526</v>
      </c>
      <c r="AY182" s="158" t="s">
        <v>1750</v>
      </c>
    </row>
    <row r="183" spans="1:65" s="13" customFormat="1">
      <c r="B183" s="163"/>
      <c r="D183" s="157" t="s">
        <v>1758</v>
      </c>
      <c r="E183" s="164" t="s">
        <v>1456</v>
      </c>
      <c r="F183" s="165" t="s">
        <v>868</v>
      </c>
      <c r="H183" s="166">
        <v>18.143000000000001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1482</v>
      </c>
      <c r="AX183" s="13" t="s">
        <v>1533</v>
      </c>
      <c r="AY183" s="164" t="s">
        <v>1750</v>
      </c>
    </row>
    <row r="184" spans="1:65" s="1" customFormat="1" ht="16.5" customHeight="1">
      <c r="A184" s="29"/>
      <c r="B184" s="142"/>
      <c r="C184" s="177" t="s">
        <v>1880</v>
      </c>
      <c r="D184" s="177" t="s">
        <v>1849</v>
      </c>
      <c r="E184" s="178" t="s">
        <v>1850</v>
      </c>
      <c r="F184" s="179" t="s">
        <v>1851</v>
      </c>
      <c r="G184" s="180" t="s">
        <v>1839</v>
      </c>
      <c r="H184" s="181">
        <v>7.7859999999999996</v>
      </c>
      <c r="I184" s="182"/>
      <c r="J184" s="182">
        <f>ROUND(I184*H184,2)</f>
        <v>0</v>
      </c>
      <c r="K184" s="183"/>
      <c r="L184" s="184"/>
      <c r="M184" s="185" t="s">
        <v>1456</v>
      </c>
      <c r="N184" s="186" t="s">
        <v>1491</v>
      </c>
      <c r="O184" s="152">
        <v>0</v>
      </c>
      <c r="P184" s="152">
        <f>O184*H184</f>
        <v>0</v>
      </c>
      <c r="Q184" s="152">
        <v>1</v>
      </c>
      <c r="R184" s="152">
        <f>Q184*H184</f>
        <v>7.7859999999999996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1789</v>
      </c>
      <c r="AT184" s="154" t="s">
        <v>1849</v>
      </c>
      <c r="AU184" s="154" t="s">
        <v>1535</v>
      </c>
      <c r="AY184" s="17" t="s">
        <v>1750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1533</v>
      </c>
      <c r="BK184" s="155">
        <f>ROUND(I184*H184,2)</f>
        <v>0</v>
      </c>
      <c r="BL184" s="17" t="s">
        <v>1756</v>
      </c>
      <c r="BM184" s="154" t="s">
        <v>1852</v>
      </c>
    </row>
    <row r="185" spans="1:65" s="12" customFormat="1">
      <c r="B185" s="156"/>
      <c r="D185" s="157" t="s">
        <v>1758</v>
      </c>
      <c r="E185" s="158" t="s">
        <v>1456</v>
      </c>
      <c r="F185" s="159" t="s">
        <v>2526</v>
      </c>
      <c r="H185" s="158" t="s">
        <v>1456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1758</v>
      </c>
      <c r="AU185" s="158" t="s">
        <v>1535</v>
      </c>
      <c r="AV185" s="12" t="s">
        <v>1533</v>
      </c>
      <c r="AW185" s="12" t="s">
        <v>1482</v>
      </c>
      <c r="AX185" s="12" t="s">
        <v>1526</v>
      </c>
      <c r="AY185" s="158" t="s">
        <v>1750</v>
      </c>
    </row>
    <row r="186" spans="1:65" s="13" customFormat="1">
      <c r="B186" s="163"/>
      <c r="D186" s="157" t="s">
        <v>1758</v>
      </c>
      <c r="E186" s="164" t="s">
        <v>1456</v>
      </c>
      <c r="F186" s="165" t="s">
        <v>869</v>
      </c>
      <c r="H186" s="166">
        <v>4.6619999999999999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1482</v>
      </c>
      <c r="AX186" s="13" t="s">
        <v>1533</v>
      </c>
      <c r="AY186" s="164" t="s">
        <v>1750</v>
      </c>
    </row>
    <row r="187" spans="1:65" s="13" customFormat="1">
      <c r="B187" s="163"/>
      <c r="D187" s="157" t="s">
        <v>1758</v>
      </c>
      <c r="F187" s="165" t="s">
        <v>870</v>
      </c>
      <c r="H187" s="166">
        <v>7.7859999999999996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1458</v>
      </c>
      <c r="AX187" s="13" t="s">
        <v>1533</v>
      </c>
      <c r="AY187" s="164" t="s">
        <v>1750</v>
      </c>
    </row>
    <row r="188" spans="1:65" s="1" customFormat="1" ht="66.75" customHeight="1">
      <c r="A188" s="29"/>
      <c r="B188" s="142"/>
      <c r="C188" s="143" t="s">
        <v>1885</v>
      </c>
      <c r="D188" s="143" t="s">
        <v>1752</v>
      </c>
      <c r="E188" s="144" t="s">
        <v>1857</v>
      </c>
      <c r="F188" s="145" t="s">
        <v>1858</v>
      </c>
      <c r="G188" s="146" t="s">
        <v>1802</v>
      </c>
      <c r="H188" s="147">
        <v>6.665</v>
      </c>
      <c r="I188" s="148"/>
      <c r="J188" s="148">
        <f>ROUND(I188*H188,2)</f>
        <v>0</v>
      </c>
      <c r="K188" s="149"/>
      <c r="L188" s="30"/>
      <c r="M188" s="150" t="s">
        <v>1456</v>
      </c>
      <c r="N188" s="151" t="s">
        <v>1491</v>
      </c>
      <c r="O188" s="152">
        <v>0.435</v>
      </c>
      <c r="P188" s="152">
        <f>O188*H188</f>
        <v>2.8992749999999998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1756</v>
      </c>
      <c r="AT188" s="154" t="s">
        <v>1752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1859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871</v>
      </c>
      <c r="H189" s="166">
        <v>0.36499999999999999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1526</v>
      </c>
      <c r="AY189" s="164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872</v>
      </c>
      <c r="H190" s="166">
        <v>6.3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1526</v>
      </c>
      <c r="AY190" s="164" t="s">
        <v>1750</v>
      </c>
    </row>
    <row r="191" spans="1:65" s="14" customFormat="1">
      <c r="B191" s="170"/>
      <c r="D191" s="157" t="s">
        <v>1758</v>
      </c>
      <c r="E191" s="171" t="s">
        <v>1456</v>
      </c>
      <c r="F191" s="172" t="s">
        <v>1816</v>
      </c>
      <c r="H191" s="173">
        <v>6.665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1758</v>
      </c>
      <c r="AU191" s="171" t="s">
        <v>1535</v>
      </c>
      <c r="AV191" s="14" t="s">
        <v>1756</v>
      </c>
      <c r="AW191" s="14" t="s">
        <v>1482</v>
      </c>
      <c r="AX191" s="14" t="s">
        <v>1533</v>
      </c>
      <c r="AY191" s="171" t="s">
        <v>1750</v>
      </c>
    </row>
    <row r="192" spans="1:65" s="1" customFormat="1" ht="16.5" customHeight="1">
      <c r="A192" s="29"/>
      <c r="B192" s="142"/>
      <c r="C192" s="177" t="s">
        <v>1889</v>
      </c>
      <c r="D192" s="177" t="s">
        <v>1849</v>
      </c>
      <c r="E192" s="178" t="s">
        <v>1861</v>
      </c>
      <c r="F192" s="179" t="s">
        <v>1862</v>
      </c>
      <c r="G192" s="180" t="s">
        <v>1839</v>
      </c>
      <c r="H192" s="181">
        <v>13.33</v>
      </c>
      <c r="I192" s="182"/>
      <c r="J192" s="182">
        <f>ROUND(I192*H192,2)</f>
        <v>0</v>
      </c>
      <c r="K192" s="183"/>
      <c r="L192" s="184"/>
      <c r="M192" s="185" t="s">
        <v>1456</v>
      </c>
      <c r="N192" s="186" t="s">
        <v>1491</v>
      </c>
      <c r="O192" s="152">
        <v>0</v>
      </c>
      <c r="P192" s="152">
        <f>O192*H192</f>
        <v>0</v>
      </c>
      <c r="Q192" s="152">
        <v>1</v>
      </c>
      <c r="R192" s="152">
        <f>Q192*H192</f>
        <v>13.33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1789</v>
      </c>
      <c r="AT192" s="154" t="s">
        <v>1849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1863</v>
      </c>
    </row>
    <row r="193" spans="1:65" s="13" customFormat="1">
      <c r="B193" s="163"/>
      <c r="D193" s="157" t="s">
        <v>1758</v>
      </c>
      <c r="F193" s="165" t="s">
        <v>873</v>
      </c>
      <c r="H193" s="166">
        <v>13.33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1458</v>
      </c>
      <c r="AX193" s="13" t="s">
        <v>1533</v>
      </c>
      <c r="AY193" s="164" t="s">
        <v>1750</v>
      </c>
    </row>
    <row r="194" spans="1:65" s="1" customFormat="1" ht="37.9" customHeight="1">
      <c r="A194" s="29"/>
      <c r="B194" s="142"/>
      <c r="C194" s="143" t="s">
        <v>1894</v>
      </c>
      <c r="D194" s="143" t="s">
        <v>1752</v>
      </c>
      <c r="E194" s="144" t="s">
        <v>1866</v>
      </c>
      <c r="F194" s="145" t="s">
        <v>1867</v>
      </c>
      <c r="G194" s="146" t="s">
        <v>1755</v>
      </c>
      <c r="H194" s="147">
        <v>10.08</v>
      </c>
      <c r="I194" s="148"/>
      <c r="J194" s="148">
        <f>ROUND(I194*H194,2)</f>
        <v>0</v>
      </c>
      <c r="K194" s="149"/>
      <c r="L194" s="30"/>
      <c r="M194" s="150" t="s">
        <v>1456</v>
      </c>
      <c r="N194" s="151" t="s">
        <v>1491</v>
      </c>
      <c r="O194" s="152">
        <v>1.2E-2</v>
      </c>
      <c r="P194" s="152">
        <f>O194*H194</f>
        <v>0.12096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1756</v>
      </c>
      <c r="AT194" s="154" t="s">
        <v>1752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1868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837</v>
      </c>
      <c r="H195" s="166">
        <v>10.08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1533</v>
      </c>
      <c r="AY195" s="164" t="s">
        <v>1750</v>
      </c>
    </row>
    <row r="196" spans="1:65" s="1" customFormat="1" ht="16.5" customHeight="1">
      <c r="A196" s="29"/>
      <c r="B196" s="142"/>
      <c r="C196" s="143" t="s">
        <v>1899</v>
      </c>
      <c r="D196" s="143" t="s">
        <v>1752</v>
      </c>
      <c r="E196" s="144" t="s">
        <v>1870</v>
      </c>
      <c r="F196" s="145" t="s">
        <v>1871</v>
      </c>
      <c r="G196" s="146" t="s">
        <v>1755</v>
      </c>
      <c r="H196" s="147">
        <v>10.08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1.2E-2</v>
      </c>
      <c r="P196" s="152">
        <f>O196*H196</f>
        <v>0.12096</v>
      </c>
      <c r="Q196" s="152">
        <v>1.2700000000000001E-3</v>
      </c>
      <c r="R196" s="152">
        <f>Q196*H196</f>
        <v>1.2801600000000002E-2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1872</v>
      </c>
    </row>
    <row r="197" spans="1:65" s="1" customFormat="1" ht="16.5" customHeight="1">
      <c r="A197" s="29"/>
      <c r="B197" s="142"/>
      <c r="C197" s="177" t="s">
        <v>1904</v>
      </c>
      <c r="D197" s="177" t="s">
        <v>1849</v>
      </c>
      <c r="E197" s="178" t="s">
        <v>1874</v>
      </c>
      <c r="F197" s="179" t="s">
        <v>1875</v>
      </c>
      <c r="G197" s="180" t="s">
        <v>1876</v>
      </c>
      <c r="H197" s="181">
        <v>0.252</v>
      </c>
      <c r="I197" s="182"/>
      <c r="J197" s="182">
        <f>ROUND(I197*H197,2)</f>
        <v>0</v>
      </c>
      <c r="K197" s="183"/>
      <c r="L197" s="184"/>
      <c r="M197" s="185" t="s">
        <v>1456</v>
      </c>
      <c r="N197" s="186" t="s">
        <v>1491</v>
      </c>
      <c r="O197" s="152">
        <v>0</v>
      </c>
      <c r="P197" s="152">
        <f>O197*H197</f>
        <v>0</v>
      </c>
      <c r="Q197" s="152">
        <v>1E-3</v>
      </c>
      <c r="R197" s="152">
        <f>Q197*H197</f>
        <v>2.52E-4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1789</v>
      </c>
      <c r="AT197" s="154" t="s">
        <v>1849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1877</v>
      </c>
    </row>
    <row r="198" spans="1:65" s="13" customFormat="1">
      <c r="B198" s="163"/>
      <c r="D198" s="157" t="s">
        <v>1758</v>
      </c>
      <c r="F198" s="165" t="s">
        <v>874</v>
      </c>
      <c r="H198" s="166">
        <v>0.252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1758</v>
      </c>
      <c r="AU198" s="164" t="s">
        <v>1535</v>
      </c>
      <c r="AV198" s="13" t="s">
        <v>1535</v>
      </c>
      <c r="AW198" s="13" t="s">
        <v>1458</v>
      </c>
      <c r="AX198" s="13" t="s">
        <v>1533</v>
      </c>
      <c r="AY198" s="164" t="s">
        <v>1750</v>
      </c>
    </row>
    <row r="199" spans="1:65" s="11" customFormat="1" ht="22.9" customHeight="1">
      <c r="B199" s="130"/>
      <c r="D199" s="131" t="s">
        <v>1525</v>
      </c>
      <c r="E199" s="140" t="s">
        <v>1535</v>
      </c>
      <c r="F199" s="140" t="s">
        <v>1879</v>
      </c>
      <c r="J199" s="141">
        <f>BK199</f>
        <v>0</v>
      </c>
      <c r="L199" s="130"/>
      <c r="M199" s="134"/>
      <c r="N199" s="135"/>
      <c r="O199" s="135"/>
      <c r="P199" s="136">
        <f>P200</f>
        <v>6.109</v>
      </c>
      <c r="Q199" s="135"/>
      <c r="R199" s="136">
        <f>R200</f>
        <v>3.0498810000000001</v>
      </c>
      <c r="S199" s="135"/>
      <c r="T199" s="137">
        <f>T200</f>
        <v>0</v>
      </c>
      <c r="AR199" s="131" t="s">
        <v>1533</v>
      </c>
      <c r="AT199" s="138" t="s">
        <v>1525</v>
      </c>
      <c r="AU199" s="138" t="s">
        <v>1533</v>
      </c>
      <c r="AY199" s="131" t="s">
        <v>1750</v>
      </c>
      <c r="BK199" s="139">
        <f>BK200</f>
        <v>0</v>
      </c>
    </row>
    <row r="200" spans="1:65" s="1" customFormat="1" ht="55.5" customHeight="1">
      <c r="A200" s="29"/>
      <c r="B200" s="142"/>
      <c r="C200" s="143" t="s">
        <v>1908</v>
      </c>
      <c r="D200" s="143" t="s">
        <v>1752</v>
      </c>
      <c r="E200" s="144" t="s">
        <v>1881</v>
      </c>
      <c r="F200" s="145" t="s">
        <v>1882</v>
      </c>
      <c r="G200" s="146" t="s">
        <v>1786</v>
      </c>
      <c r="H200" s="147">
        <v>14.9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0.41</v>
      </c>
      <c r="P200" s="152">
        <f>O200*H200</f>
        <v>6.109</v>
      </c>
      <c r="Q200" s="152">
        <v>0.20469000000000001</v>
      </c>
      <c r="R200" s="152">
        <f>Q200*H200</f>
        <v>3.0498810000000001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1883</v>
      </c>
    </row>
    <row r="201" spans="1:65" s="11" customFormat="1" ht="22.9" customHeight="1">
      <c r="B201" s="130"/>
      <c r="D201" s="131" t="s">
        <v>1525</v>
      </c>
      <c r="E201" s="140" t="s">
        <v>1764</v>
      </c>
      <c r="F201" s="140" t="s">
        <v>1884</v>
      </c>
      <c r="J201" s="141">
        <f>BK201</f>
        <v>0</v>
      </c>
      <c r="L201" s="130"/>
      <c r="M201" s="134"/>
      <c r="N201" s="135"/>
      <c r="O201" s="135"/>
      <c r="P201" s="136">
        <f>P202</f>
        <v>1.0281</v>
      </c>
      <c r="Q201" s="135"/>
      <c r="R201" s="136">
        <f>R202</f>
        <v>0</v>
      </c>
      <c r="S201" s="135"/>
      <c r="T201" s="137">
        <f>T202</f>
        <v>0</v>
      </c>
      <c r="AR201" s="131" t="s">
        <v>1533</v>
      </c>
      <c r="AT201" s="138" t="s">
        <v>1525</v>
      </c>
      <c r="AU201" s="138" t="s">
        <v>1533</v>
      </c>
      <c r="AY201" s="131" t="s">
        <v>1750</v>
      </c>
      <c r="BK201" s="139">
        <f>BK202</f>
        <v>0</v>
      </c>
    </row>
    <row r="202" spans="1:65" s="1" customFormat="1" ht="16.5" customHeight="1">
      <c r="A202" s="29"/>
      <c r="B202" s="142"/>
      <c r="C202" s="143" t="s">
        <v>1912</v>
      </c>
      <c r="D202" s="143" t="s">
        <v>1752</v>
      </c>
      <c r="E202" s="144" t="s">
        <v>1886</v>
      </c>
      <c r="F202" s="145" t="s">
        <v>1887</v>
      </c>
      <c r="G202" s="146" t="s">
        <v>1786</v>
      </c>
      <c r="H202" s="147">
        <v>14.9</v>
      </c>
      <c r="I202" s="148"/>
      <c r="J202" s="148">
        <f>ROUND(I202*H202,2)</f>
        <v>0</v>
      </c>
      <c r="K202" s="149"/>
      <c r="L202" s="30"/>
      <c r="M202" s="150" t="s">
        <v>1456</v>
      </c>
      <c r="N202" s="151" t="s">
        <v>1491</v>
      </c>
      <c r="O202" s="152">
        <v>6.9000000000000006E-2</v>
      </c>
      <c r="P202" s="152">
        <f>O202*H202</f>
        <v>1.0281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1756</v>
      </c>
      <c r="AT202" s="154" t="s">
        <v>1752</v>
      </c>
      <c r="AU202" s="154" t="s">
        <v>1535</v>
      </c>
      <c r="AY202" s="17" t="s">
        <v>1750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1533</v>
      </c>
      <c r="BK202" s="155">
        <f>ROUND(I202*H202,2)</f>
        <v>0</v>
      </c>
      <c r="BL202" s="17" t="s">
        <v>1756</v>
      </c>
      <c r="BM202" s="154" t="s">
        <v>2105</v>
      </c>
    </row>
    <row r="203" spans="1:65" s="11" customFormat="1" ht="22.9" customHeight="1">
      <c r="B203" s="130"/>
      <c r="D203" s="131" t="s">
        <v>1525</v>
      </c>
      <c r="E203" s="140" t="s">
        <v>1756</v>
      </c>
      <c r="F203" s="140" t="s">
        <v>1893</v>
      </c>
      <c r="J203" s="141">
        <f>BK203</f>
        <v>0</v>
      </c>
      <c r="L203" s="130"/>
      <c r="M203" s="134"/>
      <c r="N203" s="135"/>
      <c r="O203" s="135"/>
      <c r="P203" s="136">
        <f>SUM(P204:P211)</f>
        <v>10.159686000000001</v>
      </c>
      <c r="Q203" s="135"/>
      <c r="R203" s="136">
        <f>SUM(R204:R211)</f>
        <v>6.5841240000000009E-2</v>
      </c>
      <c r="S203" s="135"/>
      <c r="T203" s="137">
        <f>SUM(T204:T211)</f>
        <v>0</v>
      </c>
      <c r="AR203" s="131" t="s">
        <v>1533</v>
      </c>
      <c r="AT203" s="138" t="s">
        <v>1525</v>
      </c>
      <c r="AU203" s="138" t="s">
        <v>1533</v>
      </c>
      <c r="AY203" s="131" t="s">
        <v>1750</v>
      </c>
      <c r="BK203" s="139">
        <f>SUM(BK204:BK211)</f>
        <v>0</v>
      </c>
    </row>
    <row r="204" spans="1:65" s="1" customFormat="1" ht="33" customHeight="1">
      <c r="A204" s="29"/>
      <c r="B204" s="142"/>
      <c r="C204" s="143" t="s">
        <v>1916</v>
      </c>
      <c r="D204" s="143" t="s">
        <v>1752</v>
      </c>
      <c r="E204" s="144" t="s">
        <v>1895</v>
      </c>
      <c r="F204" s="145" t="s">
        <v>1896</v>
      </c>
      <c r="G204" s="146" t="s">
        <v>1802</v>
      </c>
      <c r="H204" s="147">
        <v>2.012</v>
      </c>
      <c r="I204" s="148"/>
      <c r="J204" s="148">
        <f>ROUND(I204*H204,2)</f>
        <v>0</v>
      </c>
      <c r="K204" s="149"/>
      <c r="L204" s="30"/>
      <c r="M204" s="150" t="s">
        <v>1456</v>
      </c>
      <c r="N204" s="151" t="s">
        <v>1491</v>
      </c>
      <c r="O204" s="152">
        <v>1.3169999999999999</v>
      </c>
      <c r="P204" s="152">
        <f>O204*H204</f>
        <v>2.649804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1756</v>
      </c>
      <c r="AT204" s="154" t="s">
        <v>1752</v>
      </c>
      <c r="AU204" s="154" t="s">
        <v>1535</v>
      </c>
      <c r="AY204" s="17" t="s">
        <v>1750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1533</v>
      </c>
      <c r="BK204" s="155">
        <f>ROUND(I204*H204,2)</f>
        <v>0</v>
      </c>
      <c r="BL204" s="17" t="s">
        <v>1756</v>
      </c>
      <c r="BM204" s="154" t="s">
        <v>1897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875</v>
      </c>
      <c r="H205" s="166">
        <v>2.012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1533</v>
      </c>
      <c r="AY205" s="164" t="s">
        <v>1750</v>
      </c>
    </row>
    <row r="206" spans="1:65" s="1" customFormat="1" ht="49.15" customHeight="1">
      <c r="A206" s="29"/>
      <c r="B206" s="142"/>
      <c r="C206" s="143" t="s">
        <v>1921</v>
      </c>
      <c r="D206" s="143" t="s">
        <v>1752</v>
      </c>
      <c r="E206" s="144" t="s">
        <v>2107</v>
      </c>
      <c r="F206" s="145" t="s">
        <v>2108</v>
      </c>
      <c r="G206" s="146" t="s">
        <v>1802</v>
      </c>
      <c r="H206" s="147">
        <v>0.29399999999999998</v>
      </c>
      <c r="I206" s="148"/>
      <c r="J206" s="148">
        <f>ROUND(I206*H206,2)</f>
        <v>0</v>
      </c>
      <c r="K206" s="149"/>
      <c r="L206" s="30"/>
      <c r="M206" s="150" t="s">
        <v>1456</v>
      </c>
      <c r="N206" s="151" t="s">
        <v>1491</v>
      </c>
      <c r="O206" s="152">
        <v>1.4650000000000001</v>
      </c>
      <c r="P206" s="152">
        <f>O206*H206</f>
        <v>0.43070999999999998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1756</v>
      </c>
      <c r="AT206" s="154" t="s">
        <v>1752</v>
      </c>
      <c r="AU206" s="154" t="s">
        <v>1535</v>
      </c>
      <c r="AY206" s="17" t="s">
        <v>1750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1533</v>
      </c>
      <c r="BK206" s="155">
        <f>ROUND(I206*H206,2)</f>
        <v>0</v>
      </c>
      <c r="BL206" s="17" t="s">
        <v>1756</v>
      </c>
      <c r="BM206" s="154" t="s">
        <v>2536</v>
      </c>
    </row>
    <row r="207" spans="1:65" s="13" customFormat="1">
      <c r="B207" s="163"/>
      <c r="D207" s="157" t="s">
        <v>1758</v>
      </c>
      <c r="E207" s="164" t="s">
        <v>1456</v>
      </c>
      <c r="F207" s="165" t="s">
        <v>876</v>
      </c>
      <c r="H207" s="166">
        <v>0.29399999999999998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1482</v>
      </c>
      <c r="AX207" s="13" t="s">
        <v>1533</v>
      </c>
      <c r="AY207" s="164" t="s">
        <v>1750</v>
      </c>
    </row>
    <row r="208" spans="1:65" s="1" customFormat="1" ht="37.9" customHeight="1">
      <c r="A208" s="29"/>
      <c r="B208" s="142"/>
      <c r="C208" s="143" t="s">
        <v>1926</v>
      </c>
      <c r="D208" s="143" t="s">
        <v>1752</v>
      </c>
      <c r="E208" s="144" t="s">
        <v>2111</v>
      </c>
      <c r="F208" s="145" t="s">
        <v>2112</v>
      </c>
      <c r="G208" s="146" t="s">
        <v>1755</v>
      </c>
      <c r="H208" s="147">
        <v>8.4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0.82099999999999995</v>
      </c>
      <c r="P208" s="152">
        <f>O208*H208</f>
        <v>6.8963999999999999</v>
      </c>
      <c r="Q208" s="152">
        <v>6.3200000000000001E-3</v>
      </c>
      <c r="R208" s="152">
        <f>Q208*H208</f>
        <v>5.3088000000000003E-2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2538</v>
      </c>
    </row>
    <row r="209" spans="1:65" s="13" customFormat="1">
      <c r="B209" s="163"/>
      <c r="D209" s="157" t="s">
        <v>1758</v>
      </c>
      <c r="E209" s="164" t="s">
        <v>1456</v>
      </c>
      <c r="F209" s="165" t="s">
        <v>877</v>
      </c>
      <c r="H209" s="166">
        <v>8.4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1482</v>
      </c>
      <c r="AX209" s="13" t="s">
        <v>1533</v>
      </c>
      <c r="AY209" s="164" t="s">
        <v>1750</v>
      </c>
    </row>
    <row r="210" spans="1:65" s="1" customFormat="1" ht="24.2" customHeight="1">
      <c r="A210" s="29"/>
      <c r="B210" s="142"/>
      <c r="C210" s="143" t="s">
        <v>1930</v>
      </c>
      <c r="D210" s="143" t="s">
        <v>1752</v>
      </c>
      <c r="E210" s="144" t="s">
        <v>2115</v>
      </c>
      <c r="F210" s="145" t="s">
        <v>2116</v>
      </c>
      <c r="G210" s="146" t="s">
        <v>1839</v>
      </c>
      <c r="H210" s="147">
        <v>1.2E-2</v>
      </c>
      <c r="I210" s="148"/>
      <c r="J210" s="148">
        <f>ROUND(I210*H210,2)</f>
        <v>0</v>
      </c>
      <c r="K210" s="149"/>
      <c r="L210" s="30"/>
      <c r="M210" s="150" t="s">
        <v>1456</v>
      </c>
      <c r="N210" s="151" t="s">
        <v>1491</v>
      </c>
      <c r="O210" s="152">
        <v>15.231</v>
      </c>
      <c r="P210" s="152">
        <f>O210*H210</f>
        <v>0.18277199999999999</v>
      </c>
      <c r="Q210" s="152">
        <v>1.06277</v>
      </c>
      <c r="R210" s="152">
        <f>Q210*H210</f>
        <v>1.2753240000000001E-2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1756</v>
      </c>
      <c r="AT210" s="154" t="s">
        <v>1752</v>
      </c>
      <c r="AU210" s="154" t="s">
        <v>1535</v>
      </c>
      <c r="AY210" s="17" t="s">
        <v>1750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1533</v>
      </c>
      <c r="BK210" s="155">
        <f>ROUND(I210*H210,2)</f>
        <v>0</v>
      </c>
      <c r="BL210" s="17" t="s">
        <v>1756</v>
      </c>
      <c r="BM210" s="154" t="s">
        <v>2540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878</v>
      </c>
      <c r="H211" s="166">
        <v>1.2E-2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1533</v>
      </c>
      <c r="AY211" s="164" t="s">
        <v>1750</v>
      </c>
    </row>
    <row r="212" spans="1:65" s="11" customFormat="1" ht="22.9" customHeight="1">
      <c r="B212" s="130"/>
      <c r="D212" s="131" t="s">
        <v>1525</v>
      </c>
      <c r="E212" s="140" t="s">
        <v>1771</v>
      </c>
      <c r="F212" s="140" t="s">
        <v>1920</v>
      </c>
      <c r="J212" s="141">
        <f>BK212</f>
        <v>0</v>
      </c>
      <c r="L212" s="130"/>
      <c r="M212" s="134"/>
      <c r="N212" s="135"/>
      <c r="O212" s="135"/>
      <c r="P212" s="136">
        <f>SUM(P213:P223)</f>
        <v>0.69005000000000005</v>
      </c>
      <c r="Q212" s="135"/>
      <c r="R212" s="136">
        <f>SUM(R213:R223)</f>
        <v>2.664E-2</v>
      </c>
      <c r="S212" s="135"/>
      <c r="T212" s="137">
        <f>SUM(T213:T223)</f>
        <v>0</v>
      </c>
      <c r="AR212" s="131" t="s">
        <v>1533</v>
      </c>
      <c r="AT212" s="138" t="s">
        <v>1525</v>
      </c>
      <c r="AU212" s="138" t="s">
        <v>1533</v>
      </c>
      <c r="AY212" s="131" t="s">
        <v>1750</v>
      </c>
      <c r="BK212" s="139">
        <f>SUM(BK213:BK223)</f>
        <v>0</v>
      </c>
    </row>
    <row r="213" spans="1:65" s="1" customFormat="1" ht="37.9" customHeight="1">
      <c r="A213" s="29"/>
      <c r="B213" s="142"/>
      <c r="C213" s="143" t="s">
        <v>1934</v>
      </c>
      <c r="D213" s="143" t="s">
        <v>1752</v>
      </c>
      <c r="E213" s="144" t="s">
        <v>1922</v>
      </c>
      <c r="F213" s="145" t="s">
        <v>1923</v>
      </c>
      <c r="G213" s="146" t="s">
        <v>1755</v>
      </c>
      <c r="H213" s="147">
        <v>3.33</v>
      </c>
      <c r="I213" s="148"/>
      <c r="J213" s="148">
        <f>ROUND(I213*H213,2)</f>
        <v>0</v>
      </c>
      <c r="K213" s="149"/>
      <c r="L213" s="30"/>
      <c r="M213" s="150" t="s">
        <v>1456</v>
      </c>
      <c r="N213" s="151" t="s">
        <v>1491</v>
      </c>
      <c r="O213" s="152">
        <v>0.02</v>
      </c>
      <c r="P213" s="152">
        <f>O213*H213</f>
        <v>6.6600000000000006E-2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1756</v>
      </c>
      <c r="AT213" s="154" t="s">
        <v>1752</v>
      </c>
      <c r="AU213" s="154" t="s">
        <v>1535</v>
      </c>
      <c r="AY213" s="17" t="s">
        <v>1750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1533</v>
      </c>
      <c r="BK213" s="155">
        <f>ROUND(I213*H213,2)</f>
        <v>0</v>
      </c>
      <c r="BL213" s="17" t="s">
        <v>1756</v>
      </c>
      <c r="BM213" s="154" t="s">
        <v>1924</v>
      </c>
    </row>
    <row r="214" spans="1:65" s="13" customFormat="1">
      <c r="B214" s="163"/>
      <c r="D214" s="157" t="s">
        <v>1758</v>
      </c>
      <c r="E214" s="164" t="s">
        <v>1456</v>
      </c>
      <c r="F214" s="165" t="s">
        <v>832</v>
      </c>
      <c r="H214" s="166">
        <v>3.33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1533</v>
      </c>
      <c r="AY214" s="164" t="s">
        <v>1750</v>
      </c>
    </row>
    <row r="215" spans="1:65" s="1" customFormat="1" ht="37.9" customHeight="1">
      <c r="A215" s="29"/>
      <c r="B215" s="142"/>
      <c r="C215" s="143" t="s">
        <v>1939</v>
      </c>
      <c r="D215" s="143" t="s">
        <v>1752</v>
      </c>
      <c r="E215" s="144" t="s">
        <v>1927</v>
      </c>
      <c r="F215" s="145" t="s">
        <v>1928</v>
      </c>
      <c r="G215" s="146" t="s">
        <v>1755</v>
      </c>
      <c r="H215" s="147">
        <v>3.33</v>
      </c>
      <c r="I215" s="148"/>
      <c r="J215" s="148">
        <f>ROUND(I215*H215,2)</f>
        <v>0</v>
      </c>
      <c r="K215" s="149"/>
      <c r="L215" s="30"/>
      <c r="M215" s="150" t="s">
        <v>1456</v>
      </c>
      <c r="N215" s="151" t="s">
        <v>1491</v>
      </c>
      <c r="O215" s="152">
        <v>2.7E-2</v>
      </c>
      <c r="P215" s="152">
        <f>O215*H215</f>
        <v>8.9910000000000004E-2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1756</v>
      </c>
      <c r="AT215" s="154" t="s">
        <v>1752</v>
      </c>
      <c r="AU215" s="154" t="s">
        <v>1535</v>
      </c>
      <c r="AY215" s="17" t="s">
        <v>1750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1533</v>
      </c>
      <c r="BK215" s="155">
        <f>ROUND(I215*H215,2)</f>
        <v>0</v>
      </c>
      <c r="BL215" s="17" t="s">
        <v>1756</v>
      </c>
      <c r="BM215" s="154" t="s">
        <v>1929</v>
      </c>
    </row>
    <row r="216" spans="1:65" s="13" customFormat="1">
      <c r="B216" s="163"/>
      <c r="D216" s="157" t="s">
        <v>1758</v>
      </c>
      <c r="E216" s="164" t="s">
        <v>1456</v>
      </c>
      <c r="F216" s="165" t="s">
        <v>832</v>
      </c>
      <c r="H216" s="166">
        <v>3.33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1758</v>
      </c>
      <c r="AU216" s="164" t="s">
        <v>1535</v>
      </c>
      <c r="AV216" s="13" t="s">
        <v>1535</v>
      </c>
      <c r="AW216" s="13" t="s">
        <v>1482</v>
      </c>
      <c r="AX216" s="13" t="s">
        <v>1533</v>
      </c>
      <c r="AY216" s="164" t="s">
        <v>1750</v>
      </c>
    </row>
    <row r="217" spans="1:65" s="1" customFormat="1" ht="24.2" customHeight="1">
      <c r="A217" s="29"/>
      <c r="B217" s="142"/>
      <c r="C217" s="143" t="s">
        <v>1944</v>
      </c>
      <c r="D217" s="143" t="s">
        <v>1752</v>
      </c>
      <c r="E217" s="144" t="s">
        <v>1931</v>
      </c>
      <c r="F217" s="145" t="s">
        <v>1932</v>
      </c>
      <c r="G217" s="146" t="s">
        <v>1755</v>
      </c>
      <c r="H217" s="147">
        <v>3.33</v>
      </c>
      <c r="I217" s="148"/>
      <c r="J217" s="148">
        <f>ROUND(I217*H217,2)</f>
        <v>0</v>
      </c>
      <c r="K217" s="149"/>
      <c r="L217" s="30"/>
      <c r="M217" s="150" t="s">
        <v>1456</v>
      </c>
      <c r="N217" s="151" t="s">
        <v>1491</v>
      </c>
      <c r="O217" s="152">
        <v>4.0000000000000001E-3</v>
      </c>
      <c r="P217" s="152">
        <f>O217*H217</f>
        <v>1.332E-2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1756</v>
      </c>
      <c r="AT217" s="154" t="s">
        <v>1752</v>
      </c>
      <c r="AU217" s="154" t="s">
        <v>1535</v>
      </c>
      <c r="AY217" s="17" t="s">
        <v>1750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1533</v>
      </c>
      <c r="BK217" s="155">
        <f>ROUND(I217*H217,2)</f>
        <v>0</v>
      </c>
      <c r="BL217" s="17" t="s">
        <v>1756</v>
      </c>
      <c r="BM217" s="154" t="s">
        <v>1933</v>
      </c>
    </row>
    <row r="218" spans="1:65" s="1" customFormat="1" ht="24.2" customHeight="1">
      <c r="A218" s="29"/>
      <c r="B218" s="142"/>
      <c r="C218" s="143" t="s">
        <v>1949</v>
      </c>
      <c r="D218" s="143" t="s">
        <v>1752</v>
      </c>
      <c r="E218" s="144" t="s">
        <v>1935</v>
      </c>
      <c r="F218" s="145" t="s">
        <v>1936</v>
      </c>
      <c r="G218" s="146" t="s">
        <v>1755</v>
      </c>
      <c r="H218" s="147">
        <v>7.03</v>
      </c>
      <c r="I218" s="148"/>
      <c r="J218" s="148">
        <f>ROUND(I218*H218,2)</f>
        <v>0</v>
      </c>
      <c r="K218" s="149"/>
      <c r="L218" s="30"/>
      <c r="M218" s="150" t="s">
        <v>1456</v>
      </c>
      <c r="N218" s="151" t="s">
        <v>1491</v>
      </c>
      <c r="O218" s="152">
        <v>2E-3</v>
      </c>
      <c r="P218" s="152">
        <f>O218*H218</f>
        <v>1.4060000000000001E-2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1937</v>
      </c>
    </row>
    <row r="219" spans="1:65" s="13" customFormat="1">
      <c r="B219" s="163"/>
      <c r="D219" s="157" t="s">
        <v>1758</v>
      </c>
      <c r="E219" s="164" t="s">
        <v>1456</v>
      </c>
      <c r="F219" s="165" t="s">
        <v>834</v>
      </c>
      <c r="H219" s="166">
        <v>7.03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1758</v>
      </c>
      <c r="AU219" s="164" t="s">
        <v>1535</v>
      </c>
      <c r="AV219" s="13" t="s">
        <v>1535</v>
      </c>
      <c r="AW219" s="13" t="s">
        <v>1482</v>
      </c>
      <c r="AX219" s="13" t="s">
        <v>1533</v>
      </c>
      <c r="AY219" s="164" t="s">
        <v>1750</v>
      </c>
    </row>
    <row r="220" spans="1:65" s="1" customFormat="1" ht="44.25" customHeight="1">
      <c r="A220" s="29"/>
      <c r="B220" s="142"/>
      <c r="C220" s="143" t="s">
        <v>1953</v>
      </c>
      <c r="D220" s="143" t="s">
        <v>1752</v>
      </c>
      <c r="E220" s="144" t="s">
        <v>1940</v>
      </c>
      <c r="F220" s="145" t="s">
        <v>1941</v>
      </c>
      <c r="G220" s="146" t="s">
        <v>1755</v>
      </c>
      <c r="H220" s="147">
        <v>10.36</v>
      </c>
      <c r="I220" s="148"/>
      <c r="J220" s="148">
        <f>ROUND(I220*H220,2)</f>
        <v>0</v>
      </c>
      <c r="K220" s="149"/>
      <c r="L220" s="30"/>
      <c r="M220" s="150" t="s">
        <v>1456</v>
      </c>
      <c r="N220" s="151" t="s">
        <v>1491</v>
      </c>
      <c r="O220" s="152">
        <v>1.6E-2</v>
      </c>
      <c r="P220" s="152">
        <f>O220*H220</f>
        <v>0.16575999999999999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1533</v>
      </c>
      <c r="BK220" s="155">
        <f>ROUND(I220*H220,2)</f>
        <v>0</v>
      </c>
      <c r="BL220" s="17" t="s">
        <v>1756</v>
      </c>
      <c r="BM220" s="154" t="s">
        <v>1942</v>
      </c>
    </row>
    <row r="221" spans="1:65" s="13" customFormat="1">
      <c r="B221" s="163"/>
      <c r="D221" s="157" t="s">
        <v>1758</v>
      </c>
      <c r="E221" s="164" t="s">
        <v>1456</v>
      </c>
      <c r="F221" s="165" t="s">
        <v>879</v>
      </c>
      <c r="H221" s="166">
        <v>10.36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1758</v>
      </c>
      <c r="AU221" s="164" t="s">
        <v>1535</v>
      </c>
      <c r="AV221" s="13" t="s">
        <v>1535</v>
      </c>
      <c r="AW221" s="13" t="s">
        <v>1482</v>
      </c>
      <c r="AX221" s="13" t="s">
        <v>1533</v>
      </c>
      <c r="AY221" s="164" t="s">
        <v>1750</v>
      </c>
    </row>
    <row r="222" spans="1:65" s="1" customFormat="1" ht="24.2" customHeight="1">
      <c r="A222" s="29"/>
      <c r="B222" s="142"/>
      <c r="C222" s="143" t="s">
        <v>1958</v>
      </c>
      <c r="D222" s="143" t="s">
        <v>1752</v>
      </c>
      <c r="E222" s="144" t="s">
        <v>1945</v>
      </c>
      <c r="F222" s="145" t="s">
        <v>1946</v>
      </c>
      <c r="G222" s="146" t="s">
        <v>1786</v>
      </c>
      <c r="H222" s="147">
        <v>7.4</v>
      </c>
      <c r="I222" s="148"/>
      <c r="J222" s="148">
        <f>ROUND(I222*H222,2)</f>
        <v>0</v>
      </c>
      <c r="K222" s="149"/>
      <c r="L222" s="30"/>
      <c r="M222" s="150" t="s">
        <v>1456</v>
      </c>
      <c r="N222" s="151" t="s">
        <v>1491</v>
      </c>
      <c r="O222" s="152">
        <v>4.5999999999999999E-2</v>
      </c>
      <c r="P222" s="152">
        <f>O222*H222</f>
        <v>0.34040000000000004</v>
      </c>
      <c r="Q222" s="152">
        <v>3.5999999999999999E-3</v>
      </c>
      <c r="R222" s="152">
        <f>Q222*H222</f>
        <v>2.664E-2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1756</v>
      </c>
      <c r="AT222" s="154" t="s">
        <v>1752</v>
      </c>
      <c r="AU222" s="154" t="s">
        <v>1535</v>
      </c>
      <c r="AY222" s="17" t="s">
        <v>1750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1533</v>
      </c>
      <c r="BK222" s="155">
        <f>ROUND(I222*H222,2)</f>
        <v>0</v>
      </c>
      <c r="BL222" s="17" t="s">
        <v>1756</v>
      </c>
      <c r="BM222" s="154" t="s">
        <v>2121</v>
      </c>
    </row>
    <row r="223" spans="1:65" s="13" customFormat="1">
      <c r="B223" s="163"/>
      <c r="D223" s="157" t="s">
        <v>1758</v>
      </c>
      <c r="E223" s="164" t="s">
        <v>1456</v>
      </c>
      <c r="F223" s="165" t="s">
        <v>880</v>
      </c>
      <c r="H223" s="166">
        <v>7.4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1758</v>
      </c>
      <c r="AU223" s="164" t="s">
        <v>1535</v>
      </c>
      <c r="AV223" s="13" t="s">
        <v>1535</v>
      </c>
      <c r="AW223" s="13" t="s">
        <v>1482</v>
      </c>
      <c r="AX223" s="13" t="s">
        <v>1533</v>
      </c>
      <c r="AY223" s="164" t="s">
        <v>1750</v>
      </c>
    </row>
    <row r="224" spans="1:65" s="11" customFormat="1" ht="22.9" customHeight="1">
      <c r="B224" s="130"/>
      <c r="D224" s="131" t="s">
        <v>1525</v>
      </c>
      <c r="E224" s="140" t="s">
        <v>1789</v>
      </c>
      <c r="F224" s="140" t="s">
        <v>1948</v>
      </c>
      <c r="J224" s="141">
        <f>BK224</f>
        <v>0</v>
      </c>
      <c r="L224" s="130"/>
      <c r="M224" s="134"/>
      <c r="N224" s="135"/>
      <c r="O224" s="135"/>
      <c r="P224" s="136">
        <f>SUM(P225:P239)</f>
        <v>28.900500000000001</v>
      </c>
      <c r="Q224" s="135"/>
      <c r="R224" s="136">
        <f>SUM(R225:R239)</f>
        <v>1.1063179999999999</v>
      </c>
      <c r="S224" s="135"/>
      <c r="T224" s="137">
        <f>SUM(T225:T239)</f>
        <v>0</v>
      </c>
      <c r="AR224" s="131" t="s">
        <v>1533</v>
      </c>
      <c r="AT224" s="138" t="s">
        <v>1525</v>
      </c>
      <c r="AU224" s="138" t="s">
        <v>1533</v>
      </c>
      <c r="AY224" s="131" t="s">
        <v>1750</v>
      </c>
      <c r="BK224" s="139">
        <f>SUM(BK225:BK239)</f>
        <v>0</v>
      </c>
    </row>
    <row r="225" spans="1:65" s="1" customFormat="1" ht="44.25" customHeight="1">
      <c r="A225" s="29"/>
      <c r="B225" s="142"/>
      <c r="C225" s="143" t="s">
        <v>1962</v>
      </c>
      <c r="D225" s="143" t="s">
        <v>1752</v>
      </c>
      <c r="E225" s="144" t="s">
        <v>2122</v>
      </c>
      <c r="F225" s="145" t="s">
        <v>2123</v>
      </c>
      <c r="G225" s="146" t="s">
        <v>1786</v>
      </c>
      <c r="H225" s="147">
        <v>0.9</v>
      </c>
      <c r="I225" s="148"/>
      <c r="J225" s="148">
        <f t="shared" ref="J225:J239" si="0">ROUND(I225*H225,2)</f>
        <v>0</v>
      </c>
      <c r="K225" s="149"/>
      <c r="L225" s="30"/>
      <c r="M225" s="150" t="s">
        <v>1456</v>
      </c>
      <c r="N225" s="151" t="s">
        <v>1491</v>
      </c>
      <c r="O225" s="152">
        <v>0.25800000000000001</v>
      </c>
      <c r="P225" s="152">
        <f t="shared" ref="P225:P239" si="1">O225*H225</f>
        <v>0.23220000000000002</v>
      </c>
      <c r="Q225" s="152">
        <v>2.7599999999999999E-3</v>
      </c>
      <c r="R225" s="152">
        <f t="shared" ref="R225:R239" si="2">Q225*H225</f>
        <v>2.4840000000000001E-3</v>
      </c>
      <c r="S225" s="152">
        <v>0</v>
      </c>
      <c r="T225" s="153">
        <f t="shared" ref="T225:T239" si="3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1756</v>
      </c>
      <c r="AT225" s="154" t="s">
        <v>1752</v>
      </c>
      <c r="AU225" s="154" t="s">
        <v>1535</v>
      </c>
      <c r="AY225" s="17" t="s">
        <v>1750</v>
      </c>
      <c r="BE225" s="155">
        <f t="shared" ref="BE225:BE239" si="4">IF(N225="základní",J225,0)</f>
        <v>0</v>
      </c>
      <c r="BF225" s="155">
        <f t="shared" ref="BF225:BF239" si="5">IF(N225="snížená",J225,0)</f>
        <v>0</v>
      </c>
      <c r="BG225" s="155">
        <f t="shared" ref="BG225:BG239" si="6">IF(N225="zákl. přenesená",J225,0)</f>
        <v>0</v>
      </c>
      <c r="BH225" s="155">
        <f t="shared" ref="BH225:BH239" si="7">IF(N225="sníž. přenesená",J225,0)</f>
        <v>0</v>
      </c>
      <c r="BI225" s="155">
        <f t="shared" ref="BI225:BI239" si="8">IF(N225="nulová",J225,0)</f>
        <v>0</v>
      </c>
      <c r="BJ225" s="17" t="s">
        <v>1533</v>
      </c>
      <c r="BK225" s="155">
        <f t="shared" ref="BK225:BK239" si="9">ROUND(I225*H225,2)</f>
        <v>0</v>
      </c>
      <c r="BL225" s="17" t="s">
        <v>1756</v>
      </c>
      <c r="BM225" s="154" t="s">
        <v>2124</v>
      </c>
    </row>
    <row r="226" spans="1:65" s="1" customFormat="1" ht="44.25" customHeight="1">
      <c r="A226" s="29"/>
      <c r="B226" s="142"/>
      <c r="C226" s="143" t="s">
        <v>1966</v>
      </c>
      <c r="D226" s="143" t="s">
        <v>1752</v>
      </c>
      <c r="E226" s="144" t="s">
        <v>2550</v>
      </c>
      <c r="F226" s="145" t="s">
        <v>553</v>
      </c>
      <c r="G226" s="146" t="s">
        <v>1786</v>
      </c>
      <c r="H226" s="147">
        <v>14</v>
      </c>
      <c r="I226" s="148"/>
      <c r="J226" s="148">
        <f t="shared" si="0"/>
        <v>0</v>
      </c>
      <c r="K226" s="149"/>
      <c r="L226" s="30"/>
      <c r="M226" s="150" t="s">
        <v>1456</v>
      </c>
      <c r="N226" s="151" t="s">
        <v>1491</v>
      </c>
      <c r="O226" s="152">
        <v>0.29199999999999998</v>
      </c>
      <c r="P226" s="152">
        <f t="shared" si="1"/>
        <v>4.0880000000000001</v>
      </c>
      <c r="Q226" s="152">
        <v>4.4000000000000003E-3</v>
      </c>
      <c r="R226" s="152">
        <f t="shared" si="2"/>
        <v>6.1600000000000002E-2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1533</v>
      </c>
      <c r="BK226" s="155">
        <f t="shared" si="9"/>
        <v>0</v>
      </c>
      <c r="BL226" s="17" t="s">
        <v>1756</v>
      </c>
      <c r="BM226" s="154" t="s">
        <v>554</v>
      </c>
    </row>
    <row r="227" spans="1:65" s="1" customFormat="1" ht="37.9" customHeight="1">
      <c r="A227" s="29"/>
      <c r="B227" s="142"/>
      <c r="C227" s="143" t="s">
        <v>1970</v>
      </c>
      <c r="D227" s="143" t="s">
        <v>1752</v>
      </c>
      <c r="E227" s="144" t="s">
        <v>2012</v>
      </c>
      <c r="F227" s="145" t="s">
        <v>2013</v>
      </c>
      <c r="G227" s="146" t="s">
        <v>1902</v>
      </c>
      <c r="H227" s="147">
        <v>1</v>
      </c>
      <c r="I227" s="148"/>
      <c r="J227" s="148">
        <f t="shared" si="0"/>
        <v>0</v>
      </c>
      <c r="K227" s="149"/>
      <c r="L227" s="30"/>
      <c r="M227" s="150" t="s">
        <v>1456</v>
      </c>
      <c r="N227" s="151" t="s">
        <v>1491</v>
      </c>
      <c r="O227" s="152">
        <v>0.68300000000000005</v>
      </c>
      <c r="P227" s="152">
        <f t="shared" si="1"/>
        <v>0.68300000000000005</v>
      </c>
      <c r="Q227" s="152">
        <v>0</v>
      </c>
      <c r="R227" s="152">
        <f t="shared" si="2"/>
        <v>0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1756</v>
      </c>
      <c r="AT227" s="154" t="s">
        <v>1752</v>
      </c>
      <c r="AU227" s="154" t="s">
        <v>1535</v>
      </c>
      <c r="AY227" s="17" t="s">
        <v>1750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1533</v>
      </c>
      <c r="BK227" s="155">
        <f t="shared" si="9"/>
        <v>0</v>
      </c>
      <c r="BL227" s="17" t="s">
        <v>1756</v>
      </c>
      <c r="BM227" s="154" t="s">
        <v>2125</v>
      </c>
    </row>
    <row r="228" spans="1:65" s="1" customFormat="1" ht="16.5" customHeight="1">
      <c r="A228" s="29"/>
      <c r="B228" s="142"/>
      <c r="C228" s="177" t="s">
        <v>1974</v>
      </c>
      <c r="D228" s="177" t="s">
        <v>1849</v>
      </c>
      <c r="E228" s="178" t="s">
        <v>2016</v>
      </c>
      <c r="F228" s="179" t="s">
        <v>2017</v>
      </c>
      <c r="G228" s="180" t="s">
        <v>1902</v>
      </c>
      <c r="H228" s="181">
        <v>1</v>
      </c>
      <c r="I228" s="182"/>
      <c r="J228" s="182">
        <f t="shared" si="0"/>
        <v>0</v>
      </c>
      <c r="K228" s="183"/>
      <c r="L228" s="184"/>
      <c r="M228" s="185" t="s">
        <v>1456</v>
      </c>
      <c r="N228" s="186" t="s">
        <v>1491</v>
      </c>
      <c r="O228" s="152">
        <v>0</v>
      </c>
      <c r="P228" s="152">
        <f t="shared" si="1"/>
        <v>0</v>
      </c>
      <c r="Q228" s="152">
        <v>6.4999999999999997E-4</v>
      </c>
      <c r="R228" s="152">
        <f t="shared" si="2"/>
        <v>6.4999999999999997E-4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1789</v>
      </c>
      <c r="AT228" s="154" t="s">
        <v>1849</v>
      </c>
      <c r="AU228" s="154" t="s">
        <v>1535</v>
      </c>
      <c r="AY228" s="17" t="s">
        <v>1750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1533</v>
      </c>
      <c r="BK228" s="155">
        <f t="shared" si="9"/>
        <v>0</v>
      </c>
      <c r="BL228" s="17" t="s">
        <v>1756</v>
      </c>
      <c r="BM228" s="154" t="s">
        <v>2126</v>
      </c>
    </row>
    <row r="229" spans="1:65" s="1" customFormat="1" ht="37.9" customHeight="1">
      <c r="A229" s="29"/>
      <c r="B229" s="142"/>
      <c r="C229" s="143" t="s">
        <v>1978</v>
      </c>
      <c r="D229" s="143" t="s">
        <v>1752</v>
      </c>
      <c r="E229" s="144" t="s">
        <v>2292</v>
      </c>
      <c r="F229" s="145" t="s">
        <v>2293</v>
      </c>
      <c r="G229" s="146" t="s">
        <v>1902</v>
      </c>
      <c r="H229" s="147">
        <v>2</v>
      </c>
      <c r="I229" s="148"/>
      <c r="J229" s="148">
        <f t="shared" si="0"/>
        <v>0</v>
      </c>
      <c r="K229" s="149"/>
      <c r="L229" s="30"/>
      <c r="M229" s="150" t="s">
        <v>1456</v>
      </c>
      <c r="N229" s="151" t="s">
        <v>1491</v>
      </c>
      <c r="O229" s="152">
        <v>0.745</v>
      </c>
      <c r="P229" s="152">
        <f t="shared" si="1"/>
        <v>1.49</v>
      </c>
      <c r="Q229" s="152">
        <v>1.0000000000000001E-5</v>
      </c>
      <c r="R229" s="152">
        <f t="shared" si="2"/>
        <v>2.0000000000000002E-5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1756</v>
      </c>
      <c r="AT229" s="154" t="s">
        <v>1752</v>
      </c>
      <c r="AU229" s="154" t="s">
        <v>1535</v>
      </c>
      <c r="AY229" s="17" t="s">
        <v>1750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1533</v>
      </c>
      <c r="BK229" s="155">
        <f t="shared" si="9"/>
        <v>0</v>
      </c>
      <c r="BL229" s="17" t="s">
        <v>1756</v>
      </c>
      <c r="BM229" s="154" t="s">
        <v>558</v>
      </c>
    </row>
    <row r="230" spans="1:65" s="1" customFormat="1" ht="16.5" customHeight="1">
      <c r="A230" s="29"/>
      <c r="B230" s="142"/>
      <c r="C230" s="177" t="s">
        <v>1982</v>
      </c>
      <c r="D230" s="177" t="s">
        <v>1849</v>
      </c>
      <c r="E230" s="178" t="s">
        <v>2295</v>
      </c>
      <c r="F230" s="179" t="s">
        <v>2296</v>
      </c>
      <c r="G230" s="180" t="s">
        <v>1902</v>
      </c>
      <c r="H230" s="181">
        <v>2</v>
      </c>
      <c r="I230" s="182"/>
      <c r="J230" s="182">
        <f t="shared" si="0"/>
        <v>0</v>
      </c>
      <c r="K230" s="183"/>
      <c r="L230" s="184"/>
      <c r="M230" s="185" t="s">
        <v>1456</v>
      </c>
      <c r="N230" s="186" t="s">
        <v>1491</v>
      </c>
      <c r="O230" s="152">
        <v>0</v>
      </c>
      <c r="P230" s="152">
        <f t="shared" si="1"/>
        <v>0</v>
      </c>
      <c r="Q230" s="152">
        <v>1.4E-3</v>
      </c>
      <c r="R230" s="152">
        <f t="shared" si="2"/>
        <v>2.8E-3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1789</v>
      </c>
      <c r="AT230" s="154" t="s">
        <v>1849</v>
      </c>
      <c r="AU230" s="154" t="s">
        <v>1535</v>
      </c>
      <c r="AY230" s="17" t="s">
        <v>1750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1533</v>
      </c>
      <c r="BK230" s="155">
        <f t="shared" si="9"/>
        <v>0</v>
      </c>
      <c r="BL230" s="17" t="s">
        <v>1756</v>
      </c>
      <c r="BM230" s="154" t="s">
        <v>559</v>
      </c>
    </row>
    <row r="231" spans="1:65" s="1" customFormat="1" ht="21.75" customHeight="1">
      <c r="A231" s="29"/>
      <c r="B231" s="142"/>
      <c r="C231" s="143" t="s">
        <v>1986</v>
      </c>
      <c r="D231" s="143" t="s">
        <v>1752</v>
      </c>
      <c r="E231" s="144" t="s">
        <v>2127</v>
      </c>
      <c r="F231" s="145" t="s">
        <v>2128</v>
      </c>
      <c r="G231" s="146" t="s">
        <v>1786</v>
      </c>
      <c r="H231" s="147">
        <v>14.9</v>
      </c>
      <c r="I231" s="148"/>
      <c r="J231" s="148">
        <f t="shared" si="0"/>
        <v>0</v>
      </c>
      <c r="K231" s="149"/>
      <c r="L231" s="30"/>
      <c r="M231" s="150" t="s">
        <v>1456</v>
      </c>
      <c r="N231" s="151" t="s">
        <v>1491</v>
      </c>
      <c r="O231" s="152">
        <v>5.5E-2</v>
      </c>
      <c r="P231" s="152">
        <f t="shared" si="1"/>
        <v>0.81950000000000001</v>
      </c>
      <c r="Q231" s="152">
        <v>0</v>
      </c>
      <c r="R231" s="152">
        <f t="shared" si="2"/>
        <v>0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1756</v>
      </c>
      <c r="AT231" s="154" t="s">
        <v>1752</v>
      </c>
      <c r="AU231" s="154" t="s">
        <v>1535</v>
      </c>
      <c r="AY231" s="17" t="s">
        <v>1750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1533</v>
      </c>
      <c r="BK231" s="155">
        <f t="shared" si="9"/>
        <v>0</v>
      </c>
      <c r="BL231" s="17" t="s">
        <v>1756</v>
      </c>
      <c r="BM231" s="154" t="s">
        <v>2129</v>
      </c>
    </row>
    <row r="232" spans="1:65" s="1" customFormat="1" ht="24.2" customHeight="1">
      <c r="A232" s="29"/>
      <c r="B232" s="142"/>
      <c r="C232" s="177" t="s">
        <v>1990</v>
      </c>
      <c r="D232" s="177" t="s">
        <v>1849</v>
      </c>
      <c r="E232" s="178" t="s">
        <v>2130</v>
      </c>
      <c r="F232" s="179" t="s">
        <v>2131</v>
      </c>
      <c r="G232" s="180" t="s">
        <v>1902</v>
      </c>
      <c r="H232" s="181">
        <v>3</v>
      </c>
      <c r="I232" s="182"/>
      <c r="J232" s="182">
        <f t="shared" si="0"/>
        <v>0</v>
      </c>
      <c r="K232" s="183"/>
      <c r="L232" s="184"/>
      <c r="M232" s="185" t="s">
        <v>1456</v>
      </c>
      <c r="N232" s="186" t="s">
        <v>1491</v>
      </c>
      <c r="O232" s="152">
        <v>0</v>
      </c>
      <c r="P232" s="152">
        <f t="shared" si="1"/>
        <v>0</v>
      </c>
      <c r="Q232" s="152">
        <v>4.7099999999999998E-3</v>
      </c>
      <c r="R232" s="152">
        <f t="shared" si="2"/>
        <v>1.413E-2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1789</v>
      </c>
      <c r="AT232" s="154" t="s">
        <v>1849</v>
      </c>
      <c r="AU232" s="154" t="s">
        <v>1535</v>
      </c>
      <c r="AY232" s="17" t="s">
        <v>1750</v>
      </c>
      <c r="BE232" s="155">
        <f t="shared" si="4"/>
        <v>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1533</v>
      </c>
      <c r="BK232" s="155">
        <f t="shared" si="9"/>
        <v>0</v>
      </c>
      <c r="BL232" s="17" t="s">
        <v>1756</v>
      </c>
      <c r="BM232" s="154" t="s">
        <v>2132</v>
      </c>
    </row>
    <row r="233" spans="1:65" s="1" customFormat="1" ht="24.2" customHeight="1">
      <c r="A233" s="29"/>
      <c r="B233" s="142"/>
      <c r="C233" s="143" t="s">
        <v>1994</v>
      </c>
      <c r="D233" s="143" t="s">
        <v>1752</v>
      </c>
      <c r="E233" s="144" t="s">
        <v>2443</v>
      </c>
      <c r="F233" s="145" t="s">
        <v>2444</v>
      </c>
      <c r="G233" s="146" t="s">
        <v>1902</v>
      </c>
      <c r="H233" s="147">
        <v>2</v>
      </c>
      <c r="I233" s="148"/>
      <c r="J233" s="148">
        <f t="shared" si="0"/>
        <v>0</v>
      </c>
      <c r="K233" s="149"/>
      <c r="L233" s="30"/>
      <c r="M233" s="150" t="s">
        <v>1456</v>
      </c>
      <c r="N233" s="151" t="s">
        <v>1491</v>
      </c>
      <c r="O233" s="152">
        <v>10.3</v>
      </c>
      <c r="P233" s="152">
        <f t="shared" si="1"/>
        <v>20.6</v>
      </c>
      <c r="Q233" s="152">
        <v>0.45937</v>
      </c>
      <c r="R233" s="152">
        <f t="shared" si="2"/>
        <v>0.91874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1756</v>
      </c>
      <c r="AT233" s="154" t="s">
        <v>1752</v>
      </c>
      <c r="AU233" s="154" t="s">
        <v>1535</v>
      </c>
      <c r="AY233" s="17" t="s">
        <v>1750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1533</v>
      </c>
      <c r="BK233" s="155">
        <f t="shared" si="9"/>
        <v>0</v>
      </c>
      <c r="BL233" s="17" t="s">
        <v>1756</v>
      </c>
      <c r="BM233" s="154" t="s">
        <v>617</v>
      </c>
    </row>
    <row r="234" spans="1:65" s="1" customFormat="1" ht="44.25" customHeight="1">
      <c r="A234" s="29"/>
      <c r="B234" s="142"/>
      <c r="C234" s="143" t="s">
        <v>1998</v>
      </c>
      <c r="D234" s="143" t="s">
        <v>1752</v>
      </c>
      <c r="E234" s="144" t="s">
        <v>2133</v>
      </c>
      <c r="F234" s="145" t="s">
        <v>2134</v>
      </c>
      <c r="G234" s="146" t="s">
        <v>1902</v>
      </c>
      <c r="H234" s="147">
        <v>3</v>
      </c>
      <c r="I234" s="148"/>
      <c r="J234" s="148">
        <f t="shared" si="0"/>
        <v>0</v>
      </c>
      <c r="K234" s="149"/>
      <c r="L234" s="30"/>
      <c r="M234" s="150" t="s">
        <v>1456</v>
      </c>
      <c r="N234" s="151" t="s">
        <v>1491</v>
      </c>
      <c r="O234" s="152">
        <v>0.22</v>
      </c>
      <c r="P234" s="152">
        <f t="shared" si="1"/>
        <v>0.66</v>
      </c>
      <c r="Q234" s="152">
        <v>0</v>
      </c>
      <c r="R234" s="152">
        <f t="shared" si="2"/>
        <v>0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1756</v>
      </c>
      <c r="AT234" s="154" t="s">
        <v>1752</v>
      </c>
      <c r="AU234" s="154" t="s">
        <v>1535</v>
      </c>
      <c r="AY234" s="17" t="s">
        <v>1750</v>
      </c>
      <c r="BE234" s="155">
        <f t="shared" si="4"/>
        <v>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1533</v>
      </c>
      <c r="BK234" s="155">
        <f t="shared" si="9"/>
        <v>0</v>
      </c>
      <c r="BL234" s="17" t="s">
        <v>1756</v>
      </c>
      <c r="BM234" s="154" t="s">
        <v>2135</v>
      </c>
    </row>
    <row r="235" spans="1:65" s="1" customFormat="1" ht="21.75" customHeight="1">
      <c r="A235" s="29"/>
      <c r="B235" s="142"/>
      <c r="C235" s="143" t="s">
        <v>2002</v>
      </c>
      <c r="D235" s="143" t="s">
        <v>1752</v>
      </c>
      <c r="E235" s="144" t="s">
        <v>2136</v>
      </c>
      <c r="F235" s="145" t="s">
        <v>2137</v>
      </c>
      <c r="G235" s="146" t="s">
        <v>1786</v>
      </c>
      <c r="H235" s="147">
        <v>14.9</v>
      </c>
      <c r="I235" s="148"/>
      <c r="J235" s="148">
        <f t="shared" si="0"/>
        <v>0</v>
      </c>
      <c r="K235" s="149"/>
      <c r="L235" s="30"/>
      <c r="M235" s="150" t="s">
        <v>1456</v>
      </c>
      <c r="N235" s="151" t="s">
        <v>1491</v>
      </c>
      <c r="O235" s="152">
        <v>2.1999999999999999E-2</v>
      </c>
      <c r="P235" s="152">
        <f t="shared" si="1"/>
        <v>0.32779999999999998</v>
      </c>
      <c r="Q235" s="152">
        <v>6.0000000000000002E-5</v>
      </c>
      <c r="R235" s="152">
        <f t="shared" si="2"/>
        <v>8.9400000000000005E-4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 t="shared" si="4"/>
        <v>0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1533</v>
      </c>
      <c r="BK235" s="155">
        <f t="shared" si="9"/>
        <v>0</v>
      </c>
      <c r="BL235" s="17" t="s">
        <v>1756</v>
      </c>
      <c r="BM235" s="154" t="s">
        <v>2138</v>
      </c>
    </row>
    <row r="236" spans="1:65" s="1" customFormat="1" ht="21.75" customHeight="1">
      <c r="A236" s="29"/>
      <c r="B236" s="142"/>
      <c r="C236" s="143" t="s">
        <v>2007</v>
      </c>
      <c r="D236" s="143" t="s">
        <v>1752</v>
      </c>
      <c r="E236" s="144" t="s">
        <v>2139</v>
      </c>
      <c r="F236" s="145" t="s">
        <v>2140</v>
      </c>
      <c r="G236" s="146" t="s">
        <v>2141</v>
      </c>
      <c r="H236" s="147">
        <v>1</v>
      </c>
      <c r="I236" s="148"/>
      <c r="J236" s="148">
        <f t="shared" si="0"/>
        <v>0</v>
      </c>
      <c r="K236" s="149"/>
      <c r="L236" s="30"/>
      <c r="M236" s="150" t="s">
        <v>1456</v>
      </c>
      <c r="N236" s="151" t="s">
        <v>1491</v>
      </c>
      <c r="O236" s="152">
        <v>0</v>
      </c>
      <c r="P236" s="152">
        <f t="shared" si="1"/>
        <v>0</v>
      </c>
      <c r="Q236" s="152">
        <v>0</v>
      </c>
      <c r="R236" s="152">
        <f t="shared" si="2"/>
        <v>0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1756</v>
      </c>
      <c r="AT236" s="154" t="s">
        <v>1752</v>
      </c>
      <c r="AU236" s="154" t="s">
        <v>1535</v>
      </c>
      <c r="AY236" s="17" t="s">
        <v>1750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1533</v>
      </c>
      <c r="BK236" s="155">
        <f t="shared" si="9"/>
        <v>0</v>
      </c>
      <c r="BL236" s="17" t="s">
        <v>1756</v>
      </c>
      <c r="BM236" s="154" t="s">
        <v>2142</v>
      </c>
    </row>
    <row r="237" spans="1:65" s="1" customFormat="1" ht="21.75" customHeight="1">
      <c r="A237" s="29"/>
      <c r="B237" s="142"/>
      <c r="C237" s="143" t="s">
        <v>2011</v>
      </c>
      <c r="D237" s="143" t="s">
        <v>1752</v>
      </c>
      <c r="E237" s="144" t="s">
        <v>569</v>
      </c>
      <c r="F237" s="145" t="s">
        <v>570</v>
      </c>
      <c r="G237" s="146" t="s">
        <v>2141</v>
      </c>
      <c r="H237" s="147">
        <v>2</v>
      </c>
      <c r="I237" s="148"/>
      <c r="J237" s="148">
        <f t="shared" si="0"/>
        <v>0</v>
      </c>
      <c r="K237" s="149"/>
      <c r="L237" s="30"/>
      <c r="M237" s="150" t="s">
        <v>1456</v>
      </c>
      <c r="N237" s="151" t="s">
        <v>1491</v>
      </c>
      <c r="O237" s="152">
        <v>0</v>
      </c>
      <c r="P237" s="152">
        <f t="shared" si="1"/>
        <v>0</v>
      </c>
      <c r="Q237" s="152">
        <v>0</v>
      </c>
      <c r="R237" s="152">
        <f t="shared" si="2"/>
        <v>0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1533</v>
      </c>
      <c r="BK237" s="155">
        <f t="shared" si="9"/>
        <v>0</v>
      </c>
      <c r="BL237" s="17" t="s">
        <v>1756</v>
      </c>
      <c r="BM237" s="154" t="s">
        <v>571</v>
      </c>
    </row>
    <row r="238" spans="1:65" s="1" customFormat="1" ht="24.2" customHeight="1">
      <c r="A238" s="29"/>
      <c r="B238" s="142"/>
      <c r="C238" s="177" t="s">
        <v>2061</v>
      </c>
      <c r="D238" s="177" t="s">
        <v>1849</v>
      </c>
      <c r="E238" s="178" t="s">
        <v>2143</v>
      </c>
      <c r="F238" s="179" t="s">
        <v>567</v>
      </c>
      <c r="G238" s="180" t="s">
        <v>1902</v>
      </c>
      <c r="H238" s="181">
        <v>3</v>
      </c>
      <c r="I238" s="182"/>
      <c r="J238" s="182">
        <f t="shared" si="0"/>
        <v>0</v>
      </c>
      <c r="K238" s="183"/>
      <c r="L238" s="184"/>
      <c r="M238" s="185" t="s">
        <v>1456</v>
      </c>
      <c r="N238" s="186" t="s">
        <v>1491</v>
      </c>
      <c r="O238" s="152">
        <v>0</v>
      </c>
      <c r="P238" s="152">
        <f t="shared" si="1"/>
        <v>0</v>
      </c>
      <c r="Q238" s="152">
        <v>3.5000000000000003E-2</v>
      </c>
      <c r="R238" s="152">
        <f t="shared" si="2"/>
        <v>0.10500000000000001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1789</v>
      </c>
      <c r="AT238" s="154" t="s">
        <v>1849</v>
      </c>
      <c r="AU238" s="154" t="s">
        <v>1535</v>
      </c>
      <c r="AY238" s="17" t="s">
        <v>1750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1533</v>
      </c>
      <c r="BK238" s="155">
        <f t="shared" si="9"/>
        <v>0</v>
      </c>
      <c r="BL238" s="17" t="s">
        <v>1756</v>
      </c>
      <c r="BM238" s="154" t="s">
        <v>881</v>
      </c>
    </row>
    <row r="239" spans="1:65" s="1" customFormat="1" ht="21.75" customHeight="1">
      <c r="A239" s="29"/>
      <c r="B239" s="142"/>
      <c r="C239" s="143" t="s">
        <v>2066</v>
      </c>
      <c r="D239" s="143" t="s">
        <v>1752</v>
      </c>
      <c r="E239" s="144" t="s">
        <v>2146</v>
      </c>
      <c r="F239" s="145" t="s">
        <v>647</v>
      </c>
      <c r="G239" s="146" t="s">
        <v>2141</v>
      </c>
      <c r="H239" s="147">
        <v>3</v>
      </c>
      <c r="I239" s="148"/>
      <c r="J239" s="148">
        <f t="shared" si="0"/>
        <v>0</v>
      </c>
      <c r="K239" s="149"/>
      <c r="L239" s="30"/>
      <c r="M239" s="150" t="s">
        <v>1456</v>
      </c>
      <c r="N239" s="151" t="s">
        <v>1491</v>
      </c>
      <c r="O239" s="152">
        <v>0</v>
      </c>
      <c r="P239" s="152">
        <f t="shared" si="1"/>
        <v>0</v>
      </c>
      <c r="Q239" s="152">
        <v>0</v>
      </c>
      <c r="R239" s="152">
        <f t="shared" si="2"/>
        <v>0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1756</v>
      </c>
      <c r="AT239" s="154" t="s">
        <v>1752</v>
      </c>
      <c r="AU239" s="154" t="s">
        <v>1535</v>
      </c>
      <c r="AY239" s="17" t="s">
        <v>1750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1533</v>
      </c>
      <c r="BK239" s="155">
        <f t="shared" si="9"/>
        <v>0</v>
      </c>
      <c r="BL239" s="17" t="s">
        <v>1756</v>
      </c>
      <c r="BM239" s="154" t="s">
        <v>882</v>
      </c>
    </row>
    <row r="240" spans="1:65" s="11" customFormat="1" ht="22.9" customHeight="1">
      <c r="B240" s="130"/>
      <c r="D240" s="131" t="s">
        <v>1525</v>
      </c>
      <c r="E240" s="140" t="s">
        <v>1794</v>
      </c>
      <c r="F240" s="140" t="s">
        <v>2035</v>
      </c>
      <c r="J240" s="141">
        <f>BK240</f>
        <v>0</v>
      </c>
      <c r="L240" s="130"/>
      <c r="M240" s="134"/>
      <c r="N240" s="135"/>
      <c r="O240" s="135"/>
      <c r="P240" s="136">
        <f>SUM(P241:P244)</f>
        <v>5.8163999999999998</v>
      </c>
      <c r="Q240" s="135"/>
      <c r="R240" s="136">
        <f>SUM(R241:R244)</f>
        <v>2.2200000000000003E-4</v>
      </c>
      <c r="S240" s="135"/>
      <c r="T240" s="137">
        <f>SUM(T241:T244)</f>
        <v>0</v>
      </c>
      <c r="AR240" s="131" t="s">
        <v>1533</v>
      </c>
      <c r="AT240" s="138" t="s">
        <v>1525</v>
      </c>
      <c r="AU240" s="138" t="s">
        <v>1533</v>
      </c>
      <c r="AY240" s="131" t="s">
        <v>1750</v>
      </c>
      <c r="BK240" s="139">
        <f>SUM(BK241:BK244)</f>
        <v>0</v>
      </c>
    </row>
    <row r="241" spans="1:65" s="1" customFormat="1" ht="37.9" customHeight="1">
      <c r="A241" s="29"/>
      <c r="B241" s="142"/>
      <c r="C241" s="143" t="s">
        <v>2015</v>
      </c>
      <c r="D241" s="143" t="s">
        <v>1752</v>
      </c>
      <c r="E241" s="144" t="s">
        <v>2037</v>
      </c>
      <c r="F241" s="145" t="s">
        <v>2038</v>
      </c>
      <c r="G241" s="146" t="s">
        <v>1786</v>
      </c>
      <c r="H241" s="147">
        <v>7.4</v>
      </c>
      <c r="I241" s="148"/>
      <c r="J241" s="148">
        <f>ROUND(I241*H241,2)</f>
        <v>0</v>
      </c>
      <c r="K241" s="149"/>
      <c r="L241" s="30"/>
      <c r="M241" s="150" t="s">
        <v>1456</v>
      </c>
      <c r="N241" s="151" t="s">
        <v>1491</v>
      </c>
      <c r="O241" s="152">
        <v>0.13900000000000001</v>
      </c>
      <c r="P241" s="152">
        <f>O241*H241</f>
        <v>1.0286000000000002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1533</v>
      </c>
      <c r="BK241" s="155">
        <f>ROUND(I241*H241,2)</f>
        <v>0</v>
      </c>
      <c r="BL241" s="17" t="s">
        <v>1756</v>
      </c>
      <c r="BM241" s="154" t="s">
        <v>2039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880</v>
      </c>
      <c r="H242" s="166">
        <v>7.4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1533</v>
      </c>
      <c r="AY242" s="164" t="s">
        <v>1750</v>
      </c>
    </row>
    <row r="243" spans="1:65" s="1" customFormat="1" ht="24.2" customHeight="1">
      <c r="A243" s="29"/>
      <c r="B243" s="142"/>
      <c r="C243" s="143" t="s">
        <v>2019</v>
      </c>
      <c r="D243" s="143" t="s">
        <v>1752</v>
      </c>
      <c r="E243" s="144" t="s">
        <v>2041</v>
      </c>
      <c r="F243" s="145" t="s">
        <v>2042</v>
      </c>
      <c r="G243" s="146" t="s">
        <v>1786</v>
      </c>
      <c r="H243" s="147">
        <v>7.4</v>
      </c>
      <c r="I243" s="148"/>
      <c r="J243" s="148">
        <f>ROUND(I243*H243,2)</f>
        <v>0</v>
      </c>
      <c r="K243" s="149"/>
      <c r="L243" s="30"/>
      <c r="M243" s="150" t="s">
        <v>1456</v>
      </c>
      <c r="N243" s="151" t="s">
        <v>1491</v>
      </c>
      <c r="O243" s="152">
        <v>0.19600000000000001</v>
      </c>
      <c r="P243" s="152">
        <f>O243*H243</f>
        <v>1.4504000000000001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2043</v>
      </c>
    </row>
    <row r="244" spans="1:65" s="1" customFormat="1" ht="24.2" customHeight="1">
      <c r="A244" s="29"/>
      <c r="B244" s="142"/>
      <c r="C244" s="143" t="s">
        <v>2023</v>
      </c>
      <c r="D244" s="143" t="s">
        <v>1752</v>
      </c>
      <c r="E244" s="144" t="s">
        <v>2046</v>
      </c>
      <c r="F244" s="145" t="s">
        <v>2047</v>
      </c>
      <c r="G244" s="146" t="s">
        <v>1786</v>
      </c>
      <c r="H244" s="147">
        <v>7.4</v>
      </c>
      <c r="I244" s="148"/>
      <c r="J244" s="148">
        <f>ROUND(I244*H244,2)</f>
        <v>0</v>
      </c>
      <c r="K244" s="149"/>
      <c r="L244" s="30"/>
      <c r="M244" s="150" t="s">
        <v>1456</v>
      </c>
      <c r="N244" s="151" t="s">
        <v>1491</v>
      </c>
      <c r="O244" s="152">
        <v>0.45100000000000001</v>
      </c>
      <c r="P244" s="152">
        <f>O244*H244</f>
        <v>3.3374000000000001</v>
      </c>
      <c r="Q244" s="152">
        <v>3.0000000000000001E-5</v>
      </c>
      <c r="R244" s="152">
        <f>Q244*H244</f>
        <v>2.2200000000000003E-4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1533</v>
      </c>
      <c r="BK244" s="155">
        <f>ROUND(I244*H244,2)</f>
        <v>0</v>
      </c>
      <c r="BL244" s="17" t="s">
        <v>1756</v>
      </c>
      <c r="BM244" s="154" t="s">
        <v>2048</v>
      </c>
    </row>
    <row r="245" spans="1:65" s="11" customFormat="1" ht="22.9" customHeight="1">
      <c r="B245" s="130"/>
      <c r="D245" s="131" t="s">
        <v>1525</v>
      </c>
      <c r="E245" s="140" t="s">
        <v>2049</v>
      </c>
      <c r="F245" s="140" t="s">
        <v>2050</v>
      </c>
      <c r="J245" s="141">
        <f>BK245</f>
        <v>0</v>
      </c>
      <c r="L245" s="130"/>
      <c r="M245" s="134"/>
      <c r="N245" s="135"/>
      <c r="O245" s="135"/>
      <c r="P245" s="136">
        <f>P246</f>
        <v>37.612720000000003</v>
      </c>
      <c r="Q245" s="135"/>
      <c r="R245" s="136">
        <f>R246</f>
        <v>0</v>
      </c>
      <c r="S245" s="135"/>
      <c r="T245" s="137">
        <f>T246</f>
        <v>0</v>
      </c>
      <c r="AR245" s="131" t="s">
        <v>1533</v>
      </c>
      <c r="AT245" s="138" t="s">
        <v>1525</v>
      </c>
      <c r="AU245" s="138" t="s">
        <v>1533</v>
      </c>
      <c r="AY245" s="131" t="s">
        <v>1750</v>
      </c>
      <c r="BK245" s="139">
        <f>BK246</f>
        <v>0</v>
      </c>
    </row>
    <row r="246" spans="1:65" s="1" customFormat="1" ht="49.15" customHeight="1">
      <c r="A246" s="29"/>
      <c r="B246" s="142"/>
      <c r="C246" s="143" t="s">
        <v>2027</v>
      </c>
      <c r="D246" s="143" t="s">
        <v>1752</v>
      </c>
      <c r="E246" s="144" t="s">
        <v>2052</v>
      </c>
      <c r="F246" s="145" t="s">
        <v>2053</v>
      </c>
      <c r="G246" s="146" t="s">
        <v>1839</v>
      </c>
      <c r="H246" s="147">
        <v>25.414000000000001</v>
      </c>
      <c r="I246" s="148"/>
      <c r="J246" s="148">
        <f>ROUND(I246*H246,2)</f>
        <v>0</v>
      </c>
      <c r="K246" s="149"/>
      <c r="L246" s="30"/>
      <c r="M246" s="150" t="s">
        <v>1456</v>
      </c>
      <c r="N246" s="151" t="s">
        <v>1491</v>
      </c>
      <c r="O246" s="152">
        <v>1.48</v>
      </c>
      <c r="P246" s="152">
        <f>O246*H246</f>
        <v>37.612720000000003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1756</v>
      </c>
      <c r="AT246" s="154" t="s">
        <v>1752</v>
      </c>
      <c r="AU246" s="154" t="s">
        <v>1535</v>
      </c>
      <c r="AY246" s="17" t="s">
        <v>1750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1533</v>
      </c>
      <c r="BK246" s="155">
        <f>ROUND(I246*H246,2)</f>
        <v>0</v>
      </c>
      <c r="BL246" s="17" t="s">
        <v>1756</v>
      </c>
      <c r="BM246" s="154" t="s">
        <v>2054</v>
      </c>
    </row>
    <row r="247" spans="1:65" s="11" customFormat="1" ht="22.9" customHeight="1">
      <c r="B247" s="130"/>
      <c r="D247" s="131" t="s">
        <v>1525</v>
      </c>
      <c r="E247" s="140" t="s">
        <v>2055</v>
      </c>
      <c r="F247" s="140" t="s">
        <v>2056</v>
      </c>
      <c r="J247" s="141">
        <f>BK247</f>
        <v>0</v>
      </c>
      <c r="L247" s="130"/>
      <c r="M247" s="134"/>
      <c r="N247" s="135"/>
      <c r="O247" s="135"/>
      <c r="P247" s="136">
        <f>SUM(P248:P257)</f>
        <v>1.1020160000000001</v>
      </c>
      <c r="Q247" s="135"/>
      <c r="R247" s="136">
        <f>SUM(R248:R257)</f>
        <v>0</v>
      </c>
      <c r="S247" s="135"/>
      <c r="T247" s="137">
        <f>SUM(T248:T257)</f>
        <v>0</v>
      </c>
      <c r="AR247" s="131" t="s">
        <v>1533</v>
      </c>
      <c r="AT247" s="138" t="s">
        <v>1525</v>
      </c>
      <c r="AU247" s="138" t="s">
        <v>1533</v>
      </c>
      <c r="AY247" s="131" t="s">
        <v>1750</v>
      </c>
      <c r="BK247" s="139">
        <f>SUM(BK248:BK257)</f>
        <v>0</v>
      </c>
    </row>
    <row r="248" spans="1:65" s="1" customFormat="1" ht="37.9" customHeight="1">
      <c r="A248" s="29"/>
      <c r="B248" s="142"/>
      <c r="C248" s="143" t="s">
        <v>2031</v>
      </c>
      <c r="D248" s="143" t="s">
        <v>1752</v>
      </c>
      <c r="E248" s="144" t="s">
        <v>2058</v>
      </c>
      <c r="F248" s="145" t="s">
        <v>2059</v>
      </c>
      <c r="G248" s="146" t="s">
        <v>1839</v>
      </c>
      <c r="H248" s="147">
        <v>4.2880000000000003</v>
      </c>
      <c r="I248" s="148"/>
      <c r="J248" s="148">
        <f>ROUND(I248*H248,2)</f>
        <v>0</v>
      </c>
      <c r="K248" s="149"/>
      <c r="L248" s="30"/>
      <c r="M248" s="150" t="s">
        <v>1456</v>
      </c>
      <c r="N248" s="151" t="s">
        <v>1491</v>
      </c>
      <c r="O248" s="152">
        <v>0.03</v>
      </c>
      <c r="P248" s="152">
        <f>O248*H248</f>
        <v>0.12864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1756</v>
      </c>
      <c r="AT248" s="154" t="s">
        <v>1752</v>
      </c>
      <c r="AU248" s="154" t="s">
        <v>1535</v>
      </c>
      <c r="AY248" s="17" t="s">
        <v>1750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1533</v>
      </c>
      <c r="BK248" s="155">
        <f>ROUND(I248*H248,2)</f>
        <v>0</v>
      </c>
      <c r="BL248" s="17" t="s">
        <v>1756</v>
      </c>
      <c r="BM248" s="154" t="s">
        <v>2060</v>
      </c>
    </row>
    <row r="249" spans="1:65" s="1" customFormat="1" ht="37.9" customHeight="1">
      <c r="A249" s="29"/>
      <c r="B249" s="142"/>
      <c r="C249" s="143" t="s">
        <v>2036</v>
      </c>
      <c r="D249" s="143" t="s">
        <v>1752</v>
      </c>
      <c r="E249" s="144" t="s">
        <v>2062</v>
      </c>
      <c r="F249" s="145" t="s">
        <v>2063</v>
      </c>
      <c r="G249" s="146" t="s">
        <v>1839</v>
      </c>
      <c r="H249" s="147">
        <v>145.792</v>
      </c>
      <c r="I249" s="148"/>
      <c r="J249" s="148">
        <f>ROUND(I249*H249,2)</f>
        <v>0</v>
      </c>
      <c r="K249" s="149"/>
      <c r="L249" s="30"/>
      <c r="M249" s="150" t="s">
        <v>1456</v>
      </c>
      <c r="N249" s="151" t="s">
        <v>1491</v>
      </c>
      <c r="O249" s="152">
        <v>2E-3</v>
      </c>
      <c r="P249" s="152">
        <f>O249*H249</f>
        <v>0.29158400000000001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1756</v>
      </c>
      <c r="AT249" s="154" t="s">
        <v>1752</v>
      </c>
      <c r="AU249" s="154" t="s">
        <v>1535</v>
      </c>
      <c r="AY249" s="17" t="s">
        <v>1750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1533</v>
      </c>
      <c r="BK249" s="155">
        <f>ROUND(I249*H249,2)</f>
        <v>0</v>
      </c>
      <c r="BL249" s="17" t="s">
        <v>1756</v>
      </c>
      <c r="BM249" s="154" t="s">
        <v>2064</v>
      </c>
    </row>
    <row r="250" spans="1:65" s="13" customFormat="1">
      <c r="B250" s="163"/>
      <c r="D250" s="157" t="s">
        <v>1758</v>
      </c>
      <c r="F250" s="165" t="s">
        <v>883</v>
      </c>
      <c r="H250" s="166">
        <v>145.792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1758</v>
      </c>
      <c r="AU250" s="164" t="s">
        <v>1535</v>
      </c>
      <c r="AV250" s="13" t="s">
        <v>1535</v>
      </c>
      <c r="AW250" s="13" t="s">
        <v>1458</v>
      </c>
      <c r="AX250" s="13" t="s">
        <v>1533</v>
      </c>
      <c r="AY250" s="164" t="s">
        <v>1750</v>
      </c>
    </row>
    <row r="251" spans="1:65" s="1" customFormat="1" ht="24.2" customHeight="1">
      <c r="A251" s="29"/>
      <c r="B251" s="142"/>
      <c r="C251" s="143" t="s">
        <v>2040</v>
      </c>
      <c r="D251" s="143" t="s">
        <v>1752</v>
      </c>
      <c r="E251" s="144" t="s">
        <v>2067</v>
      </c>
      <c r="F251" s="145" t="s">
        <v>2068</v>
      </c>
      <c r="G251" s="146" t="s">
        <v>1839</v>
      </c>
      <c r="H251" s="147">
        <v>4.2880000000000003</v>
      </c>
      <c r="I251" s="148"/>
      <c r="J251" s="148">
        <f>ROUND(I251*H251,2)</f>
        <v>0</v>
      </c>
      <c r="K251" s="149"/>
      <c r="L251" s="30"/>
      <c r="M251" s="150" t="s">
        <v>1456</v>
      </c>
      <c r="N251" s="151" t="s">
        <v>1491</v>
      </c>
      <c r="O251" s="152">
        <v>0.159</v>
      </c>
      <c r="P251" s="152">
        <f>O251*H251</f>
        <v>0.68179200000000006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1533</v>
      </c>
      <c r="BK251" s="155">
        <f>ROUND(I251*H251,2)</f>
        <v>0</v>
      </c>
      <c r="BL251" s="17" t="s">
        <v>1756</v>
      </c>
      <c r="BM251" s="154" t="s">
        <v>2069</v>
      </c>
    </row>
    <row r="252" spans="1:65" s="1" customFormat="1" ht="55.5" customHeight="1">
      <c r="A252" s="29"/>
      <c r="B252" s="142"/>
      <c r="C252" s="143" t="s">
        <v>2045</v>
      </c>
      <c r="D252" s="143" t="s">
        <v>1752</v>
      </c>
      <c r="E252" s="144" t="s">
        <v>2071</v>
      </c>
      <c r="F252" s="145" t="s">
        <v>2072</v>
      </c>
      <c r="G252" s="146" t="s">
        <v>1839</v>
      </c>
      <c r="H252" s="147">
        <v>1.0820000000000001</v>
      </c>
      <c r="I252" s="148"/>
      <c r="J252" s="148">
        <f>ROUND(I252*H252,2)</f>
        <v>0</v>
      </c>
      <c r="K252" s="149"/>
      <c r="L252" s="30"/>
      <c r="M252" s="150" t="s">
        <v>1456</v>
      </c>
      <c r="N252" s="151" t="s">
        <v>1491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1756</v>
      </c>
      <c r="AT252" s="154" t="s">
        <v>1752</v>
      </c>
      <c r="AU252" s="154" t="s">
        <v>1535</v>
      </c>
      <c r="AY252" s="17" t="s">
        <v>1750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1533</v>
      </c>
      <c r="BK252" s="155">
        <f>ROUND(I252*H252,2)</f>
        <v>0</v>
      </c>
      <c r="BL252" s="17" t="s">
        <v>1756</v>
      </c>
      <c r="BM252" s="154" t="s">
        <v>2073</v>
      </c>
    </row>
    <row r="253" spans="1:65" s="13" customFormat="1">
      <c r="B253" s="163"/>
      <c r="D253" s="157" t="s">
        <v>1758</v>
      </c>
      <c r="E253" s="164" t="s">
        <v>1456</v>
      </c>
      <c r="F253" s="165" t="s">
        <v>884</v>
      </c>
      <c r="H253" s="166">
        <v>1.0820000000000001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1758</v>
      </c>
      <c r="AU253" s="164" t="s">
        <v>1535</v>
      </c>
      <c r="AV253" s="13" t="s">
        <v>1535</v>
      </c>
      <c r="AW253" s="13" t="s">
        <v>1482</v>
      </c>
      <c r="AX253" s="13" t="s">
        <v>1533</v>
      </c>
      <c r="AY253" s="164" t="s">
        <v>1750</v>
      </c>
    </row>
    <row r="254" spans="1:65" s="1" customFormat="1" ht="62.65" customHeight="1">
      <c r="A254" s="29"/>
      <c r="B254" s="142"/>
      <c r="C254" s="143" t="s">
        <v>2051</v>
      </c>
      <c r="D254" s="143" t="s">
        <v>1752</v>
      </c>
      <c r="E254" s="144" t="s">
        <v>2075</v>
      </c>
      <c r="F254" s="145" t="s">
        <v>2076</v>
      </c>
      <c r="G254" s="146" t="s">
        <v>1839</v>
      </c>
      <c r="H254" s="147">
        <v>1.5409999999999999</v>
      </c>
      <c r="I254" s="148"/>
      <c r="J254" s="148">
        <f>ROUND(I254*H254,2)</f>
        <v>0</v>
      </c>
      <c r="K254" s="149"/>
      <c r="L254" s="30"/>
      <c r="M254" s="150" t="s">
        <v>1456</v>
      </c>
      <c r="N254" s="151" t="s">
        <v>1491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1756</v>
      </c>
      <c r="AT254" s="154" t="s">
        <v>1752</v>
      </c>
      <c r="AU254" s="154" t="s">
        <v>1535</v>
      </c>
      <c r="AY254" s="17" t="s">
        <v>1750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1533</v>
      </c>
      <c r="BK254" s="155">
        <f>ROUND(I254*H254,2)</f>
        <v>0</v>
      </c>
      <c r="BL254" s="17" t="s">
        <v>1756</v>
      </c>
      <c r="BM254" s="154" t="s">
        <v>2077</v>
      </c>
    </row>
    <row r="255" spans="1:65" s="13" customFormat="1">
      <c r="B255" s="163"/>
      <c r="D255" s="157" t="s">
        <v>1758</v>
      </c>
      <c r="E255" s="164" t="s">
        <v>1456</v>
      </c>
      <c r="F255" s="165" t="s">
        <v>885</v>
      </c>
      <c r="H255" s="166">
        <v>1.5409999999999999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1758</v>
      </c>
      <c r="AU255" s="164" t="s">
        <v>1535</v>
      </c>
      <c r="AV255" s="13" t="s">
        <v>1535</v>
      </c>
      <c r="AW255" s="13" t="s">
        <v>1482</v>
      </c>
      <c r="AX255" s="13" t="s">
        <v>1533</v>
      </c>
      <c r="AY255" s="164" t="s">
        <v>1750</v>
      </c>
    </row>
    <row r="256" spans="1:65" s="1" customFormat="1" ht="55.5" customHeight="1">
      <c r="A256" s="29"/>
      <c r="B256" s="142"/>
      <c r="C256" s="143" t="s">
        <v>2057</v>
      </c>
      <c r="D256" s="143" t="s">
        <v>1752</v>
      </c>
      <c r="E256" s="144" t="s">
        <v>2080</v>
      </c>
      <c r="F256" s="145" t="s">
        <v>1838</v>
      </c>
      <c r="G256" s="146" t="s">
        <v>1839</v>
      </c>
      <c r="H256" s="147">
        <v>1.665</v>
      </c>
      <c r="I256" s="148"/>
      <c r="J256" s="148">
        <f>ROUND(I256*H256,2)</f>
        <v>0</v>
      </c>
      <c r="K256" s="149"/>
      <c r="L256" s="30"/>
      <c r="M256" s="150" t="s">
        <v>1456</v>
      </c>
      <c r="N256" s="151" t="s">
        <v>1491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1533</v>
      </c>
      <c r="BK256" s="155">
        <f>ROUND(I256*H256,2)</f>
        <v>0</v>
      </c>
      <c r="BL256" s="17" t="s">
        <v>1756</v>
      </c>
      <c r="BM256" s="154" t="s">
        <v>2081</v>
      </c>
    </row>
    <row r="257" spans="1:51" s="13" customFormat="1">
      <c r="B257" s="163"/>
      <c r="D257" s="157" t="s">
        <v>1758</v>
      </c>
      <c r="E257" s="164" t="s">
        <v>1456</v>
      </c>
      <c r="F257" s="165" t="s">
        <v>886</v>
      </c>
      <c r="H257" s="166">
        <v>1.665</v>
      </c>
      <c r="L257" s="163"/>
      <c r="M257" s="187"/>
      <c r="N257" s="188"/>
      <c r="O257" s="188"/>
      <c r="P257" s="188"/>
      <c r="Q257" s="188"/>
      <c r="R257" s="188"/>
      <c r="S257" s="188"/>
      <c r="T257" s="189"/>
      <c r="AT257" s="164" t="s">
        <v>1758</v>
      </c>
      <c r="AU257" s="164" t="s">
        <v>1535</v>
      </c>
      <c r="AV257" s="13" t="s">
        <v>1535</v>
      </c>
      <c r="AW257" s="13" t="s">
        <v>1482</v>
      </c>
      <c r="AX257" s="13" t="s">
        <v>1533</v>
      </c>
      <c r="AY257" s="164" t="s">
        <v>1750</v>
      </c>
    </row>
    <row r="258" spans="1:51" s="1" customFormat="1" ht="6.95" customHeight="1">
      <c r="A258" s="29"/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0"/>
      <c r="M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</row>
  </sheetData>
  <autoFilter ref="C129:K257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8"/>
  <sheetViews>
    <sheetView showGridLines="0" workbookViewId="0">
      <selection activeCell="F249" sqref="F24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1648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1717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887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ROUND((SUM(BE130:BE267)),  2)</f>
        <v>0</v>
      </c>
      <c r="G35" s="29"/>
      <c r="H35" s="29"/>
      <c r="I35" s="102">
        <v>0.21</v>
      </c>
      <c r="J35" s="101">
        <f>ROUND(((SUM(BE130:BE267))*I35),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ROUND((SUM(BF130:BF267)),  2)</f>
        <v>0</v>
      </c>
      <c r="G36" s="29"/>
      <c r="H36" s="29"/>
      <c r="I36" s="102">
        <v>0.12</v>
      </c>
      <c r="J36" s="101">
        <f>ROUND(((SUM(BF130:BF267))*I36),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ROUND((SUM(BG130:BG267)),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ROUND((SUM(BH130:BH267)),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ROUND((SUM(BI130:BI267)),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1717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SO_01.3.2-U - Napojovací body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1728</v>
      </c>
      <c r="E102" s="117"/>
      <c r="F102" s="117"/>
      <c r="G102" s="117"/>
      <c r="H102" s="117"/>
      <c r="I102" s="117"/>
      <c r="J102" s="118">
        <f>J205</f>
        <v>0</v>
      </c>
      <c r="L102" s="115"/>
    </row>
    <row r="103" spans="1:47" s="9" customFormat="1" ht="19.899999999999999" customHeight="1">
      <c r="B103" s="115"/>
      <c r="D103" s="116" t="s">
        <v>1729</v>
      </c>
      <c r="E103" s="117"/>
      <c r="F103" s="117"/>
      <c r="G103" s="117"/>
      <c r="H103" s="117"/>
      <c r="I103" s="117"/>
      <c r="J103" s="118">
        <f>J207</f>
        <v>0</v>
      </c>
      <c r="L103" s="115"/>
    </row>
    <row r="104" spans="1:47" s="9" customFormat="1" ht="19.899999999999999" customHeight="1">
      <c r="B104" s="115"/>
      <c r="D104" s="116" t="s">
        <v>1730</v>
      </c>
      <c r="E104" s="117"/>
      <c r="F104" s="117"/>
      <c r="G104" s="117"/>
      <c r="H104" s="117"/>
      <c r="I104" s="117"/>
      <c r="J104" s="118">
        <f>J216</f>
        <v>0</v>
      </c>
      <c r="L104" s="115"/>
    </row>
    <row r="105" spans="1:47" s="9" customFormat="1" ht="19.899999999999999" customHeight="1">
      <c r="B105" s="115"/>
      <c r="D105" s="116" t="s">
        <v>1731</v>
      </c>
      <c r="E105" s="117"/>
      <c r="F105" s="117"/>
      <c r="G105" s="117"/>
      <c r="H105" s="117"/>
      <c r="I105" s="117"/>
      <c r="J105" s="118">
        <f>J234</f>
        <v>0</v>
      </c>
      <c r="L105" s="115"/>
    </row>
    <row r="106" spans="1:47" s="9" customFormat="1" ht="19.899999999999999" customHeight="1">
      <c r="B106" s="115"/>
      <c r="D106" s="116" t="s">
        <v>1732</v>
      </c>
      <c r="E106" s="117"/>
      <c r="F106" s="117"/>
      <c r="G106" s="117"/>
      <c r="H106" s="117"/>
      <c r="I106" s="117"/>
      <c r="J106" s="118">
        <f>J250</f>
        <v>0</v>
      </c>
      <c r="L106" s="115"/>
    </row>
    <row r="107" spans="1:47" s="9" customFormat="1" ht="19.899999999999999" customHeight="1">
      <c r="B107" s="115"/>
      <c r="D107" s="116" t="s">
        <v>1733</v>
      </c>
      <c r="E107" s="117"/>
      <c r="F107" s="117"/>
      <c r="G107" s="117"/>
      <c r="H107" s="117"/>
      <c r="I107" s="117"/>
      <c r="J107" s="118">
        <f>J255</f>
        <v>0</v>
      </c>
      <c r="L107" s="115"/>
    </row>
    <row r="108" spans="1:47" s="9" customFormat="1" ht="19.899999999999999" customHeight="1">
      <c r="B108" s="115"/>
      <c r="D108" s="116" t="s">
        <v>1734</v>
      </c>
      <c r="E108" s="117"/>
      <c r="F108" s="117"/>
      <c r="G108" s="117"/>
      <c r="H108" s="117"/>
      <c r="I108" s="117"/>
      <c r="J108" s="118">
        <f>J257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1735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1468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1716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1717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1718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87" t="str">
        <f>E11</f>
        <v>SO_01.3.2-U - Napojovací body - 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1472</v>
      </c>
      <c r="D124" s="29"/>
      <c r="E124" s="29"/>
      <c r="F124" s="24" t="str">
        <f>F14</f>
        <v xml:space="preserve"> </v>
      </c>
      <c r="G124" s="29"/>
      <c r="H124" s="29"/>
      <c r="I124" s="26" t="s">
        <v>1474</v>
      </c>
      <c r="J124" s="52">
        <f>IF(J14="","",J14)</f>
        <v>45743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1475</v>
      </c>
      <c r="D126" s="29"/>
      <c r="E126" s="29"/>
      <c r="F126" s="24" t="str">
        <f>E17</f>
        <v xml:space="preserve"> </v>
      </c>
      <c r="G126" s="29"/>
      <c r="H126" s="29"/>
      <c r="I126" s="26" t="s">
        <v>1480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1479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1483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1736</v>
      </c>
      <c r="D129" s="122" t="s">
        <v>1511</v>
      </c>
      <c r="E129" s="122" t="s">
        <v>1507</v>
      </c>
      <c r="F129" s="122" t="s">
        <v>1508</v>
      </c>
      <c r="G129" s="122" t="s">
        <v>1737</v>
      </c>
      <c r="H129" s="122" t="s">
        <v>1738</v>
      </c>
      <c r="I129" s="122" t="s">
        <v>1739</v>
      </c>
      <c r="J129" s="123" t="s">
        <v>1722</v>
      </c>
      <c r="K129" s="124" t="s">
        <v>1740</v>
      </c>
      <c r="L129" s="125"/>
      <c r="M129" s="58" t="s">
        <v>1456</v>
      </c>
      <c r="N129" s="59" t="s">
        <v>1490</v>
      </c>
      <c r="O129" s="59" t="s">
        <v>1741</v>
      </c>
      <c r="P129" s="59" t="s">
        <v>1742</v>
      </c>
      <c r="Q129" s="59" t="s">
        <v>1743</v>
      </c>
      <c r="R129" s="59" t="s">
        <v>1744</v>
      </c>
      <c r="S129" s="59" t="s">
        <v>1745</v>
      </c>
      <c r="T129" s="60" t="s">
        <v>1746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1747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3046.9213909999994</v>
      </c>
      <c r="Q130" s="62"/>
      <c r="R130" s="127">
        <f>R131</f>
        <v>486.66984019</v>
      </c>
      <c r="S130" s="62"/>
      <c r="T130" s="128">
        <f>T131</f>
        <v>122.98139999999998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1525</v>
      </c>
      <c r="AU130" s="17" t="s">
        <v>1724</v>
      </c>
      <c r="BK130" s="129">
        <f>BK131</f>
        <v>0</v>
      </c>
    </row>
    <row r="131" spans="1:65" s="11" customFormat="1" ht="25.9" customHeight="1">
      <c r="B131" s="130"/>
      <c r="D131" s="131" t="s">
        <v>1525</v>
      </c>
      <c r="E131" s="132" t="s">
        <v>1748</v>
      </c>
      <c r="F131" s="132" t="s">
        <v>1749</v>
      </c>
      <c r="J131" s="133">
        <f>BK131</f>
        <v>0</v>
      </c>
      <c r="L131" s="130"/>
      <c r="M131" s="134"/>
      <c r="N131" s="135"/>
      <c r="O131" s="135"/>
      <c r="P131" s="136">
        <f>P132+P203+P205+P207+P216+P234+P250+P255+P257</f>
        <v>3046.9213909999994</v>
      </c>
      <c r="Q131" s="135"/>
      <c r="R131" s="136">
        <f>R132+R203+R205+R207+R216+R234+R250+R255+R257</f>
        <v>486.66984019</v>
      </c>
      <c r="S131" s="135"/>
      <c r="T131" s="137">
        <f>T132+T203+T205+T207+T216+T234+T250+T255+T257</f>
        <v>122.98139999999998</v>
      </c>
      <c r="AR131" s="131" t="s">
        <v>1533</v>
      </c>
      <c r="AT131" s="138" t="s">
        <v>1525</v>
      </c>
      <c r="AU131" s="138" t="s">
        <v>1526</v>
      </c>
      <c r="AY131" s="131" t="s">
        <v>1750</v>
      </c>
      <c r="BK131" s="139">
        <f>BK132+BK203+BK205+BK207+BK216+BK234+BK250+BK255+BK257</f>
        <v>0</v>
      </c>
    </row>
    <row r="132" spans="1:65" s="11" customFormat="1" ht="22.9" customHeight="1">
      <c r="B132" s="130"/>
      <c r="D132" s="131" t="s">
        <v>1525</v>
      </c>
      <c r="E132" s="140" t="s">
        <v>1533</v>
      </c>
      <c r="F132" s="140" t="s">
        <v>1751</v>
      </c>
      <c r="J132" s="141">
        <f>BK132</f>
        <v>0</v>
      </c>
      <c r="L132" s="130"/>
      <c r="M132" s="134"/>
      <c r="N132" s="135"/>
      <c r="O132" s="135"/>
      <c r="P132" s="136">
        <f>SUM(P133:P202)</f>
        <v>1594.9465979999995</v>
      </c>
      <c r="Q132" s="135"/>
      <c r="R132" s="136">
        <f>SUM(R133:R202)</f>
        <v>425.79099760000003</v>
      </c>
      <c r="S132" s="135"/>
      <c r="T132" s="137">
        <f>SUM(T133:T202)</f>
        <v>122.98139999999998</v>
      </c>
      <c r="AR132" s="131" t="s">
        <v>1533</v>
      </c>
      <c r="AT132" s="138" t="s">
        <v>1525</v>
      </c>
      <c r="AU132" s="138" t="s">
        <v>1533</v>
      </c>
      <c r="AY132" s="131" t="s">
        <v>1750</v>
      </c>
      <c r="BK132" s="139">
        <f>SUM(BK133:BK202)</f>
        <v>0</v>
      </c>
    </row>
    <row r="133" spans="1:65" s="1" customFormat="1" ht="62.65" customHeight="1">
      <c r="A133" s="29"/>
      <c r="B133" s="142"/>
      <c r="C133" s="143" t="s">
        <v>1533</v>
      </c>
      <c r="D133" s="143" t="s">
        <v>1752</v>
      </c>
      <c r="E133" s="144" t="s">
        <v>888</v>
      </c>
      <c r="F133" s="145" t="s">
        <v>889</v>
      </c>
      <c r="G133" s="146" t="s">
        <v>1755</v>
      </c>
      <c r="H133" s="147">
        <v>3.6</v>
      </c>
      <c r="I133" s="148"/>
      <c r="J133" s="148">
        <f>ROUND(I133*H133,2)</f>
        <v>0</v>
      </c>
      <c r="K133" s="149"/>
      <c r="L133" s="30"/>
      <c r="M133" s="150" t="s">
        <v>1456</v>
      </c>
      <c r="N133" s="151" t="s">
        <v>1491</v>
      </c>
      <c r="O133" s="152">
        <v>0.34399999999999997</v>
      </c>
      <c r="P133" s="152">
        <f>O133*H133</f>
        <v>1.2383999999999999</v>
      </c>
      <c r="Q133" s="152">
        <v>0</v>
      </c>
      <c r="R133" s="152">
        <f>Q133*H133</f>
        <v>0</v>
      </c>
      <c r="S133" s="152">
        <v>0.29499999999999998</v>
      </c>
      <c r="T133" s="153">
        <f>S133*H133</f>
        <v>1.0620000000000001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1535</v>
      </c>
      <c r="AY133" s="17" t="s">
        <v>1750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1533</v>
      </c>
      <c r="BK133" s="155">
        <f>ROUND(I133*H133,2)</f>
        <v>0</v>
      </c>
      <c r="BL133" s="17" t="s">
        <v>1756</v>
      </c>
      <c r="BM133" s="154" t="s">
        <v>890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891</v>
      </c>
      <c r="H134" s="166">
        <v>3.6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1533</v>
      </c>
      <c r="AY134" s="164" t="s">
        <v>1750</v>
      </c>
    </row>
    <row r="135" spans="1:65" s="1" customFormat="1" ht="62.65" customHeight="1">
      <c r="A135" s="29"/>
      <c r="B135" s="142"/>
      <c r="C135" s="143" t="s">
        <v>1535</v>
      </c>
      <c r="D135" s="143" t="s">
        <v>1752</v>
      </c>
      <c r="E135" s="144" t="s">
        <v>1753</v>
      </c>
      <c r="F135" s="145" t="s">
        <v>1754</v>
      </c>
      <c r="G135" s="146" t="s">
        <v>1755</v>
      </c>
      <c r="H135" s="147">
        <v>89.91</v>
      </c>
      <c r="I135" s="148"/>
      <c r="J135" s="148">
        <f>ROUND(I135*H135,2)</f>
        <v>0</v>
      </c>
      <c r="K135" s="149"/>
      <c r="L135" s="30"/>
      <c r="M135" s="150" t="s">
        <v>1456</v>
      </c>
      <c r="N135" s="151" t="s">
        <v>1491</v>
      </c>
      <c r="O135" s="152">
        <v>7.8E-2</v>
      </c>
      <c r="P135" s="152">
        <f>O135*H135</f>
        <v>7.0129799999999998</v>
      </c>
      <c r="Q135" s="152">
        <v>0</v>
      </c>
      <c r="R135" s="152">
        <f>Q135*H135</f>
        <v>0</v>
      </c>
      <c r="S135" s="152">
        <v>0.5</v>
      </c>
      <c r="T135" s="153">
        <f>S135*H135</f>
        <v>44.954999999999998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1756</v>
      </c>
      <c r="AT135" s="154" t="s">
        <v>1752</v>
      </c>
      <c r="AU135" s="154" t="s">
        <v>1535</v>
      </c>
      <c r="AY135" s="17" t="s">
        <v>1750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1533</v>
      </c>
      <c r="BK135" s="155">
        <f>ROUND(I135*H135,2)</f>
        <v>0</v>
      </c>
      <c r="BL135" s="17" t="s">
        <v>1756</v>
      </c>
      <c r="BM135" s="154" t="s">
        <v>1757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892</v>
      </c>
      <c r="H136" s="166">
        <v>89.91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1533</v>
      </c>
      <c r="AY136" s="164" t="s">
        <v>1750</v>
      </c>
    </row>
    <row r="137" spans="1:65" s="1" customFormat="1" ht="62.65" customHeight="1">
      <c r="A137" s="29"/>
      <c r="B137" s="142"/>
      <c r="C137" s="143" t="s">
        <v>1764</v>
      </c>
      <c r="D137" s="143" t="s">
        <v>1752</v>
      </c>
      <c r="E137" s="144" t="s">
        <v>2556</v>
      </c>
      <c r="F137" s="145" t="s">
        <v>2557</v>
      </c>
      <c r="G137" s="146" t="s">
        <v>1755</v>
      </c>
      <c r="H137" s="147">
        <v>36.090000000000003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0.05</v>
      </c>
      <c r="P137" s="152">
        <f>O137*H137</f>
        <v>1.8045000000000002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6.1353000000000009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893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894</v>
      </c>
      <c r="H138" s="166">
        <v>36.090000000000003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1533</v>
      </c>
      <c r="AY138" s="164" t="s">
        <v>1750</v>
      </c>
    </row>
    <row r="139" spans="1:65" s="1" customFormat="1" ht="62.65" customHeight="1">
      <c r="A139" s="29"/>
      <c r="B139" s="142"/>
      <c r="C139" s="143" t="s">
        <v>1756</v>
      </c>
      <c r="D139" s="143" t="s">
        <v>1752</v>
      </c>
      <c r="E139" s="144" t="s">
        <v>1761</v>
      </c>
      <c r="F139" s="145" t="s">
        <v>1762</v>
      </c>
      <c r="G139" s="146" t="s">
        <v>1755</v>
      </c>
      <c r="H139" s="147">
        <v>89.91</v>
      </c>
      <c r="I139" s="148"/>
      <c r="J139" s="148">
        <f>ROUND(I139*H139,2)</f>
        <v>0</v>
      </c>
      <c r="K139" s="149"/>
      <c r="L139" s="30"/>
      <c r="M139" s="150" t="s">
        <v>1456</v>
      </c>
      <c r="N139" s="151" t="s">
        <v>1491</v>
      </c>
      <c r="O139" s="152">
        <v>0.19400000000000001</v>
      </c>
      <c r="P139" s="152">
        <f>O139*H139</f>
        <v>17.442540000000001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29.220749999999999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1535</v>
      </c>
      <c r="AY139" s="17" t="s">
        <v>1750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1533</v>
      </c>
      <c r="BK139" s="155">
        <f>ROUND(I139*H139,2)</f>
        <v>0</v>
      </c>
      <c r="BL139" s="17" t="s">
        <v>1756</v>
      </c>
      <c r="BM139" s="154" t="s">
        <v>1763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892</v>
      </c>
      <c r="H140" s="166">
        <v>89.91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1533</v>
      </c>
      <c r="AY140" s="164" t="s">
        <v>1750</v>
      </c>
    </row>
    <row r="141" spans="1:65" s="1" customFormat="1" ht="55.5" customHeight="1">
      <c r="A141" s="29"/>
      <c r="B141" s="142"/>
      <c r="C141" s="143" t="s">
        <v>1771</v>
      </c>
      <c r="D141" s="143" t="s">
        <v>1752</v>
      </c>
      <c r="E141" s="144" t="s">
        <v>2169</v>
      </c>
      <c r="F141" s="145" t="s">
        <v>2170</v>
      </c>
      <c r="G141" s="146" t="s">
        <v>1755</v>
      </c>
      <c r="H141" s="147">
        <v>89.91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7.8E-2</v>
      </c>
      <c r="P141" s="152">
        <f>O141*H141</f>
        <v>7.0129799999999998</v>
      </c>
      <c r="Q141" s="152">
        <v>0</v>
      </c>
      <c r="R141" s="152">
        <f>Q141*H141</f>
        <v>0</v>
      </c>
      <c r="S141" s="152">
        <v>0.22</v>
      </c>
      <c r="T141" s="153">
        <f>S141*H141</f>
        <v>19.780200000000001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1767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895</v>
      </c>
      <c r="H142" s="166">
        <v>89.91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55.5" customHeight="1">
      <c r="A143" s="29"/>
      <c r="B143" s="142"/>
      <c r="C143" s="143" t="s">
        <v>1777</v>
      </c>
      <c r="D143" s="143" t="s">
        <v>1752</v>
      </c>
      <c r="E143" s="144" t="s">
        <v>1768</v>
      </c>
      <c r="F143" s="145" t="s">
        <v>1769</v>
      </c>
      <c r="G143" s="146" t="s">
        <v>1755</v>
      </c>
      <c r="H143" s="147">
        <v>189.81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8.9999999999999993E-3</v>
      </c>
      <c r="P143" s="152">
        <f>O143*H143</f>
        <v>1.7082899999999999</v>
      </c>
      <c r="Q143" s="152">
        <v>9.0000000000000006E-5</v>
      </c>
      <c r="R143" s="152">
        <f>Q143*H143</f>
        <v>1.7082900000000002E-2</v>
      </c>
      <c r="S143" s="152">
        <v>0.115</v>
      </c>
      <c r="T143" s="153">
        <f>S143*H143</f>
        <v>21.828150000000001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1770</v>
      </c>
    </row>
    <row r="144" spans="1:65" s="13" customFormat="1">
      <c r="B144" s="163"/>
      <c r="D144" s="157" t="s">
        <v>1758</v>
      </c>
      <c r="E144" s="164" t="s">
        <v>1456</v>
      </c>
      <c r="F144" s="165" t="s">
        <v>896</v>
      </c>
      <c r="H144" s="166">
        <v>189.81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1758</v>
      </c>
      <c r="AU144" s="164" t="s">
        <v>1535</v>
      </c>
      <c r="AV144" s="13" t="s">
        <v>1535</v>
      </c>
      <c r="AW144" s="13" t="s">
        <v>1482</v>
      </c>
      <c r="AX144" s="13" t="s">
        <v>1533</v>
      </c>
      <c r="AY144" s="164" t="s">
        <v>1750</v>
      </c>
    </row>
    <row r="145" spans="1:65" s="1" customFormat="1" ht="24.2" customHeight="1">
      <c r="A145" s="29"/>
      <c r="B145" s="142"/>
      <c r="C145" s="143" t="s">
        <v>1783</v>
      </c>
      <c r="D145" s="143" t="s">
        <v>1752</v>
      </c>
      <c r="E145" s="144" t="s">
        <v>1772</v>
      </c>
      <c r="F145" s="145" t="s">
        <v>1773</v>
      </c>
      <c r="G145" s="146" t="s">
        <v>1774</v>
      </c>
      <c r="H145" s="147">
        <v>690</v>
      </c>
      <c r="I145" s="148"/>
      <c r="J145" s="148">
        <f>ROUND(I145*H145,2)</f>
        <v>0</v>
      </c>
      <c r="K145" s="149"/>
      <c r="L145" s="30"/>
      <c r="M145" s="150" t="s">
        <v>1456</v>
      </c>
      <c r="N145" s="151" t="s">
        <v>1491</v>
      </c>
      <c r="O145" s="152">
        <v>0.184</v>
      </c>
      <c r="P145" s="152">
        <f>O145*H145</f>
        <v>126.96</v>
      </c>
      <c r="Q145" s="152">
        <v>3.0000000000000001E-5</v>
      </c>
      <c r="R145" s="152">
        <f>Q145*H145</f>
        <v>2.07E-2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1756</v>
      </c>
      <c r="AT145" s="154" t="s">
        <v>1752</v>
      </c>
      <c r="AU145" s="154" t="s">
        <v>1535</v>
      </c>
      <c r="AY145" s="17" t="s">
        <v>1750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1533</v>
      </c>
      <c r="BK145" s="155">
        <f>ROUND(I145*H145,2)</f>
        <v>0</v>
      </c>
      <c r="BL145" s="17" t="s">
        <v>1756</v>
      </c>
      <c r="BM145" s="154" t="s">
        <v>1775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897</v>
      </c>
      <c r="H146" s="166">
        <v>690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1533</v>
      </c>
      <c r="AY146" s="164" t="s">
        <v>1750</v>
      </c>
    </row>
    <row r="147" spans="1:65" s="1" customFormat="1" ht="37.9" customHeight="1">
      <c r="A147" s="29"/>
      <c r="B147" s="142"/>
      <c r="C147" s="143" t="s">
        <v>1789</v>
      </c>
      <c r="D147" s="143" t="s">
        <v>1752</v>
      </c>
      <c r="E147" s="144" t="s">
        <v>1778</v>
      </c>
      <c r="F147" s="145" t="s">
        <v>1779</v>
      </c>
      <c r="G147" s="146" t="s">
        <v>1780</v>
      </c>
      <c r="H147" s="147">
        <v>138</v>
      </c>
      <c r="I147" s="148"/>
      <c r="J147" s="148">
        <f>ROUND(I147*H147,2)</f>
        <v>0</v>
      </c>
      <c r="K147" s="149"/>
      <c r="L147" s="30"/>
      <c r="M147" s="150" t="s">
        <v>1456</v>
      </c>
      <c r="N147" s="151" t="s">
        <v>1491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1756</v>
      </c>
      <c r="AT147" s="154" t="s">
        <v>1752</v>
      </c>
      <c r="AU147" s="154" t="s">
        <v>1535</v>
      </c>
      <c r="AY147" s="17" t="s">
        <v>1750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1533</v>
      </c>
      <c r="BK147" s="155">
        <f>ROUND(I147*H147,2)</f>
        <v>0</v>
      </c>
      <c r="BL147" s="17" t="s">
        <v>1756</v>
      </c>
      <c r="BM147" s="154" t="s">
        <v>1781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898</v>
      </c>
      <c r="H148" s="166">
        <v>138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1533</v>
      </c>
      <c r="AY148" s="164" t="s">
        <v>1750</v>
      </c>
    </row>
    <row r="149" spans="1:65" s="1" customFormat="1" ht="24.2" customHeight="1">
      <c r="A149" s="29"/>
      <c r="B149" s="142"/>
      <c r="C149" s="143" t="s">
        <v>1794</v>
      </c>
      <c r="D149" s="143" t="s">
        <v>1752</v>
      </c>
      <c r="E149" s="144" t="s">
        <v>1795</v>
      </c>
      <c r="F149" s="145" t="s">
        <v>1796</v>
      </c>
      <c r="G149" s="146" t="s">
        <v>1755</v>
      </c>
      <c r="H149" s="147">
        <v>105.21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1.9E-2</v>
      </c>
      <c r="P149" s="152">
        <f>O149*H149</f>
        <v>1.9989899999999998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1797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899</v>
      </c>
      <c r="H150" s="166">
        <v>105.21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1533</v>
      </c>
      <c r="AY150" s="164" t="s">
        <v>1750</v>
      </c>
    </row>
    <row r="151" spans="1:65" s="1" customFormat="1" ht="44.25" customHeight="1">
      <c r="A151" s="29"/>
      <c r="B151" s="142"/>
      <c r="C151" s="143" t="s">
        <v>1799</v>
      </c>
      <c r="D151" s="143" t="s">
        <v>1752</v>
      </c>
      <c r="E151" s="144" t="s">
        <v>2510</v>
      </c>
      <c r="F151" s="145" t="s">
        <v>2511</v>
      </c>
      <c r="G151" s="146" t="s">
        <v>1802</v>
      </c>
      <c r="H151" s="147">
        <v>46.781999999999996</v>
      </c>
      <c r="I151" s="148"/>
      <c r="J151" s="148">
        <f>ROUND(I151*H151,2)</f>
        <v>0</v>
      </c>
      <c r="K151" s="149"/>
      <c r="L151" s="30"/>
      <c r="M151" s="150" t="s">
        <v>1456</v>
      </c>
      <c r="N151" s="151" t="s">
        <v>1491</v>
      </c>
      <c r="O151" s="152">
        <v>4.7039999999999997</v>
      </c>
      <c r="P151" s="152">
        <f>O151*H151</f>
        <v>220.06252799999996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1756</v>
      </c>
      <c r="AT151" s="154" t="s">
        <v>1752</v>
      </c>
      <c r="AU151" s="154" t="s">
        <v>1535</v>
      </c>
      <c r="AY151" s="17" t="s">
        <v>1750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1533</v>
      </c>
      <c r="BK151" s="155">
        <f>ROUND(I151*H151,2)</f>
        <v>0</v>
      </c>
      <c r="BL151" s="17" t="s">
        <v>1756</v>
      </c>
      <c r="BM151" s="154" t="s">
        <v>2512</v>
      </c>
    </row>
    <row r="152" spans="1:65" s="13" customFormat="1">
      <c r="B152" s="163"/>
      <c r="D152" s="157" t="s">
        <v>1758</v>
      </c>
      <c r="E152" s="164" t="s">
        <v>1456</v>
      </c>
      <c r="F152" s="165" t="s">
        <v>900</v>
      </c>
      <c r="H152" s="166">
        <v>46.781999999999996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1758</v>
      </c>
      <c r="AU152" s="164" t="s">
        <v>1535</v>
      </c>
      <c r="AV152" s="13" t="s">
        <v>1535</v>
      </c>
      <c r="AW152" s="13" t="s">
        <v>1482</v>
      </c>
      <c r="AX152" s="13" t="s">
        <v>1533</v>
      </c>
      <c r="AY152" s="164" t="s">
        <v>1750</v>
      </c>
    </row>
    <row r="153" spans="1:65" s="1" customFormat="1" ht="55.5" customHeight="1">
      <c r="A153" s="29"/>
      <c r="B153" s="142"/>
      <c r="C153" s="143" t="s">
        <v>1806</v>
      </c>
      <c r="D153" s="143" t="s">
        <v>1752</v>
      </c>
      <c r="E153" s="144" t="s">
        <v>1800</v>
      </c>
      <c r="F153" s="145" t="s">
        <v>1801</v>
      </c>
      <c r="G153" s="146" t="s">
        <v>1802</v>
      </c>
      <c r="H153" s="147">
        <v>280.69200000000001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0.36199999999999999</v>
      </c>
      <c r="P153" s="152">
        <f>O153*H153</f>
        <v>101.61050400000001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1803</v>
      </c>
    </row>
    <row r="154" spans="1:65" s="12" customFormat="1">
      <c r="B154" s="156"/>
      <c r="D154" s="157" t="s">
        <v>1758</v>
      </c>
      <c r="E154" s="158" t="s">
        <v>1456</v>
      </c>
      <c r="F154" s="159" t="s">
        <v>2603</v>
      </c>
      <c r="H154" s="158" t="s">
        <v>1456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1758</v>
      </c>
      <c r="AU154" s="158" t="s">
        <v>1535</v>
      </c>
      <c r="AV154" s="12" t="s">
        <v>1533</v>
      </c>
      <c r="AW154" s="12" t="s">
        <v>1482</v>
      </c>
      <c r="AX154" s="12" t="s">
        <v>1526</v>
      </c>
      <c r="AY154" s="158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901</v>
      </c>
      <c r="H155" s="166">
        <v>280.69200000000001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1533</v>
      </c>
      <c r="AY155" s="164" t="s">
        <v>1750</v>
      </c>
    </row>
    <row r="156" spans="1:65" s="1" customFormat="1" ht="55.5" customHeight="1">
      <c r="A156" s="29"/>
      <c r="B156" s="142"/>
      <c r="C156" s="143" t="s">
        <v>1463</v>
      </c>
      <c r="D156" s="143" t="s">
        <v>1752</v>
      </c>
      <c r="E156" s="144" t="s">
        <v>840</v>
      </c>
      <c r="F156" s="145" t="s">
        <v>841</v>
      </c>
      <c r="G156" s="146" t="s">
        <v>1802</v>
      </c>
      <c r="H156" s="147">
        <v>93.563999999999993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0.505</v>
      </c>
      <c r="P156" s="152">
        <f>O156*H156</f>
        <v>47.24982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842</v>
      </c>
    </row>
    <row r="157" spans="1:65" s="12" customFormat="1">
      <c r="B157" s="156"/>
      <c r="D157" s="157" t="s">
        <v>1758</v>
      </c>
      <c r="E157" s="158" t="s">
        <v>1456</v>
      </c>
      <c r="F157" s="159" t="s">
        <v>843</v>
      </c>
      <c r="H157" s="158" t="s">
        <v>1456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1758</v>
      </c>
      <c r="AU157" s="158" t="s">
        <v>1535</v>
      </c>
      <c r="AV157" s="12" t="s">
        <v>1533</v>
      </c>
      <c r="AW157" s="12" t="s">
        <v>1482</v>
      </c>
      <c r="AX157" s="12" t="s">
        <v>1526</v>
      </c>
      <c r="AY157" s="158" t="s">
        <v>1750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902</v>
      </c>
      <c r="H158" s="166">
        <v>93.563999999999993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55.5" customHeight="1">
      <c r="A159" s="29"/>
      <c r="B159" s="142"/>
      <c r="C159" s="143" t="s">
        <v>1817</v>
      </c>
      <c r="D159" s="143" t="s">
        <v>1752</v>
      </c>
      <c r="E159" s="144" t="s">
        <v>845</v>
      </c>
      <c r="F159" s="145" t="s">
        <v>846</v>
      </c>
      <c r="G159" s="146" t="s">
        <v>1802</v>
      </c>
      <c r="H159" s="147">
        <v>70.173000000000002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0.59099999999999997</v>
      </c>
      <c r="P159" s="152">
        <f>O159*H159</f>
        <v>41.472242999999999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847</v>
      </c>
    </row>
    <row r="160" spans="1:65" s="12" customFormat="1">
      <c r="B160" s="156"/>
      <c r="D160" s="157" t="s">
        <v>1758</v>
      </c>
      <c r="E160" s="158" t="s">
        <v>1456</v>
      </c>
      <c r="F160" s="159" t="s">
        <v>848</v>
      </c>
      <c r="H160" s="158" t="s">
        <v>1456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1758</v>
      </c>
      <c r="AU160" s="158" t="s">
        <v>1535</v>
      </c>
      <c r="AV160" s="12" t="s">
        <v>1533</v>
      </c>
      <c r="AW160" s="12" t="s">
        <v>1482</v>
      </c>
      <c r="AX160" s="12" t="s">
        <v>1526</v>
      </c>
      <c r="AY160" s="158" t="s">
        <v>1750</v>
      </c>
    </row>
    <row r="161" spans="1:65" s="13" customFormat="1">
      <c r="B161" s="163"/>
      <c r="D161" s="157" t="s">
        <v>1758</v>
      </c>
      <c r="E161" s="164" t="s">
        <v>1456</v>
      </c>
      <c r="F161" s="165" t="s">
        <v>903</v>
      </c>
      <c r="H161" s="166">
        <v>70.173000000000002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1482</v>
      </c>
      <c r="AX161" s="13" t="s">
        <v>1533</v>
      </c>
      <c r="AY161" s="164" t="s">
        <v>1750</v>
      </c>
    </row>
    <row r="162" spans="1:65" s="1" customFormat="1" ht="37.9" customHeight="1">
      <c r="A162" s="29"/>
      <c r="B162" s="142"/>
      <c r="C162" s="143" t="s">
        <v>1821</v>
      </c>
      <c r="D162" s="143" t="s">
        <v>1752</v>
      </c>
      <c r="E162" s="144" t="s">
        <v>850</v>
      </c>
      <c r="F162" s="145" t="s">
        <v>851</v>
      </c>
      <c r="G162" s="146" t="s">
        <v>1802</v>
      </c>
      <c r="H162" s="147">
        <v>23.390999999999998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6.9489999999999998</v>
      </c>
      <c r="P162" s="152">
        <f>O162*H162</f>
        <v>162.54405899999998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852</v>
      </c>
    </row>
    <row r="163" spans="1:65" s="12" customFormat="1">
      <c r="B163" s="156"/>
      <c r="D163" s="157" t="s">
        <v>1758</v>
      </c>
      <c r="E163" s="158" t="s">
        <v>1456</v>
      </c>
      <c r="F163" s="159" t="s">
        <v>853</v>
      </c>
      <c r="H163" s="158" t="s">
        <v>1456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1758</v>
      </c>
      <c r="AU163" s="158" t="s">
        <v>1535</v>
      </c>
      <c r="AV163" s="12" t="s">
        <v>1533</v>
      </c>
      <c r="AW163" s="12" t="s">
        <v>1482</v>
      </c>
      <c r="AX163" s="12" t="s">
        <v>1526</v>
      </c>
      <c r="AY163" s="158" t="s">
        <v>1750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904</v>
      </c>
      <c r="H164" s="166">
        <v>23.390999999999998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1533</v>
      </c>
      <c r="AY164" s="164" t="s">
        <v>1750</v>
      </c>
    </row>
    <row r="165" spans="1:65" s="1" customFormat="1" ht="37.9" customHeight="1">
      <c r="A165" s="29"/>
      <c r="B165" s="142"/>
      <c r="C165" s="143" t="s">
        <v>1827</v>
      </c>
      <c r="D165" s="143" t="s">
        <v>1752</v>
      </c>
      <c r="E165" s="144" t="s">
        <v>1807</v>
      </c>
      <c r="F165" s="145" t="s">
        <v>1808</v>
      </c>
      <c r="G165" s="146" t="s">
        <v>1802</v>
      </c>
      <c r="H165" s="147">
        <v>276</v>
      </c>
      <c r="I165" s="148"/>
      <c r="J165" s="148">
        <f>ROUND(I165*H165,2)</f>
        <v>0</v>
      </c>
      <c r="K165" s="149"/>
      <c r="L165" s="30"/>
      <c r="M165" s="150" t="s">
        <v>1456</v>
      </c>
      <c r="N165" s="151" t="s">
        <v>1491</v>
      </c>
      <c r="O165" s="152">
        <v>1.7629999999999999</v>
      </c>
      <c r="P165" s="152">
        <f>O165*H165</f>
        <v>486.58799999999997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1756</v>
      </c>
      <c r="AT165" s="154" t="s">
        <v>1752</v>
      </c>
      <c r="AU165" s="154" t="s">
        <v>1535</v>
      </c>
      <c r="AY165" s="17" t="s">
        <v>1750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1533</v>
      </c>
      <c r="BK165" s="155">
        <f>ROUND(I165*H165,2)</f>
        <v>0</v>
      </c>
      <c r="BL165" s="17" t="s">
        <v>1756</v>
      </c>
      <c r="BM165" s="154" t="s">
        <v>1809</v>
      </c>
    </row>
    <row r="166" spans="1:65" s="13" customFormat="1">
      <c r="B166" s="163"/>
      <c r="D166" s="157" t="s">
        <v>1758</v>
      </c>
      <c r="E166" s="164" t="s">
        <v>1456</v>
      </c>
      <c r="F166" s="165" t="s">
        <v>905</v>
      </c>
      <c r="H166" s="166">
        <v>276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1758</v>
      </c>
      <c r="AU166" s="164" t="s">
        <v>1535</v>
      </c>
      <c r="AV166" s="13" t="s">
        <v>1535</v>
      </c>
      <c r="AW166" s="13" t="s">
        <v>1482</v>
      </c>
      <c r="AX166" s="13" t="s">
        <v>1533</v>
      </c>
      <c r="AY166" s="164" t="s">
        <v>1750</v>
      </c>
    </row>
    <row r="167" spans="1:65" s="1" customFormat="1" ht="37.9" customHeight="1">
      <c r="A167" s="29"/>
      <c r="B167" s="142"/>
      <c r="C167" s="143" t="s">
        <v>1832</v>
      </c>
      <c r="D167" s="143" t="s">
        <v>1752</v>
      </c>
      <c r="E167" s="144" t="s">
        <v>2091</v>
      </c>
      <c r="F167" s="145" t="s">
        <v>2092</v>
      </c>
      <c r="G167" s="146" t="s">
        <v>1755</v>
      </c>
      <c r="H167" s="147">
        <v>1039.5999999999999</v>
      </c>
      <c r="I167" s="148"/>
      <c r="J167" s="148">
        <f>ROUND(I167*H167,2)</f>
        <v>0</v>
      </c>
      <c r="K167" s="149"/>
      <c r="L167" s="30"/>
      <c r="M167" s="150" t="s">
        <v>1456</v>
      </c>
      <c r="N167" s="151" t="s">
        <v>1491</v>
      </c>
      <c r="O167" s="152">
        <v>8.7999999999999995E-2</v>
      </c>
      <c r="P167" s="152">
        <f>O167*H167</f>
        <v>91.484799999999993</v>
      </c>
      <c r="Q167" s="152">
        <v>5.8E-4</v>
      </c>
      <c r="R167" s="152">
        <f>Q167*H167</f>
        <v>0.60296799999999995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1756</v>
      </c>
      <c r="AT167" s="154" t="s">
        <v>1752</v>
      </c>
      <c r="AU167" s="154" t="s">
        <v>1535</v>
      </c>
      <c r="AY167" s="17" t="s">
        <v>1750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1533</v>
      </c>
      <c r="BK167" s="155">
        <f>ROUND(I167*H167,2)</f>
        <v>0</v>
      </c>
      <c r="BL167" s="17" t="s">
        <v>1756</v>
      </c>
      <c r="BM167" s="154" t="s">
        <v>1813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906</v>
      </c>
      <c r="H168" s="166">
        <v>1039.5999999999999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1533</v>
      </c>
      <c r="AY168" s="164" t="s">
        <v>1750</v>
      </c>
    </row>
    <row r="169" spans="1:65" s="1" customFormat="1" ht="37.9" customHeight="1">
      <c r="A169" s="29"/>
      <c r="B169" s="142"/>
      <c r="C169" s="143" t="s">
        <v>1836</v>
      </c>
      <c r="D169" s="143" t="s">
        <v>1752</v>
      </c>
      <c r="E169" s="144" t="s">
        <v>2094</v>
      </c>
      <c r="F169" s="145" t="s">
        <v>2095</v>
      </c>
      <c r="G169" s="146" t="s">
        <v>1755</v>
      </c>
      <c r="H169" s="147">
        <v>1039.5999999999999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8.5000000000000006E-2</v>
      </c>
      <c r="P169" s="152">
        <f>O169*H169</f>
        <v>88.366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1820</v>
      </c>
    </row>
    <row r="170" spans="1:65" s="1" customFormat="1" ht="62.65" customHeight="1">
      <c r="A170" s="29"/>
      <c r="B170" s="142"/>
      <c r="C170" s="143" t="s">
        <v>1842</v>
      </c>
      <c r="D170" s="143" t="s">
        <v>1752</v>
      </c>
      <c r="E170" s="144" t="s">
        <v>1822</v>
      </c>
      <c r="F170" s="145" t="s">
        <v>1823</v>
      </c>
      <c r="G170" s="146" t="s">
        <v>1802</v>
      </c>
      <c r="H170" s="147">
        <v>18.297999999999998</v>
      </c>
      <c r="I170" s="148"/>
      <c r="J170" s="148">
        <f>ROUND(I170*H170,2)</f>
        <v>0</v>
      </c>
      <c r="K170" s="149"/>
      <c r="L170" s="30"/>
      <c r="M170" s="150" t="s">
        <v>1456</v>
      </c>
      <c r="N170" s="151" t="s">
        <v>1491</v>
      </c>
      <c r="O170" s="152">
        <v>8.6999999999999994E-2</v>
      </c>
      <c r="P170" s="152">
        <f>O170*H170</f>
        <v>1.5919259999999997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1756</v>
      </c>
      <c r="AT170" s="154" t="s">
        <v>1752</v>
      </c>
      <c r="AU170" s="154" t="s">
        <v>1535</v>
      </c>
      <c r="AY170" s="17" t="s">
        <v>1750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1533</v>
      </c>
      <c r="BK170" s="155">
        <f>ROUND(I170*H170,2)</f>
        <v>0</v>
      </c>
      <c r="BL170" s="17" t="s">
        <v>1756</v>
      </c>
      <c r="BM170" s="154" t="s">
        <v>1824</v>
      </c>
    </row>
    <row r="171" spans="1:65" s="12" customFormat="1">
      <c r="B171" s="156"/>
      <c r="D171" s="157" t="s">
        <v>1758</v>
      </c>
      <c r="E171" s="158" t="s">
        <v>1456</v>
      </c>
      <c r="F171" s="159" t="s">
        <v>857</v>
      </c>
      <c r="H171" s="158" t="s">
        <v>1456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1758</v>
      </c>
      <c r="AU171" s="158" t="s">
        <v>1535</v>
      </c>
      <c r="AV171" s="12" t="s">
        <v>1533</v>
      </c>
      <c r="AW171" s="12" t="s">
        <v>1482</v>
      </c>
      <c r="AX171" s="12" t="s">
        <v>1526</v>
      </c>
      <c r="AY171" s="158" t="s">
        <v>1750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907</v>
      </c>
      <c r="H172" s="166">
        <v>18.297999999999998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66.75" customHeight="1">
      <c r="A173" s="29"/>
      <c r="B173" s="142"/>
      <c r="C173" s="143" t="s">
        <v>1848</v>
      </c>
      <c r="D173" s="143" t="s">
        <v>1752</v>
      </c>
      <c r="E173" s="144" t="s">
        <v>1828</v>
      </c>
      <c r="F173" s="145" t="s">
        <v>1829</v>
      </c>
      <c r="G173" s="146" t="s">
        <v>1802</v>
      </c>
      <c r="H173" s="147">
        <v>182.98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5.0000000000000001E-3</v>
      </c>
      <c r="P173" s="152">
        <f>O173*H173</f>
        <v>0.91489999999999994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1830</v>
      </c>
    </row>
    <row r="174" spans="1:65" s="13" customFormat="1">
      <c r="B174" s="163"/>
      <c r="D174" s="157" t="s">
        <v>1758</v>
      </c>
      <c r="F174" s="165" t="s">
        <v>908</v>
      </c>
      <c r="H174" s="166">
        <v>182.98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1458</v>
      </c>
      <c r="AX174" s="13" t="s">
        <v>1533</v>
      </c>
      <c r="AY174" s="164" t="s">
        <v>1750</v>
      </c>
    </row>
    <row r="175" spans="1:65" s="1" customFormat="1" ht="62.65" customHeight="1">
      <c r="A175" s="29"/>
      <c r="B175" s="142"/>
      <c r="C175" s="143" t="s">
        <v>1856</v>
      </c>
      <c r="D175" s="143" t="s">
        <v>1752</v>
      </c>
      <c r="E175" s="144" t="s">
        <v>680</v>
      </c>
      <c r="F175" s="145" t="s">
        <v>681</v>
      </c>
      <c r="G175" s="146" t="s">
        <v>1802</v>
      </c>
      <c r="H175" s="147">
        <v>163.73699999999999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9.9000000000000005E-2</v>
      </c>
      <c r="P175" s="152">
        <f>O175*H175</f>
        <v>16.209963000000002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860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909</v>
      </c>
      <c r="H176" s="166">
        <v>163.73699999999999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66.75" customHeight="1">
      <c r="A177" s="29"/>
      <c r="B177" s="142"/>
      <c r="C177" s="143" t="s">
        <v>1462</v>
      </c>
      <c r="D177" s="143" t="s">
        <v>1752</v>
      </c>
      <c r="E177" s="144" t="s">
        <v>684</v>
      </c>
      <c r="F177" s="145" t="s">
        <v>685</v>
      </c>
      <c r="G177" s="146" t="s">
        <v>1802</v>
      </c>
      <c r="H177" s="147">
        <v>1637.37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6.0000000000000001E-3</v>
      </c>
      <c r="P177" s="152">
        <f>O177*H177</f>
        <v>9.8242200000000004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862</v>
      </c>
    </row>
    <row r="178" spans="1:65" s="13" customFormat="1">
      <c r="B178" s="163"/>
      <c r="D178" s="157" t="s">
        <v>1758</v>
      </c>
      <c r="F178" s="165" t="s">
        <v>910</v>
      </c>
      <c r="H178" s="166">
        <v>1637.37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1458</v>
      </c>
      <c r="AX178" s="13" t="s">
        <v>1533</v>
      </c>
      <c r="AY178" s="164" t="s">
        <v>1750</v>
      </c>
    </row>
    <row r="179" spans="1:65" s="1" customFormat="1" ht="62.65" customHeight="1">
      <c r="A179" s="29"/>
      <c r="B179" s="142"/>
      <c r="C179" s="143" t="s">
        <v>1865</v>
      </c>
      <c r="D179" s="143" t="s">
        <v>1752</v>
      </c>
      <c r="E179" s="144" t="s">
        <v>688</v>
      </c>
      <c r="F179" s="145" t="s">
        <v>689</v>
      </c>
      <c r="G179" s="146" t="s">
        <v>1802</v>
      </c>
      <c r="H179" s="147">
        <v>23.390999999999998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0.113</v>
      </c>
      <c r="P179" s="152">
        <f>O179*H179</f>
        <v>2.6431830000000001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864</v>
      </c>
    </row>
    <row r="180" spans="1:65" s="1" customFormat="1" ht="66.75" customHeight="1">
      <c r="A180" s="29"/>
      <c r="B180" s="142"/>
      <c r="C180" s="143" t="s">
        <v>1869</v>
      </c>
      <c r="D180" s="143" t="s">
        <v>1752</v>
      </c>
      <c r="E180" s="144" t="s">
        <v>691</v>
      </c>
      <c r="F180" s="145" t="s">
        <v>692</v>
      </c>
      <c r="G180" s="146" t="s">
        <v>1802</v>
      </c>
      <c r="H180" s="147">
        <v>233.91</v>
      </c>
      <c r="I180" s="148"/>
      <c r="J180" s="148">
        <f>ROUND(I180*H180,2)</f>
        <v>0</v>
      </c>
      <c r="K180" s="149"/>
      <c r="L180" s="30"/>
      <c r="M180" s="150" t="s">
        <v>1456</v>
      </c>
      <c r="N180" s="151" t="s">
        <v>1491</v>
      </c>
      <c r="O180" s="152">
        <v>6.0000000000000001E-3</v>
      </c>
      <c r="P180" s="152">
        <f>O180*H180</f>
        <v>1.4034599999999999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1756</v>
      </c>
      <c r="AT180" s="154" t="s">
        <v>1752</v>
      </c>
      <c r="AU180" s="154" t="s">
        <v>1535</v>
      </c>
      <c r="AY180" s="17" t="s">
        <v>1750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1533</v>
      </c>
      <c r="BK180" s="155">
        <f>ROUND(I180*H180,2)</f>
        <v>0</v>
      </c>
      <c r="BL180" s="17" t="s">
        <v>1756</v>
      </c>
      <c r="BM180" s="154" t="s">
        <v>865</v>
      </c>
    </row>
    <row r="181" spans="1:65" s="13" customFormat="1">
      <c r="B181" s="163"/>
      <c r="D181" s="157" t="s">
        <v>1758</v>
      </c>
      <c r="F181" s="165" t="s">
        <v>911</v>
      </c>
      <c r="H181" s="166">
        <v>233.91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1758</v>
      </c>
      <c r="AU181" s="164" t="s">
        <v>1535</v>
      </c>
      <c r="AV181" s="13" t="s">
        <v>1535</v>
      </c>
      <c r="AW181" s="13" t="s">
        <v>1458</v>
      </c>
      <c r="AX181" s="13" t="s">
        <v>1533</v>
      </c>
      <c r="AY181" s="164" t="s">
        <v>1750</v>
      </c>
    </row>
    <row r="182" spans="1:65" s="1" customFormat="1" ht="16.5" customHeight="1">
      <c r="A182" s="29"/>
      <c r="B182" s="142"/>
      <c r="C182" s="143" t="s">
        <v>1873</v>
      </c>
      <c r="D182" s="143" t="s">
        <v>1752</v>
      </c>
      <c r="E182" s="144" t="s">
        <v>912</v>
      </c>
      <c r="F182" s="145" t="s">
        <v>913</v>
      </c>
      <c r="G182" s="146" t="s">
        <v>1802</v>
      </c>
      <c r="H182" s="147">
        <v>205.42599999999999</v>
      </c>
      <c r="I182" s="148"/>
      <c r="J182" s="148">
        <f>ROUND(I182*H182,2)</f>
        <v>0</v>
      </c>
      <c r="K182" s="149"/>
      <c r="L182" s="30"/>
      <c r="M182" s="150" t="s">
        <v>1456</v>
      </c>
      <c r="N182" s="151" t="s">
        <v>1491</v>
      </c>
      <c r="O182" s="152">
        <v>8.9999999999999993E-3</v>
      </c>
      <c r="P182" s="152">
        <f>O182*H182</f>
        <v>1.8488339999999996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1756</v>
      </c>
      <c r="AT182" s="154" t="s">
        <v>1752</v>
      </c>
      <c r="AU182" s="154" t="s">
        <v>1535</v>
      </c>
      <c r="AY182" s="17" t="s">
        <v>1750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1533</v>
      </c>
      <c r="BK182" s="155">
        <f>ROUND(I182*H182,2)</f>
        <v>0</v>
      </c>
      <c r="BL182" s="17" t="s">
        <v>1756</v>
      </c>
      <c r="BM182" s="154" t="s">
        <v>1835</v>
      </c>
    </row>
    <row r="183" spans="1:65" s="1" customFormat="1" ht="55.5" customHeight="1">
      <c r="A183" s="29"/>
      <c r="B183" s="142"/>
      <c r="C183" s="143" t="s">
        <v>1880</v>
      </c>
      <c r="D183" s="143" t="s">
        <v>1752</v>
      </c>
      <c r="E183" s="144" t="s">
        <v>1837</v>
      </c>
      <c r="F183" s="145" t="s">
        <v>1838</v>
      </c>
      <c r="G183" s="146" t="s">
        <v>1839</v>
      </c>
      <c r="H183" s="147">
        <v>421.12299999999999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0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1840</v>
      </c>
    </row>
    <row r="184" spans="1:65" s="13" customFormat="1">
      <c r="B184" s="163"/>
      <c r="D184" s="157" t="s">
        <v>1758</v>
      </c>
      <c r="F184" s="165" t="s">
        <v>914</v>
      </c>
      <c r="H184" s="166">
        <v>421.12299999999999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1458</v>
      </c>
      <c r="AX184" s="13" t="s">
        <v>1533</v>
      </c>
      <c r="AY184" s="164" t="s">
        <v>1750</v>
      </c>
    </row>
    <row r="185" spans="1:65" s="1" customFormat="1" ht="44.25" customHeight="1">
      <c r="A185" s="29"/>
      <c r="B185" s="142"/>
      <c r="C185" s="143" t="s">
        <v>1885</v>
      </c>
      <c r="D185" s="143" t="s">
        <v>1752</v>
      </c>
      <c r="E185" s="144" t="s">
        <v>1843</v>
      </c>
      <c r="F185" s="145" t="s">
        <v>1844</v>
      </c>
      <c r="G185" s="146" t="s">
        <v>1802</v>
      </c>
      <c r="H185" s="147">
        <v>325.33100000000002</v>
      </c>
      <c r="I185" s="148"/>
      <c r="J185" s="148">
        <f>ROUND(I185*H185,2)</f>
        <v>0</v>
      </c>
      <c r="K185" s="149"/>
      <c r="L185" s="30"/>
      <c r="M185" s="150" t="s">
        <v>1456</v>
      </c>
      <c r="N185" s="151" t="s">
        <v>1491</v>
      </c>
      <c r="O185" s="152">
        <v>0.32800000000000001</v>
      </c>
      <c r="P185" s="152">
        <f>O185*H185</f>
        <v>106.70856800000001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1756</v>
      </c>
      <c r="AT185" s="154" t="s">
        <v>1752</v>
      </c>
      <c r="AU185" s="154" t="s">
        <v>1535</v>
      </c>
      <c r="AY185" s="17" t="s">
        <v>1750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1533</v>
      </c>
      <c r="BK185" s="155">
        <f>ROUND(I185*H185,2)</f>
        <v>0</v>
      </c>
      <c r="BL185" s="17" t="s">
        <v>1756</v>
      </c>
      <c r="BM185" s="154" t="s">
        <v>1845</v>
      </c>
    </row>
    <row r="186" spans="1:65" s="12" customFormat="1">
      <c r="B186" s="156"/>
      <c r="D186" s="157" t="s">
        <v>1758</v>
      </c>
      <c r="E186" s="158" t="s">
        <v>1456</v>
      </c>
      <c r="F186" s="159" t="s">
        <v>1846</v>
      </c>
      <c r="H186" s="158" t="s">
        <v>1456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1758</v>
      </c>
      <c r="AU186" s="158" t="s">
        <v>1535</v>
      </c>
      <c r="AV186" s="12" t="s">
        <v>1533</v>
      </c>
      <c r="AW186" s="12" t="s">
        <v>1482</v>
      </c>
      <c r="AX186" s="12" t="s">
        <v>1526</v>
      </c>
      <c r="AY186" s="158" t="s">
        <v>1750</v>
      </c>
    </row>
    <row r="187" spans="1:65" s="13" customFormat="1">
      <c r="B187" s="163"/>
      <c r="D187" s="157" t="s">
        <v>1758</v>
      </c>
      <c r="E187" s="164" t="s">
        <v>1456</v>
      </c>
      <c r="F187" s="165" t="s">
        <v>915</v>
      </c>
      <c r="H187" s="166">
        <v>325.33100000000002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1482</v>
      </c>
      <c r="AX187" s="13" t="s">
        <v>1533</v>
      </c>
      <c r="AY187" s="164" t="s">
        <v>1750</v>
      </c>
    </row>
    <row r="188" spans="1:65" s="1" customFormat="1" ht="16.5" customHeight="1">
      <c r="A188" s="29"/>
      <c r="B188" s="142"/>
      <c r="C188" s="177" t="s">
        <v>1889</v>
      </c>
      <c r="D188" s="177" t="s">
        <v>1849</v>
      </c>
      <c r="E188" s="178" t="s">
        <v>1850</v>
      </c>
      <c r="F188" s="179" t="s">
        <v>1851</v>
      </c>
      <c r="G188" s="180" t="s">
        <v>1839</v>
      </c>
      <c r="H188" s="181">
        <v>210.21</v>
      </c>
      <c r="I188" s="182"/>
      <c r="J188" s="182">
        <f>ROUND(I188*H188,2)</f>
        <v>0</v>
      </c>
      <c r="K188" s="183"/>
      <c r="L188" s="184"/>
      <c r="M188" s="185" t="s">
        <v>1456</v>
      </c>
      <c r="N188" s="186" t="s">
        <v>1491</v>
      </c>
      <c r="O188" s="152">
        <v>0</v>
      </c>
      <c r="P188" s="152">
        <f>O188*H188</f>
        <v>0</v>
      </c>
      <c r="Q188" s="152">
        <v>1</v>
      </c>
      <c r="R188" s="152">
        <f>Q188*H188</f>
        <v>210.21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1789</v>
      </c>
      <c r="AT188" s="154" t="s">
        <v>1849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1852</v>
      </c>
    </row>
    <row r="189" spans="1:65" s="12" customFormat="1">
      <c r="B189" s="156"/>
      <c r="D189" s="157" t="s">
        <v>1758</v>
      </c>
      <c r="E189" s="158" t="s">
        <v>1456</v>
      </c>
      <c r="F189" s="159" t="s">
        <v>2526</v>
      </c>
      <c r="H189" s="158" t="s">
        <v>1456</v>
      </c>
      <c r="L189" s="156"/>
      <c r="M189" s="160"/>
      <c r="N189" s="161"/>
      <c r="O189" s="161"/>
      <c r="P189" s="161"/>
      <c r="Q189" s="161"/>
      <c r="R189" s="161"/>
      <c r="S189" s="161"/>
      <c r="T189" s="162"/>
      <c r="AT189" s="158" t="s">
        <v>1758</v>
      </c>
      <c r="AU189" s="158" t="s">
        <v>1535</v>
      </c>
      <c r="AV189" s="12" t="s">
        <v>1533</v>
      </c>
      <c r="AW189" s="12" t="s">
        <v>1482</v>
      </c>
      <c r="AX189" s="12" t="s">
        <v>1526</v>
      </c>
      <c r="AY189" s="158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916</v>
      </c>
      <c r="H190" s="166">
        <v>125.874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1533</v>
      </c>
      <c r="AY190" s="164" t="s">
        <v>1750</v>
      </c>
    </row>
    <row r="191" spans="1:65" s="13" customFormat="1">
      <c r="B191" s="163"/>
      <c r="D191" s="157" t="s">
        <v>1758</v>
      </c>
      <c r="F191" s="165" t="s">
        <v>917</v>
      </c>
      <c r="H191" s="166">
        <v>210.21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1458</v>
      </c>
      <c r="AX191" s="13" t="s">
        <v>1533</v>
      </c>
      <c r="AY191" s="164" t="s">
        <v>1750</v>
      </c>
    </row>
    <row r="192" spans="1:65" s="1" customFormat="1" ht="66.75" customHeight="1">
      <c r="A192" s="29"/>
      <c r="B192" s="142"/>
      <c r="C192" s="143" t="s">
        <v>1894</v>
      </c>
      <c r="D192" s="143" t="s">
        <v>1752</v>
      </c>
      <c r="E192" s="144" t="s">
        <v>1857</v>
      </c>
      <c r="F192" s="145" t="s">
        <v>1858</v>
      </c>
      <c r="G192" s="146" t="s">
        <v>1802</v>
      </c>
      <c r="H192" s="147">
        <v>107.402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0.435</v>
      </c>
      <c r="P192" s="152">
        <f>O192*H192</f>
        <v>46.71987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1859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918</v>
      </c>
      <c r="H193" s="166">
        <v>85.981999999999999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1526</v>
      </c>
      <c r="AY193" s="164" t="s">
        <v>1750</v>
      </c>
    </row>
    <row r="194" spans="1:65" s="13" customFormat="1">
      <c r="B194" s="163"/>
      <c r="D194" s="157" t="s">
        <v>1758</v>
      </c>
      <c r="E194" s="164" t="s">
        <v>1456</v>
      </c>
      <c r="F194" s="165" t="s">
        <v>919</v>
      </c>
      <c r="H194" s="166">
        <v>21.42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1758</v>
      </c>
      <c r="AU194" s="164" t="s">
        <v>1535</v>
      </c>
      <c r="AV194" s="13" t="s">
        <v>1535</v>
      </c>
      <c r="AW194" s="13" t="s">
        <v>1482</v>
      </c>
      <c r="AX194" s="13" t="s">
        <v>1526</v>
      </c>
      <c r="AY194" s="164" t="s">
        <v>1750</v>
      </c>
    </row>
    <row r="195" spans="1:65" s="14" customFormat="1">
      <c r="B195" s="170"/>
      <c r="D195" s="157" t="s">
        <v>1758</v>
      </c>
      <c r="E195" s="171" t="s">
        <v>1456</v>
      </c>
      <c r="F195" s="172" t="s">
        <v>1816</v>
      </c>
      <c r="H195" s="173">
        <v>107.402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1758</v>
      </c>
      <c r="AU195" s="171" t="s">
        <v>1535</v>
      </c>
      <c r="AV195" s="14" t="s">
        <v>1756</v>
      </c>
      <c r="AW195" s="14" t="s">
        <v>1482</v>
      </c>
      <c r="AX195" s="14" t="s">
        <v>1533</v>
      </c>
      <c r="AY195" s="171" t="s">
        <v>1750</v>
      </c>
    </row>
    <row r="196" spans="1:65" s="1" customFormat="1" ht="16.5" customHeight="1">
      <c r="A196" s="29"/>
      <c r="B196" s="142"/>
      <c r="C196" s="177" t="s">
        <v>1899</v>
      </c>
      <c r="D196" s="177" t="s">
        <v>1849</v>
      </c>
      <c r="E196" s="178" t="s">
        <v>1861</v>
      </c>
      <c r="F196" s="179" t="s">
        <v>1862</v>
      </c>
      <c r="G196" s="180" t="s">
        <v>1839</v>
      </c>
      <c r="H196" s="181">
        <v>214.804</v>
      </c>
      <c r="I196" s="182"/>
      <c r="J196" s="182">
        <f>ROUND(I196*H196,2)</f>
        <v>0</v>
      </c>
      <c r="K196" s="183"/>
      <c r="L196" s="184"/>
      <c r="M196" s="185" t="s">
        <v>1456</v>
      </c>
      <c r="N196" s="186" t="s">
        <v>1491</v>
      </c>
      <c r="O196" s="152">
        <v>0</v>
      </c>
      <c r="P196" s="152">
        <f>O196*H196</f>
        <v>0</v>
      </c>
      <c r="Q196" s="152">
        <v>1</v>
      </c>
      <c r="R196" s="152">
        <f>Q196*H196</f>
        <v>214.804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1789</v>
      </c>
      <c r="AT196" s="154" t="s">
        <v>1849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1863</v>
      </c>
    </row>
    <row r="197" spans="1:65" s="13" customFormat="1">
      <c r="B197" s="163"/>
      <c r="D197" s="157" t="s">
        <v>1758</v>
      </c>
      <c r="F197" s="165" t="s">
        <v>920</v>
      </c>
      <c r="H197" s="166">
        <v>214.804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1458</v>
      </c>
      <c r="AX197" s="13" t="s">
        <v>1533</v>
      </c>
      <c r="AY197" s="164" t="s">
        <v>1750</v>
      </c>
    </row>
    <row r="198" spans="1:65" s="1" customFormat="1" ht="37.9" customHeight="1">
      <c r="A198" s="29"/>
      <c r="B198" s="142"/>
      <c r="C198" s="143" t="s">
        <v>1904</v>
      </c>
      <c r="D198" s="143" t="s">
        <v>1752</v>
      </c>
      <c r="E198" s="144" t="s">
        <v>1866</v>
      </c>
      <c r="F198" s="145" t="s">
        <v>1867</v>
      </c>
      <c r="G198" s="146" t="s">
        <v>1755</v>
      </c>
      <c r="H198" s="147">
        <v>105.21</v>
      </c>
      <c r="I198" s="148"/>
      <c r="J198" s="148">
        <f>ROUND(I198*H198,2)</f>
        <v>0</v>
      </c>
      <c r="K198" s="149"/>
      <c r="L198" s="30"/>
      <c r="M198" s="150" t="s">
        <v>1456</v>
      </c>
      <c r="N198" s="151" t="s">
        <v>1491</v>
      </c>
      <c r="O198" s="152">
        <v>1.2E-2</v>
      </c>
      <c r="P198" s="152">
        <f>O198*H198</f>
        <v>1.2625199999999999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1756</v>
      </c>
      <c r="AT198" s="154" t="s">
        <v>1752</v>
      </c>
      <c r="AU198" s="154" t="s">
        <v>1535</v>
      </c>
      <c r="AY198" s="17" t="s">
        <v>1750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1533</v>
      </c>
      <c r="BK198" s="155">
        <f>ROUND(I198*H198,2)</f>
        <v>0</v>
      </c>
      <c r="BL198" s="17" t="s">
        <v>1756</v>
      </c>
      <c r="BM198" s="154" t="s">
        <v>1868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899</v>
      </c>
      <c r="H199" s="166">
        <v>105.21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1533</v>
      </c>
      <c r="AY199" s="164" t="s">
        <v>1750</v>
      </c>
    </row>
    <row r="200" spans="1:65" s="1" customFormat="1" ht="16.5" customHeight="1">
      <c r="A200" s="29"/>
      <c r="B200" s="142"/>
      <c r="C200" s="143" t="s">
        <v>1908</v>
      </c>
      <c r="D200" s="143" t="s">
        <v>1752</v>
      </c>
      <c r="E200" s="144" t="s">
        <v>1870</v>
      </c>
      <c r="F200" s="145" t="s">
        <v>1871</v>
      </c>
      <c r="G200" s="146" t="s">
        <v>1755</v>
      </c>
      <c r="H200" s="147">
        <v>105.21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1.2E-2</v>
      </c>
      <c r="P200" s="152">
        <f>O200*H200</f>
        <v>1.2625199999999999</v>
      </c>
      <c r="Q200" s="152">
        <v>1.2700000000000001E-3</v>
      </c>
      <c r="R200" s="152">
        <f>Q200*H200</f>
        <v>0.1336167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1872</v>
      </c>
    </row>
    <row r="201" spans="1:65" s="1" customFormat="1" ht="16.5" customHeight="1">
      <c r="A201" s="29"/>
      <c r="B201" s="142"/>
      <c r="C201" s="177" t="s">
        <v>1912</v>
      </c>
      <c r="D201" s="177" t="s">
        <v>1849</v>
      </c>
      <c r="E201" s="178" t="s">
        <v>1874</v>
      </c>
      <c r="F201" s="179" t="s">
        <v>1875</v>
      </c>
      <c r="G201" s="180" t="s">
        <v>1876</v>
      </c>
      <c r="H201" s="181">
        <v>2.63</v>
      </c>
      <c r="I201" s="182"/>
      <c r="J201" s="182">
        <f>ROUND(I201*H201,2)</f>
        <v>0</v>
      </c>
      <c r="K201" s="183"/>
      <c r="L201" s="184"/>
      <c r="M201" s="185" t="s">
        <v>1456</v>
      </c>
      <c r="N201" s="186" t="s">
        <v>1491</v>
      </c>
      <c r="O201" s="152">
        <v>0</v>
      </c>
      <c r="P201" s="152">
        <f>O201*H201</f>
        <v>0</v>
      </c>
      <c r="Q201" s="152">
        <v>1E-3</v>
      </c>
      <c r="R201" s="152">
        <f>Q201*H201</f>
        <v>2.63E-3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1789</v>
      </c>
      <c r="AT201" s="154" t="s">
        <v>1849</v>
      </c>
      <c r="AU201" s="154" t="s">
        <v>1535</v>
      </c>
      <c r="AY201" s="17" t="s">
        <v>1750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1533</v>
      </c>
      <c r="BK201" s="155">
        <f>ROUND(I201*H201,2)</f>
        <v>0</v>
      </c>
      <c r="BL201" s="17" t="s">
        <v>1756</v>
      </c>
      <c r="BM201" s="154" t="s">
        <v>1877</v>
      </c>
    </row>
    <row r="202" spans="1:65" s="13" customFormat="1">
      <c r="B202" s="163"/>
      <c r="D202" s="157" t="s">
        <v>1758</v>
      </c>
      <c r="F202" s="165" t="s">
        <v>921</v>
      </c>
      <c r="H202" s="166">
        <v>2.63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1458</v>
      </c>
      <c r="AX202" s="13" t="s">
        <v>1533</v>
      </c>
      <c r="AY202" s="164" t="s">
        <v>1750</v>
      </c>
    </row>
    <row r="203" spans="1:65" s="11" customFormat="1" ht="22.9" customHeight="1">
      <c r="B203" s="130"/>
      <c r="D203" s="131" t="s">
        <v>1525</v>
      </c>
      <c r="E203" s="140" t="s">
        <v>1535</v>
      </c>
      <c r="F203" s="140" t="s">
        <v>1879</v>
      </c>
      <c r="J203" s="141">
        <f>BK203</f>
        <v>0</v>
      </c>
      <c r="L203" s="130"/>
      <c r="M203" s="134"/>
      <c r="N203" s="135"/>
      <c r="O203" s="135"/>
      <c r="P203" s="136">
        <f>P204</f>
        <v>106.55899999999998</v>
      </c>
      <c r="Q203" s="135"/>
      <c r="R203" s="136">
        <f>R204</f>
        <v>53.198930999999995</v>
      </c>
      <c r="S203" s="135"/>
      <c r="T203" s="137">
        <f>T204</f>
        <v>0</v>
      </c>
      <c r="AR203" s="131" t="s">
        <v>1533</v>
      </c>
      <c r="AT203" s="138" t="s">
        <v>1525</v>
      </c>
      <c r="AU203" s="138" t="s">
        <v>1533</v>
      </c>
      <c r="AY203" s="131" t="s">
        <v>1750</v>
      </c>
      <c r="BK203" s="139">
        <f>BK204</f>
        <v>0</v>
      </c>
    </row>
    <row r="204" spans="1:65" s="1" customFormat="1" ht="55.5" customHeight="1">
      <c r="A204" s="29"/>
      <c r="B204" s="142"/>
      <c r="C204" s="143" t="s">
        <v>1916</v>
      </c>
      <c r="D204" s="143" t="s">
        <v>1752</v>
      </c>
      <c r="E204" s="144" t="s">
        <v>1881</v>
      </c>
      <c r="F204" s="145" t="s">
        <v>1882</v>
      </c>
      <c r="G204" s="146" t="s">
        <v>1786</v>
      </c>
      <c r="H204" s="147">
        <v>259.89999999999998</v>
      </c>
      <c r="I204" s="148"/>
      <c r="J204" s="148">
        <f>ROUND(I204*H204,2)</f>
        <v>0</v>
      </c>
      <c r="K204" s="149"/>
      <c r="L204" s="30"/>
      <c r="M204" s="150" t="s">
        <v>1456</v>
      </c>
      <c r="N204" s="151" t="s">
        <v>1491</v>
      </c>
      <c r="O204" s="152">
        <v>0.41</v>
      </c>
      <c r="P204" s="152">
        <f>O204*H204</f>
        <v>106.55899999999998</v>
      </c>
      <c r="Q204" s="152">
        <v>0.20469000000000001</v>
      </c>
      <c r="R204" s="152">
        <f>Q204*H204</f>
        <v>53.198930999999995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1756</v>
      </c>
      <c r="AT204" s="154" t="s">
        <v>1752</v>
      </c>
      <c r="AU204" s="154" t="s">
        <v>1535</v>
      </c>
      <c r="AY204" s="17" t="s">
        <v>1750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1533</v>
      </c>
      <c r="BK204" s="155">
        <f>ROUND(I204*H204,2)</f>
        <v>0</v>
      </c>
      <c r="BL204" s="17" t="s">
        <v>1756</v>
      </c>
      <c r="BM204" s="154" t="s">
        <v>1883</v>
      </c>
    </row>
    <row r="205" spans="1:65" s="11" customFormat="1" ht="22.9" customHeight="1">
      <c r="B205" s="130"/>
      <c r="D205" s="131" t="s">
        <v>1525</v>
      </c>
      <c r="E205" s="140" t="s">
        <v>1764</v>
      </c>
      <c r="F205" s="140" t="s">
        <v>1884</v>
      </c>
      <c r="J205" s="141">
        <f>BK205</f>
        <v>0</v>
      </c>
      <c r="L205" s="130"/>
      <c r="M205" s="134"/>
      <c r="N205" s="135"/>
      <c r="O205" s="135"/>
      <c r="P205" s="136">
        <f>P206</f>
        <v>17.9331</v>
      </c>
      <c r="Q205" s="135"/>
      <c r="R205" s="136">
        <f>R206</f>
        <v>0</v>
      </c>
      <c r="S205" s="135"/>
      <c r="T205" s="137">
        <f>T206</f>
        <v>0</v>
      </c>
      <c r="AR205" s="131" t="s">
        <v>1533</v>
      </c>
      <c r="AT205" s="138" t="s">
        <v>1525</v>
      </c>
      <c r="AU205" s="138" t="s">
        <v>1533</v>
      </c>
      <c r="AY205" s="131" t="s">
        <v>1750</v>
      </c>
      <c r="BK205" s="139">
        <f>BK206</f>
        <v>0</v>
      </c>
    </row>
    <row r="206" spans="1:65" s="1" customFormat="1" ht="16.5" customHeight="1">
      <c r="A206" s="29"/>
      <c r="B206" s="142"/>
      <c r="C206" s="143" t="s">
        <v>1921</v>
      </c>
      <c r="D206" s="143" t="s">
        <v>1752</v>
      </c>
      <c r="E206" s="144" t="s">
        <v>1886</v>
      </c>
      <c r="F206" s="145" t="s">
        <v>1887</v>
      </c>
      <c r="G206" s="146" t="s">
        <v>1786</v>
      </c>
      <c r="H206" s="147">
        <v>259.89999999999998</v>
      </c>
      <c r="I206" s="148"/>
      <c r="J206" s="148">
        <f>ROUND(I206*H206,2)</f>
        <v>0</v>
      </c>
      <c r="K206" s="149"/>
      <c r="L206" s="30"/>
      <c r="M206" s="150" t="s">
        <v>1456</v>
      </c>
      <c r="N206" s="151" t="s">
        <v>1491</v>
      </c>
      <c r="O206" s="152">
        <v>6.9000000000000006E-2</v>
      </c>
      <c r="P206" s="152">
        <f>O206*H206</f>
        <v>17.9331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1756</v>
      </c>
      <c r="AT206" s="154" t="s">
        <v>1752</v>
      </c>
      <c r="AU206" s="154" t="s">
        <v>1535</v>
      </c>
      <c r="AY206" s="17" t="s">
        <v>1750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1533</v>
      </c>
      <c r="BK206" s="155">
        <f>ROUND(I206*H206,2)</f>
        <v>0</v>
      </c>
      <c r="BL206" s="17" t="s">
        <v>1756</v>
      </c>
      <c r="BM206" s="154" t="s">
        <v>2105</v>
      </c>
    </row>
    <row r="207" spans="1:65" s="11" customFormat="1" ht="22.9" customHeight="1">
      <c r="B207" s="130"/>
      <c r="D207" s="131" t="s">
        <v>1525</v>
      </c>
      <c r="E207" s="140" t="s">
        <v>1756</v>
      </c>
      <c r="F207" s="140" t="s">
        <v>1893</v>
      </c>
      <c r="J207" s="141">
        <f>BK207</f>
        <v>0</v>
      </c>
      <c r="L207" s="130"/>
      <c r="M207" s="134"/>
      <c r="N207" s="135"/>
      <c r="O207" s="135"/>
      <c r="P207" s="136">
        <f>SUM(P208:P215)</f>
        <v>218.79978599999995</v>
      </c>
      <c r="Q207" s="135"/>
      <c r="R207" s="136">
        <f>SUM(R208:R215)</f>
        <v>1.5047835899999999</v>
      </c>
      <c r="S207" s="135"/>
      <c r="T207" s="137">
        <f>SUM(T208:T215)</f>
        <v>0</v>
      </c>
      <c r="AR207" s="131" t="s">
        <v>1533</v>
      </c>
      <c r="AT207" s="138" t="s">
        <v>1525</v>
      </c>
      <c r="AU207" s="138" t="s">
        <v>1533</v>
      </c>
      <c r="AY207" s="131" t="s">
        <v>1750</v>
      </c>
      <c r="BK207" s="139">
        <f>SUM(BK208:BK215)</f>
        <v>0</v>
      </c>
    </row>
    <row r="208" spans="1:65" s="1" customFormat="1" ht="33" customHeight="1">
      <c r="A208" s="29"/>
      <c r="B208" s="142"/>
      <c r="C208" s="143" t="s">
        <v>1926</v>
      </c>
      <c r="D208" s="143" t="s">
        <v>1752</v>
      </c>
      <c r="E208" s="144" t="s">
        <v>1895</v>
      </c>
      <c r="F208" s="145" t="s">
        <v>1896</v>
      </c>
      <c r="G208" s="146" t="s">
        <v>1802</v>
      </c>
      <c r="H208" s="147">
        <v>35.087000000000003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1.3169999999999999</v>
      </c>
      <c r="P208" s="152">
        <f>O208*H208</f>
        <v>46.209579000000005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1897</v>
      </c>
    </row>
    <row r="209" spans="1:65" s="13" customFormat="1">
      <c r="B209" s="163"/>
      <c r="D209" s="157" t="s">
        <v>1758</v>
      </c>
      <c r="E209" s="164" t="s">
        <v>1456</v>
      </c>
      <c r="F209" s="165" t="s">
        <v>922</v>
      </c>
      <c r="H209" s="166">
        <v>35.087000000000003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1482</v>
      </c>
      <c r="AX209" s="13" t="s">
        <v>1533</v>
      </c>
      <c r="AY209" s="164" t="s">
        <v>1750</v>
      </c>
    </row>
    <row r="210" spans="1:65" s="1" customFormat="1" ht="49.15" customHeight="1">
      <c r="A210" s="29"/>
      <c r="B210" s="142"/>
      <c r="C210" s="143" t="s">
        <v>1930</v>
      </c>
      <c r="D210" s="143" t="s">
        <v>1752</v>
      </c>
      <c r="E210" s="144" t="s">
        <v>2107</v>
      </c>
      <c r="F210" s="145" t="s">
        <v>2108</v>
      </c>
      <c r="G210" s="146" t="s">
        <v>1802</v>
      </c>
      <c r="H210" s="147">
        <v>6.7619999999999996</v>
      </c>
      <c r="I210" s="148"/>
      <c r="J210" s="148">
        <f>ROUND(I210*H210,2)</f>
        <v>0</v>
      </c>
      <c r="K210" s="149"/>
      <c r="L210" s="30"/>
      <c r="M210" s="150" t="s">
        <v>1456</v>
      </c>
      <c r="N210" s="151" t="s">
        <v>1491</v>
      </c>
      <c r="O210" s="152">
        <v>1.4650000000000001</v>
      </c>
      <c r="P210" s="152">
        <f>O210*H210</f>
        <v>9.9063300000000005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1756</v>
      </c>
      <c r="AT210" s="154" t="s">
        <v>1752</v>
      </c>
      <c r="AU210" s="154" t="s">
        <v>1535</v>
      </c>
      <c r="AY210" s="17" t="s">
        <v>1750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1533</v>
      </c>
      <c r="BK210" s="155">
        <f>ROUND(I210*H210,2)</f>
        <v>0</v>
      </c>
      <c r="BL210" s="17" t="s">
        <v>1756</v>
      </c>
      <c r="BM210" s="154" t="s">
        <v>2536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923</v>
      </c>
      <c r="H211" s="166">
        <v>6.7619999999999996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1533</v>
      </c>
      <c r="AY211" s="164" t="s">
        <v>1750</v>
      </c>
    </row>
    <row r="212" spans="1:65" s="1" customFormat="1" ht="37.9" customHeight="1">
      <c r="A212" s="29"/>
      <c r="B212" s="142"/>
      <c r="C212" s="143" t="s">
        <v>1934</v>
      </c>
      <c r="D212" s="143" t="s">
        <v>1752</v>
      </c>
      <c r="E212" s="144" t="s">
        <v>2111</v>
      </c>
      <c r="F212" s="145" t="s">
        <v>2112</v>
      </c>
      <c r="G212" s="146" t="s">
        <v>1755</v>
      </c>
      <c r="H212" s="147">
        <v>193.2</v>
      </c>
      <c r="I212" s="148"/>
      <c r="J212" s="148">
        <f>ROUND(I212*H212,2)</f>
        <v>0</v>
      </c>
      <c r="K212" s="149"/>
      <c r="L212" s="30"/>
      <c r="M212" s="150" t="s">
        <v>1456</v>
      </c>
      <c r="N212" s="151" t="s">
        <v>1491</v>
      </c>
      <c r="O212" s="152">
        <v>0.82099999999999995</v>
      </c>
      <c r="P212" s="152">
        <f>O212*H212</f>
        <v>158.61719999999997</v>
      </c>
      <c r="Q212" s="152">
        <v>6.3200000000000001E-3</v>
      </c>
      <c r="R212" s="152">
        <f>Q212*H212</f>
        <v>1.2210239999999999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1756</v>
      </c>
      <c r="AT212" s="154" t="s">
        <v>1752</v>
      </c>
      <c r="AU212" s="154" t="s">
        <v>1535</v>
      </c>
      <c r="AY212" s="17" t="s">
        <v>1750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1533</v>
      </c>
      <c r="BK212" s="155">
        <f>ROUND(I212*H212,2)</f>
        <v>0</v>
      </c>
      <c r="BL212" s="17" t="s">
        <v>1756</v>
      </c>
      <c r="BM212" s="154" t="s">
        <v>2538</v>
      </c>
    </row>
    <row r="213" spans="1:65" s="13" customFormat="1">
      <c r="B213" s="163"/>
      <c r="D213" s="157" t="s">
        <v>1758</v>
      </c>
      <c r="E213" s="164" t="s">
        <v>1456</v>
      </c>
      <c r="F213" s="165" t="s">
        <v>924</v>
      </c>
      <c r="H213" s="166">
        <v>193.2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1482</v>
      </c>
      <c r="AX213" s="13" t="s">
        <v>1533</v>
      </c>
      <c r="AY213" s="164" t="s">
        <v>1750</v>
      </c>
    </row>
    <row r="214" spans="1:65" s="1" customFormat="1" ht="24.2" customHeight="1">
      <c r="A214" s="29"/>
      <c r="B214" s="142"/>
      <c r="C214" s="143" t="s">
        <v>1939</v>
      </c>
      <c r="D214" s="143" t="s">
        <v>1752</v>
      </c>
      <c r="E214" s="144" t="s">
        <v>2115</v>
      </c>
      <c r="F214" s="145" t="s">
        <v>2116</v>
      </c>
      <c r="G214" s="146" t="s">
        <v>1839</v>
      </c>
      <c r="H214" s="147">
        <v>0.26700000000000002</v>
      </c>
      <c r="I214" s="148"/>
      <c r="J214" s="148">
        <f>ROUND(I214*H214,2)</f>
        <v>0</v>
      </c>
      <c r="K214" s="149"/>
      <c r="L214" s="30"/>
      <c r="M214" s="150" t="s">
        <v>1456</v>
      </c>
      <c r="N214" s="151" t="s">
        <v>1491</v>
      </c>
      <c r="O214" s="152">
        <v>15.231</v>
      </c>
      <c r="P214" s="152">
        <f>O214*H214</f>
        <v>4.0666770000000003</v>
      </c>
      <c r="Q214" s="152">
        <v>1.06277</v>
      </c>
      <c r="R214" s="152">
        <f>Q214*H214</f>
        <v>0.28375959000000001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2540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925</v>
      </c>
      <c r="H215" s="166">
        <v>0.26700000000000002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1533</v>
      </c>
      <c r="AY215" s="164" t="s">
        <v>1750</v>
      </c>
    </row>
    <row r="216" spans="1:65" s="11" customFormat="1" ht="22.9" customHeight="1">
      <c r="B216" s="130"/>
      <c r="D216" s="131" t="s">
        <v>1525</v>
      </c>
      <c r="E216" s="140" t="s">
        <v>1771</v>
      </c>
      <c r="F216" s="140" t="s">
        <v>1920</v>
      </c>
      <c r="J216" s="141">
        <f>BK216</f>
        <v>0</v>
      </c>
      <c r="L216" s="130"/>
      <c r="M216" s="134"/>
      <c r="N216" s="135"/>
      <c r="O216" s="135"/>
      <c r="P216" s="136">
        <f>SUM(P217:P233)</f>
        <v>27.984490000000001</v>
      </c>
      <c r="Q216" s="135"/>
      <c r="R216" s="136">
        <f>SUM(R217:R233)</f>
        <v>1.6522920000000001</v>
      </c>
      <c r="S216" s="135"/>
      <c r="T216" s="137">
        <f>SUM(T217:T233)</f>
        <v>0</v>
      </c>
      <c r="AR216" s="131" t="s">
        <v>1533</v>
      </c>
      <c r="AT216" s="138" t="s">
        <v>1525</v>
      </c>
      <c r="AU216" s="138" t="s">
        <v>1533</v>
      </c>
      <c r="AY216" s="131" t="s">
        <v>1750</v>
      </c>
      <c r="BK216" s="139">
        <f>SUM(BK217:BK233)</f>
        <v>0</v>
      </c>
    </row>
    <row r="217" spans="1:65" s="1" customFormat="1" ht="37.9" customHeight="1">
      <c r="A217" s="29"/>
      <c r="B217" s="142"/>
      <c r="C217" s="143" t="s">
        <v>1944</v>
      </c>
      <c r="D217" s="143" t="s">
        <v>1752</v>
      </c>
      <c r="E217" s="144" t="s">
        <v>1922</v>
      </c>
      <c r="F217" s="145" t="s">
        <v>1923</v>
      </c>
      <c r="G217" s="146" t="s">
        <v>1755</v>
      </c>
      <c r="H217" s="147">
        <v>89.91</v>
      </c>
      <c r="I217" s="148"/>
      <c r="J217" s="148">
        <f>ROUND(I217*H217,2)</f>
        <v>0</v>
      </c>
      <c r="K217" s="149"/>
      <c r="L217" s="30"/>
      <c r="M217" s="150" t="s">
        <v>1456</v>
      </c>
      <c r="N217" s="151" t="s">
        <v>1491</v>
      </c>
      <c r="O217" s="152">
        <v>0.02</v>
      </c>
      <c r="P217" s="152">
        <f>O217*H217</f>
        <v>1.7982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1756</v>
      </c>
      <c r="AT217" s="154" t="s">
        <v>1752</v>
      </c>
      <c r="AU217" s="154" t="s">
        <v>1535</v>
      </c>
      <c r="AY217" s="17" t="s">
        <v>1750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1533</v>
      </c>
      <c r="BK217" s="155">
        <f>ROUND(I217*H217,2)</f>
        <v>0</v>
      </c>
      <c r="BL217" s="17" t="s">
        <v>1756</v>
      </c>
      <c r="BM217" s="154" t="s">
        <v>1924</v>
      </c>
    </row>
    <row r="218" spans="1:65" s="13" customFormat="1">
      <c r="B218" s="163"/>
      <c r="D218" s="157" t="s">
        <v>1758</v>
      </c>
      <c r="E218" s="164" t="s">
        <v>1456</v>
      </c>
      <c r="F218" s="165" t="s">
        <v>892</v>
      </c>
      <c r="H218" s="166">
        <v>89.91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1758</v>
      </c>
      <c r="AU218" s="164" t="s">
        <v>1535</v>
      </c>
      <c r="AV218" s="13" t="s">
        <v>1535</v>
      </c>
      <c r="AW218" s="13" t="s">
        <v>1482</v>
      </c>
      <c r="AX218" s="13" t="s">
        <v>1533</v>
      </c>
      <c r="AY218" s="164" t="s">
        <v>1750</v>
      </c>
    </row>
    <row r="219" spans="1:65" s="1" customFormat="1" ht="44.25" customHeight="1">
      <c r="A219" s="29"/>
      <c r="B219" s="142"/>
      <c r="C219" s="143" t="s">
        <v>1949</v>
      </c>
      <c r="D219" s="143" t="s">
        <v>1752</v>
      </c>
      <c r="E219" s="144" t="s">
        <v>718</v>
      </c>
      <c r="F219" s="145" t="s">
        <v>719</v>
      </c>
      <c r="G219" s="146" t="s">
        <v>1755</v>
      </c>
      <c r="H219" s="147">
        <v>76.19</v>
      </c>
      <c r="I219" s="148"/>
      <c r="J219" s="148">
        <f>ROUND(I219*H219,2)</f>
        <v>0</v>
      </c>
      <c r="K219" s="149"/>
      <c r="L219" s="30"/>
      <c r="M219" s="150" t="s">
        <v>1456</v>
      </c>
      <c r="N219" s="151" t="s">
        <v>1491</v>
      </c>
      <c r="O219" s="152">
        <v>8.5999999999999993E-2</v>
      </c>
      <c r="P219" s="152">
        <f>O219*H219</f>
        <v>6.5523399999999992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1756</v>
      </c>
      <c r="AT219" s="154" t="s">
        <v>1752</v>
      </c>
      <c r="AU219" s="154" t="s">
        <v>1535</v>
      </c>
      <c r="AY219" s="17" t="s">
        <v>1750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1533</v>
      </c>
      <c r="BK219" s="155">
        <f>ROUND(I219*H219,2)</f>
        <v>0</v>
      </c>
      <c r="BL219" s="17" t="s">
        <v>1756</v>
      </c>
      <c r="BM219" s="154" t="s">
        <v>926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927</v>
      </c>
      <c r="H220" s="166">
        <v>76.19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1533</v>
      </c>
      <c r="AY220" s="164" t="s">
        <v>1750</v>
      </c>
    </row>
    <row r="221" spans="1:65" s="1" customFormat="1" ht="37.9" customHeight="1">
      <c r="A221" s="29"/>
      <c r="B221" s="142"/>
      <c r="C221" s="143" t="s">
        <v>1953</v>
      </c>
      <c r="D221" s="143" t="s">
        <v>1752</v>
      </c>
      <c r="E221" s="144" t="s">
        <v>1927</v>
      </c>
      <c r="F221" s="145" t="s">
        <v>1928</v>
      </c>
      <c r="G221" s="146" t="s">
        <v>1755</v>
      </c>
      <c r="H221" s="147">
        <v>89.91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2.7E-2</v>
      </c>
      <c r="P221" s="152">
        <f>O221*H221</f>
        <v>2.4275699999999998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1929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892</v>
      </c>
      <c r="H222" s="166">
        <v>89.91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1533</v>
      </c>
      <c r="AY222" s="164" t="s">
        <v>1750</v>
      </c>
    </row>
    <row r="223" spans="1:65" s="1" customFormat="1" ht="24.2" customHeight="1">
      <c r="A223" s="29"/>
      <c r="B223" s="142"/>
      <c r="C223" s="143" t="s">
        <v>1958</v>
      </c>
      <c r="D223" s="143" t="s">
        <v>1752</v>
      </c>
      <c r="E223" s="144" t="s">
        <v>1931</v>
      </c>
      <c r="F223" s="145" t="s">
        <v>1932</v>
      </c>
      <c r="G223" s="146" t="s">
        <v>1755</v>
      </c>
      <c r="H223" s="147">
        <v>89.91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4.0000000000000001E-3</v>
      </c>
      <c r="P223" s="152">
        <f>O223*H223</f>
        <v>0.35964000000000002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1933</v>
      </c>
    </row>
    <row r="224" spans="1:65" s="1" customFormat="1" ht="24.2" customHeight="1">
      <c r="A224" s="29"/>
      <c r="B224" s="142"/>
      <c r="C224" s="143" t="s">
        <v>1962</v>
      </c>
      <c r="D224" s="143" t="s">
        <v>1752</v>
      </c>
      <c r="E224" s="144" t="s">
        <v>1935</v>
      </c>
      <c r="F224" s="145" t="s">
        <v>1936</v>
      </c>
      <c r="G224" s="146" t="s">
        <v>1755</v>
      </c>
      <c r="H224" s="147">
        <v>189.81</v>
      </c>
      <c r="I224" s="148"/>
      <c r="J224" s="148">
        <f>ROUND(I224*H224,2)</f>
        <v>0</v>
      </c>
      <c r="K224" s="149"/>
      <c r="L224" s="30"/>
      <c r="M224" s="150" t="s">
        <v>1456</v>
      </c>
      <c r="N224" s="151" t="s">
        <v>1491</v>
      </c>
      <c r="O224" s="152">
        <v>2E-3</v>
      </c>
      <c r="P224" s="152">
        <f>O224*H224</f>
        <v>0.37962000000000001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1756</v>
      </c>
      <c r="AT224" s="154" t="s">
        <v>1752</v>
      </c>
      <c r="AU224" s="154" t="s">
        <v>1535</v>
      </c>
      <c r="AY224" s="17" t="s">
        <v>1750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1533</v>
      </c>
      <c r="BK224" s="155">
        <f>ROUND(I224*H224,2)</f>
        <v>0</v>
      </c>
      <c r="BL224" s="17" t="s">
        <v>1756</v>
      </c>
      <c r="BM224" s="154" t="s">
        <v>1937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896</v>
      </c>
      <c r="H225" s="166">
        <v>189.81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1533</v>
      </c>
      <c r="AY225" s="164" t="s">
        <v>1750</v>
      </c>
    </row>
    <row r="226" spans="1:65" s="1" customFormat="1" ht="44.25" customHeight="1">
      <c r="A226" s="29"/>
      <c r="B226" s="142"/>
      <c r="C226" s="143" t="s">
        <v>1966</v>
      </c>
      <c r="D226" s="143" t="s">
        <v>1752</v>
      </c>
      <c r="E226" s="144" t="s">
        <v>1940</v>
      </c>
      <c r="F226" s="145" t="s">
        <v>1941</v>
      </c>
      <c r="G226" s="146" t="s">
        <v>1755</v>
      </c>
      <c r="H226" s="147">
        <v>279.72000000000003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1.6E-2</v>
      </c>
      <c r="P226" s="152">
        <f>O226*H226</f>
        <v>4.4755200000000004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1942</v>
      </c>
    </row>
    <row r="227" spans="1:65" s="13" customFormat="1">
      <c r="B227" s="163"/>
      <c r="D227" s="157" t="s">
        <v>1758</v>
      </c>
      <c r="E227" s="164" t="s">
        <v>1456</v>
      </c>
      <c r="F227" s="165" t="s">
        <v>928</v>
      </c>
      <c r="H227" s="166">
        <v>279.72000000000003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1758</v>
      </c>
      <c r="AU227" s="164" t="s">
        <v>1535</v>
      </c>
      <c r="AV227" s="13" t="s">
        <v>1535</v>
      </c>
      <c r="AW227" s="13" t="s">
        <v>1482</v>
      </c>
      <c r="AX227" s="13" t="s">
        <v>1533</v>
      </c>
      <c r="AY227" s="164" t="s">
        <v>1750</v>
      </c>
    </row>
    <row r="228" spans="1:65" s="1" customFormat="1" ht="78" customHeight="1">
      <c r="A228" s="29"/>
      <c r="B228" s="142"/>
      <c r="C228" s="143" t="s">
        <v>1970</v>
      </c>
      <c r="D228" s="143" t="s">
        <v>1752</v>
      </c>
      <c r="E228" s="144" t="s">
        <v>929</v>
      </c>
      <c r="F228" s="145" t="s">
        <v>930</v>
      </c>
      <c r="G228" s="146" t="s">
        <v>1755</v>
      </c>
      <c r="H228" s="147">
        <v>3.6</v>
      </c>
      <c r="I228" s="148"/>
      <c r="J228" s="148">
        <f>ROUND(I228*H228,2)</f>
        <v>0</v>
      </c>
      <c r="K228" s="149"/>
      <c r="L228" s="30"/>
      <c r="M228" s="150" t="s">
        <v>1456</v>
      </c>
      <c r="N228" s="151" t="s">
        <v>1491</v>
      </c>
      <c r="O228" s="152">
        <v>0.77800000000000002</v>
      </c>
      <c r="P228" s="152">
        <f>O228*H228</f>
        <v>2.8008000000000002</v>
      </c>
      <c r="Q228" s="152">
        <v>8.9219999999999994E-2</v>
      </c>
      <c r="R228" s="152">
        <f>Q228*H228</f>
        <v>0.32119199999999998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1756</v>
      </c>
      <c r="AT228" s="154" t="s">
        <v>1752</v>
      </c>
      <c r="AU228" s="154" t="s">
        <v>1535</v>
      </c>
      <c r="AY228" s="17" t="s">
        <v>1750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1533</v>
      </c>
      <c r="BK228" s="155">
        <f>ROUND(I228*H228,2)</f>
        <v>0</v>
      </c>
      <c r="BL228" s="17" t="s">
        <v>1756</v>
      </c>
      <c r="BM228" s="154" t="s">
        <v>931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891</v>
      </c>
      <c r="H229" s="166">
        <v>3.6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1533</v>
      </c>
      <c r="AY229" s="164" t="s">
        <v>1750</v>
      </c>
    </row>
    <row r="230" spans="1:65" s="1" customFormat="1" ht="21.75" customHeight="1">
      <c r="A230" s="29"/>
      <c r="B230" s="142"/>
      <c r="C230" s="177" t="s">
        <v>1974</v>
      </c>
      <c r="D230" s="177" t="s">
        <v>1849</v>
      </c>
      <c r="E230" s="178" t="s">
        <v>932</v>
      </c>
      <c r="F230" s="179" t="s">
        <v>933</v>
      </c>
      <c r="G230" s="180" t="s">
        <v>1755</v>
      </c>
      <c r="H230" s="181">
        <v>3.7080000000000002</v>
      </c>
      <c r="I230" s="182"/>
      <c r="J230" s="182">
        <f>ROUND(I230*H230,2)</f>
        <v>0</v>
      </c>
      <c r="K230" s="183"/>
      <c r="L230" s="184"/>
      <c r="M230" s="185" t="s">
        <v>1456</v>
      </c>
      <c r="N230" s="186" t="s">
        <v>1491</v>
      </c>
      <c r="O230" s="152">
        <v>0</v>
      </c>
      <c r="P230" s="152">
        <f>O230*H230</f>
        <v>0</v>
      </c>
      <c r="Q230" s="152">
        <v>0.16500000000000001</v>
      </c>
      <c r="R230" s="152">
        <f>Q230*H230</f>
        <v>0.61182000000000003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1789</v>
      </c>
      <c r="AT230" s="154" t="s">
        <v>1849</v>
      </c>
      <c r="AU230" s="154" t="s">
        <v>1535</v>
      </c>
      <c r="AY230" s="17" t="s">
        <v>1750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1533</v>
      </c>
      <c r="BK230" s="155">
        <f>ROUND(I230*H230,2)</f>
        <v>0</v>
      </c>
      <c r="BL230" s="17" t="s">
        <v>1756</v>
      </c>
      <c r="BM230" s="154" t="s">
        <v>934</v>
      </c>
    </row>
    <row r="231" spans="1:65" s="13" customFormat="1">
      <c r="B231" s="163"/>
      <c r="D231" s="157" t="s">
        <v>1758</v>
      </c>
      <c r="F231" s="165" t="s">
        <v>935</v>
      </c>
      <c r="H231" s="166">
        <v>3.7080000000000002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1758</v>
      </c>
      <c r="AU231" s="164" t="s">
        <v>1535</v>
      </c>
      <c r="AV231" s="13" t="s">
        <v>1535</v>
      </c>
      <c r="AW231" s="13" t="s">
        <v>1458</v>
      </c>
      <c r="AX231" s="13" t="s">
        <v>1533</v>
      </c>
      <c r="AY231" s="164" t="s">
        <v>1750</v>
      </c>
    </row>
    <row r="232" spans="1:65" s="1" customFormat="1" ht="24.2" customHeight="1">
      <c r="A232" s="29"/>
      <c r="B232" s="142"/>
      <c r="C232" s="143" t="s">
        <v>1978</v>
      </c>
      <c r="D232" s="143" t="s">
        <v>1752</v>
      </c>
      <c r="E232" s="144" t="s">
        <v>1945</v>
      </c>
      <c r="F232" s="145" t="s">
        <v>1946</v>
      </c>
      <c r="G232" s="146" t="s">
        <v>1786</v>
      </c>
      <c r="H232" s="147">
        <v>199.8</v>
      </c>
      <c r="I232" s="148"/>
      <c r="J232" s="148">
        <f>ROUND(I232*H232,2)</f>
        <v>0</v>
      </c>
      <c r="K232" s="149"/>
      <c r="L232" s="30"/>
      <c r="M232" s="150" t="s">
        <v>1456</v>
      </c>
      <c r="N232" s="151" t="s">
        <v>1491</v>
      </c>
      <c r="O232" s="152">
        <v>4.5999999999999999E-2</v>
      </c>
      <c r="P232" s="152">
        <f>O232*H232</f>
        <v>9.1908000000000012</v>
      </c>
      <c r="Q232" s="152">
        <v>3.5999999999999999E-3</v>
      </c>
      <c r="R232" s="152">
        <f>Q232*H232</f>
        <v>0.71928000000000003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1756</v>
      </c>
      <c r="AT232" s="154" t="s">
        <v>1752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2121</v>
      </c>
    </row>
    <row r="233" spans="1:65" s="13" customFormat="1">
      <c r="B233" s="163"/>
      <c r="D233" s="157" t="s">
        <v>1758</v>
      </c>
      <c r="E233" s="164" t="s">
        <v>1456</v>
      </c>
      <c r="F233" s="165" t="s">
        <v>936</v>
      </c>
      <c r="H233" s="166">
        <v>199.8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1758</v>
      </c>
      <c r="AU233" s="164" t="s">
        <v>1535</v>
      </c>
      <c r="AV233" s="13" t="s">
        <v>1535</v>
      </c>
      <c r="AW233" s="13" t="s">
        <v>1482</v>
      </c>
      <c r="AX233" s="13" t="s">
        <v>1533</v>
      </c>
      <c r="AY233" s="164" t="s">
        <v>1750</v>
      </c>
    </row>
    <row r="234" spans="1:65" s="11" customFormat="1" ht="22.9" customHeight="1">
      <c r="B234" s="130"/>
      <c r="D234" s="131" t="s">
        <v>1525</v>
      </c>
      <c r="E234" s="140" t="s">
        <v>1789</v>
      </c>
      <c r="F234" s="140" t="s">
        <v>1948</v>
      </c>
      <c r="J234" s="141">
        <f>BK234</f>
        <v>0</v>
      </c>
      <c r="L234" s="130"/>
      <c r="M234" s="134"/>
      <c r="N234" s="135"/>
      <c r="O234" s="135"/>
      <c r="P234" s="136">
        <f>SUM(P235:P249)</f>
        <v>171.77790000000002</v>
      </c>
      <c r="Q234" s="135"/>
      <c r="R234" s="136">
        <f>SUM(R235:R249)</f>
        <v>4.5168420000000005</v>
      </c>
      <c r="S234" s="135"/>
      <c r="T234" s="137">
        <f>SUM(T235:T249)</f>
        <v>0</v>
      </c>
      <c r="AR234" s="131" t="s">
        <v>1533</v>
      </c>
      <c r="AT234" s="138" t="s">
        <v>1525</v>
      </c>
      <c r="AU234" s="138" t="s">
        <v>1533</v>
      </c>
      <c r="AY234" s="131" t="s">
        <v>1750</v>
      </c>
      <c r="BK234" s="139">
        <f>SUM(BK235:BK249)</f>
        <v>0</v>
      </c>
    </row>
    <row r="235" spans="1:65" s="1" customFormat="1" ht="44.25" customHeight="1">
      <c r="A235" s="29"/>
      <c r="B235" s="142"/>
      <c r="C235" s="143" t="s">
        <v>1982</v>
      </c>
      <c r="D235" s="143" t="s">
        <v>1752</v>
      </c>
      <c r="E235" s="144" t="s">
        <v>2122</v>
      </c>
      <c r="F235" s="145" t="s">
        <v>2123</v>
      </c>
      <c r="G235" s="146" t="s">
        <v>1786</v>
      </c>
      <c r="H235" s="147">
        <v>212.3</v>
      </c>
      <c r="I235" s="148"/>
      <c r="J235" s="148">
        <f t="shared" ref="J235:J249" si="0">ROUND(I235*H235,2)</f>
        <v>0</v>
      </c>
      <c r="K235" s="149"/>
      <c r="L235" s="30"/>
      <c r="M235" s="150" t="s">
        <v>1456</v>
      </c>
      <c r="N235" s="151" t="s">
        <v>1491</v>
      </c>
      <c r="O235" s="152">
        <v>0.25800000000000001</v>
      </c>
      <c r="P235" s="152">
        <f t="shared" ref="P235:P249" si="1">O235*H235</f>
        <v>54.773400000000002</v>
      </c>
      <c r="Q235" s="152">
        <v>2.7599999999999999E-3</v>
      </c>
      <c r="R235" s="152">
        <f t="shared" ref="R235:R249" si="2">Q235*H235</f>
        <v>0.58594800000000002</v>
      </c>
      <c r="S235" s="152">
        <v>0</v>
      </c>
      <c r="T235" s="153">
        <f t="shared" ref="T235:T249" si="3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 t="shared" ref="BE235:BE249" si="4">IF(N235="základní",J235,0)</f>
        <v>0</v>
      </c>
      <c r="BF235" s="155">
        <f t="shared" ref="BF235:BF249" si="5">IF(N235="snížená",J235,0)</f>
        <v>0</v>
      </c>
      <c r="BG235" s="155">
        <f t="shared" ref="BG235:BG249" si="6">IF(N235="zákl. přenesená",J235,0)</f>
        <v>0</v>
      </c>
      <c r="BH235" s="155">
        <f t="shared" ref="BH235:BH249" si="7">IF(N235="sníž. přenesená",J235,0)</f>
        <v>0</v>
      </c>
      <c r="BI235" s="155">
        <f t="shared" ref="BI235:BI249" si="8">IF(N235="nulová",J235,0)</f>
        <v>0</v>
      </c>
      <c r="BJ235" s="17" t="s">
        <v>1533</v>
      </c>
      <c r="BK235" s="155">
        <f t="shared" ref="BK235:BK249" si="9">ROUND(I235*H235,2)</f>
        <v>0</v>
      </c>
      <c r="BL235" s="17" t="s">
        <v>1756</v>
      </c>
      <c r="BM235" s="154" t="s">
        <v>2124</v>
      </c>
    </row>
    <row r="236" spans="1:65" s="1" customFormat="1" ht="44.25" customHeight="1">
      <c r="A236" s="29"/>
      <c r="B236" s="142"/>
      <c r="C236" s="143" t="s">
        <v>1986</v>
      </c>
      <c r="D236" s="143" t="s">
        <v>1752</v>
      </c>
      <c r="E236" s="144" t="s">
        <v>2550</v>
      </c>
      <c r="F236" s="145" t="s">
        <v>553</v>
      </c>
      <c r="G236" s="146" t="s">
        <v>1786</v>
      </c>
      <c r="H236" s="147">
        <v>47.6</v>
      </c>
      <c r="I236" s="148"/>
      <c r="J236" s="148">
        <f t="shared" si="0"/>
        <v>0</v>
      </c>
      <c r="K236" s="149"/>
      <c r="L236" s="30"/>
      <c r="M236" s="150" t="s">
        <v>1456</v>
      </c>
      <c r="N236" s="151" t="s">
        <v>1491</v>
      </c>
      <c r="O236" s="152">
        <v>0.29199999999999998</v>
      </c>
      <c r="P236" s="152">
        <f t="shared" si="1"/>
        <v>13.899199999999999</v>
      </c>
      <c r="Q236" s="152">
        <v>4.4000000000000003E-3</v>
      </c>
      <c r="R236" s="152">
        <f t="shared" si="2"/>
        <v>0.20944000000000002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1756</v>
      </c>
      <c r="AT236" s="154" t="s">
        <v>1752</v>
      </c>
      <c r="AU236" s="154" t="s">
        <v>1535</v>
      </c>
      <c r="AY236" s="17" t="s">
        <v>1750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1533</v>
      </c>
      <c r="BK236" s="155">
        <f t="shared" si="9"/>
        <v>0</v>
      </c>
      <c r="BL236" s="17" t="s">
        <v>1756</v>
      </c>
      <c r="BM236" s="154" t="s">
        <v>554</v>
      </c>
    </row>
    <row r="237" spans="1:65" s="1" customFormat="1" ht="37.9" customHeight="1">
      <c r="A237" s="29"/>
      <c r="B237" s="142"/>
      <c r="C237" s="143" t="s">
        <v>1990</v>
      </c>
      <c r="D237" s="143" t="s">
        <v>1752</v>
      </c>
      <c r="E237" s="144" t="s">
        <v>2012</v>
      </c>
      <c r="F237" s="145" t="s">
        <v>2013</v>
      </c>
      <c r="G237" s="146" t="s">
        <v>1902</v>
      </c>
      <c r="H237" s="147">
        <v>66</v>
      </c>
      <c r="I237" s="148"/>
      <c r="J237" s="148">
        <f t="shared" si="0"/>
        <v>0</v>
      </c>
      <c r="K237" s="149"/>
      <c r="L237" s="30"/>
      <c r="M237" s="150" t="s">
        <v>1456</v>
      </c>
      <c r="N237" s="151" t="s">
        <v>1491</v>
      </c>
      <c r="O237" s="152">
        <v>0.68300000000000005</v>
      </c>
      <c r="P237" s="152">
        <f t="shared" si="1"/>
        <v>45.078000000000003</v>
      </c>
      <c r="Q237" s="152">
        <v>0</v>
      </c>
      <c r="R237" s="152">
        <f t="shared" si="2"/>
        <v>0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1533</v>
      </c>
      <c r="BK237" s="155">
        <f t="shared" si="9"/>
        <v>0</v>
      </c>
      <c r="BL237" s="17" t="s">
        <v>1756</v>
      </c>
      <c r="BM237" s="154" t="s">
        <v>2125</v>
      </c>
    </row>
    <row r="238" spans="1:65" s="1" customFormat="1" ht="16.5" customHeight="1">
      <c r="A238" s="29"/>
      <c r="B238" s="142"/>
      <c r="C238" s="177" t="s">
        <v>1994</v>
      </c>
      <c r="D238" s="177" t="s">
        <v>1849</v>
      </c>
      <c r="E238" s="178" t="s">
        <v>2016</v>
      </c>
      <c r="F238" s="179" t="s">
        <v>2017</v>
      </c>
      <c r="G238" s="180" t="s">
        <v>1902</v>
      </c>
      <c r="H238" s="181">
        <v>66</v>
      </c>
      <c r="I238" s="182"/>
      <c r="J238" s="182">
        <f t="shared" si="0"/>
        <v>0</v>
      </c>
      <c r="K238" s="183"/>
      <c r="L238" s="184"/>
      <c r="M238" s="185" t="s">
        <v>1456</v>
      </c>
      <c r="N238" s="186" t="s">
        <v>1491</v>
      </c>
      <c r="O238" s="152">
        <v>0</v>
      </c>
      <c r="P238" s="152">
        <f t="shared" si="1"/>
        <v>0</v>
      </c>
      <c r="Q238" s="152">
        <v>6.4999999999999997E-4</v>
      </c>
      <c r="R238" s="152">
        <f t="shared" si="2"/>
        <v>4.2900000000000001E-2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1789</v>
      </c>
      <c r="AT238" s="154" t="s">
        <v>1849</v>
      </c>
      <c r="AU238" s="154" t="s">
        <v>1535</v>
      </c>
      <c r="AY238" s="17" t="s">
        <v>1750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1533</v>
      </c>
      <c r="BK238" s="155">
        <f t="shared" si="9"/>
        <v>0</v>
      </c>
      <c r="BL238" s="17" t="s">
        <v>1756</v>
      </c>
      <c r="BM238" s="154" t="s">
        <v>2126</v>
      </c>
    </row>
    <row r="239" spans="1:65" s="1" customFormat="1" ht="37.9" customHeight="1">
      <c r="A239" s="29"/>
      <c r="B239" s="142"/>
      <c r="C239" s="143" t="s">
        <v>1998</v>
      </c>
      <c r="D239" s="143" t="s">
        <v>1752</v>
      </c>
      <c r="E239" s="144" t="s">
        <v>2292</v>
      </c>
      <c r="F239" s="145" t="s">
        <v>2293</v>
      </c>
      <c r="G239" s="146" t="s">
        <v>1902</v>
      </c>
      <c r="H239" s="147">
        <v>3</v>
      </c>
      <c r="I239" s="148"/>
      <c r="J239" s="148">
        <f t="shared" si="0"/>
        <v>0</v>
      </c>
      <c r="K239" s="149"/>
      <c r="L239" s="30"/>
      <c r="M239" s="150" t="s">
        <v>1456</v>
      </c>
      <c r="N239" s="151" t="s">
        <v>1491</v>
      </c>
      <c r="O239" s="152">
        <v>0.745</v>
      </c>
      <c r="P239" s="152">
        <f t="shared" si="1"/>
        <v>2.2349999999999999</v>
      </c>
      <c r="Q239" s="152">
        <v>1.0000000000000001E-5</v>
      </c>
      <c r="R239" s="152">
        <f t="shared" si="2"/>
        <v>3.0000000000000004E-5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1756</v>
      </c>
      <c r="AT239" s="154" t="s">
        <v>1752</v>
      </c>
      <c r="AU239" s="154" t="s">
        <v>1535</v>
      </c>
      <c r="AY239" s="17" t="s">
        <v>1750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1533</v>
      </c>
      <c r="BK239" s="155">
        <f t="shared" si="9"/>
        <v>0</v>
      </c>
      <c r="BL239" s="17" t="s">
        <v>1756</v>
      </c>
      <c r="BM239" s="154" t="s">
        <v>558</v>
      </c>
    </row>
    <row r="240" spans="1:65" s="1" customFormat="1" ht="16.5" customHeight="1">
      <c r="A240" s="29"/>
      <c r="B240" s="142"/>
      <c r="C240" s="177" t="s">
        <v>2002</v>
      </c>
      <c r="D240" s="177" t="s">
        <v>1849</v>
      </c>
      <c r="E240" s="178" t="s">
        <v>2295</v>
      </c>
      <c r="F240" s="179" t="s">
        <v>2296</v>
      </c>
      <c r="G240" s="180" t="s">
        <v>1902</v>
      </c>
      <c r="H240" s="181">
        <v>3</v>
      </c>
      <c r="I240" s="182"/>
      <c r="J240" s="182">
        <f t="shared" si="0"/>
        <v>0</v>
      </c>
      <c r="K240" s="183"/>
      <c r="L240" s="184"/>
      <c r="M240" s="185" t="s">
        <v>1456</v>
      </c>
      <c r="N240" s="186" t="s">
        <v>1491</v>
      </c>
      <c r="O240" s="152">
        <v>0</v>
      </c>
      <c r="P240" s="152">
        <f t="shared" si="1"/>
        <v>0</v>
      </c>
      <c r="Q240" s="152">
        <v>1.4E-3</v>
      </c>
      <c r="R240" s="152">
        <f t="shared" si="2"/>
        <v>4.1999999999999997E-3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1789</v>
      </c>
      <c r="AT240" s="154" t="s">
        <v>1849</v>
      </c>
      <c r="AU240" s="154" t="s">
        <v>1535</v>
      </c>
      <c r="AY240" s="17" t="s">
        <v>1750</v>
      </c>
      <c r="BE240" s="155">
        <f t="shared" si="4"/>
        <v>0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1533</v>
      </c>
      <c r="BK240" s="155">
        <f t="shared" si="9"/>
        <v>0</v>
      </c>
      <c r="BL240" s="17" t="s">
        <v>1756</v>
      </c>
      <c r="BM240" s="154" t="s">
        <v>559</v>
      </c>
    </row>
    <row r="241" spans="1:65" s="1" customFormat="1" ht="21.75" customHeight="1">
      <c r="A241" s="29"/>
      <c r="B241" s="142"/>
      <c r="C241" s="143" t="s">
        <v>2007</v>
      </c>
      <c r="D241" s="143" t="s">
        <v>1752</v>
      </c>
      <c r="E241" s="144" t="s">
        <v>2127</v>
      </c>
      <c r="F241" s="145" t="s">
        <v>2128</v>
      </c>
      <c r="G241" s="146" t="s">
        <v>1786</v>
      </c>
      <c r="H241" s="147">
        <v>259.89999999999998</v>
      </c>
      <c r="I241" s="148"/>
      <c r="J241" s="148">
        <f t="shared" si="0"/>
        <v>0</v>
      </c>
      <c r="K241" s="149"/>
      <c r="L241" s="30"/>
      <c r="M241" s="150" t="s">
        <v>1456</v>
      </c>
      <c r="N241" s="151" t="s">
        <v>1491</v>
      </c>
      <c r="O241" s="152">
        <v>5.5E-2</v>
      </c>
      <c r="P241" s="152">
        <f t="shared" si="1"/>
        <v>14.294499999999999</v>
      </c>
      <c r="Q241" s="152">
        <v>0</v>
      </c>
      <c r="R241" s="152">
        <f t="shared" si="2"/>
        <v>0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1533</v>
      </c>
      <c r="BK241" s="155">
        <f t="shared" si="9"/>
        <v>0</v>
      </c>
      <c r="BL241" s="17" t="s">
        <v>1756</v>
      </c>
      <c r="BM241" s="154" t="s">
        <v>2129</v>
      </c>
    </row>
    <row r="242" spans="1:65" s="1" customFormat="1" ht="24.2" customHeight="1">
      <c r="A242" s="29"/>
      <c r="B242" s="142"/>
      <c r="C242" s="177" t="s">
        <v>2011</v>
      </c>
      <c r="D242" s="177" t="s">
        <v>1849</v>
      </c>
      <c r="E242" s="178" t="s">
        <v>2130</v>
      </c>
      <c r="F242" s="179" t="s">
        <v>2131</v>
      </c>
      <c r="G242" s="180" t="s">
        <v>1902</v>
      </c>
      <c r="H242" s="181">
        <v>69</v>
      </c>
      <c r="I242" s="182"/>
      <c r="J242" s="182">
        <f t="shared" si="0"/>
        <v>0</v>
      </c>
      <c r="K242" s="183"/>
      <c r="L242" s="184"/>
      <c r="M242" s="185" t="s">
        <v>1456</v>
      </c>
      <c r="N242" s="186" t="s">
        <v>1491</v>
      </c>
      <c r="O242" s="152">
        <v>0</v>
      </c>
      <c r="P242" s="152">
        <f t="shared" si="1"/>
        <v>0</v>
      </c>
      <c r="Q242" s="152">
        <v>4.7099999999999998E-3</v>
      </c>
      <c r="R242" s="152">
        <f t="shared" si="2"/>
        <v>0.32499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1789</v>
      </c>
      <c r="AT242" s="154" t="s">
        <v>1849</v>
      </c>
      <c r="AU242" s="154" t="s">
        <v>1535</v>
      </c>
      <c r="AY242" s="17" t="s">
        <v>1750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1533</v>
      </c>
      <c r="BK242" s="155">
        <f t="shared" si="9"/>
        <v>0</v>
      </c>
      <c r="BL242" s="17" t="s">
        <v>1756</v>
      </c>
      <c r="BM242" s="154" t="s">
        <v>2132</v>
      </c>
    </row>
    <row r="243" spans="1:65" s="1" customFormat="1" ht="24.2" customHeight="1">
      <c r="A243" s="29"/>
      <c r="B243" s="142"/>
      <c r="C243" s="143" t="s">
        <v>2015</v>
      </c>
      <c r="D243" s="143" t="s">
        <v>1752</v>
      </c>
      <c r="E243" s="144" t="s">
        <v>2443</v>
      </c>
      <c r="F243" s="145" t="s">
        <v>2444</v>
      </c>
      <c r="G243" s="146" t="s">
        <v>1902</v>
      </c>
      <c r="H243" s="147">
        <v>2</v>
      </c>
      <c r="I243" s="148"/>
      <c r="J243" s="148">
        <f t="shared" si="0"/>
        <v>0</v>
      </c>
      <c r="K243" s="149"/>
      <c r="L243" s="30"/>
      <c r="M243" s="150" t="s">
        <v>1456</v>
      </c>
      <c r="N243" s="151" t="s">
        <v>1491</v>
      </c>
      <c r="O243" s="152">
        <v>10.3</v>
      </c>
      <c r="P243" s="152">
        <f t="shared" si="1"/>
        <v>20.6</v>
      </c>
      <c r="Q243" s="152">
        <v>0.45937</v>
      </c>
      <c r="R243" s="152">
        <f t="shared" si="2"/>
        <v>0.91874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1533</v>
      </c>
      <c r="BK243" s="155">
        <f t="shared" si="9"/>
        <v>0</v>
      </c>
      <c r="BL243" s="17" t="s">
        <v>1756</v>
      </c>
      <c r="BM243" s="154" t="s">
        <v>617</v>
      </c>
    </row>
    <row r="244" spans="1:65" s="1" customFormat="1" ht="44.25" customHeight="1">
      <c r="A244" s="29"/>
      <c r="B244" s="142"/>
      <c r="C244" s="143" t="s">
        <v>2019</v>
      </c>
      <c r="D244" s="143" t="s">
        <v>1752</v>
      </c>
      <c r="E244" s="144" t="s">
        <v>2133</v>
      </c>
      <c r="F244" s="145" t="s">
        <v>2134</v>
      </c>
      <c r="G244" s="146" t="s">
        <v>1902</v>
      </c>
      <c r="H244" s="147">
        <v>69</v>
      </c>
      <c r="I244" s="148"/>
      <c r="J244" s="148">
        <f t="shared" si="0"/>
        <v>0</v>
      </c>
      <c r="K244" s="149"/>
      <c r="L244" s="30"/>
      <c r="M244" s="150" t="s">
        <v>1456</v>
      </c>
      <c r="N244" s="151" t="s">
        <v>1491</v>
      </c>
      <c r="O244" s="152">
        <v>0.22</v>
      </c>
      <c r="P244" s="152">
        <f t="shared" si="1"/>
        <v>15.18</v>
      </c>
      <c r="Q244" s="152">
        <v>0</v>
      </c>
      <c r="R244" s="152">
        <f t="shared" si="2"/>
        <v>0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1533</v>
      </c>
      <c r="BK244" s="155">
        <f t="shared" si="9"/>
        <v>0</v>
      </c>
      <c r="BL244" s="17" t="s">
        <v>1756</v>
      </c>
      <c r="BM244" s="154" t="s">
        <v>2135</v>
      </c>
    </row>
    <row r="245" spans="1:65" s="1" customFormat="1" ht="21.75" customHeight="1">
      <c r="A245" s="29"/>
      <c r="B245" s="142"/>
      <c r="C245" s="143" t="s">
        <v>2023</v>
      </c>
      <c r="D245" s="143" t="s">
        <v>1752</v>
      </c>
      <c r="E245" s="144" t="s">
        <v>2136</v>
      </c>
      <c r="F245" s="145" t="s">
        <v>2137</v>
      </c>
      <c r="G245" s="146" t="s">
        <v>1786</v>
      </c>
      <c r="H245" s="147">
        <v>259.89999999999998</v>
      </c>
      <c r="I245" s="148"/>
      <c r="J245" s="148">
        <f t="shared" si="0"/>
        <v>0</v>
      </c>
      <c r="K245" s="149"/>
      <c r="L245" s="30"/>
      <c r="M245" s="150" t="s">
        <v>1456</v>
      </c>
      <c r="N245" s="151" t="s">
        <v>1491</v>
      </c>
      <c r="O245" s="152">
        <v>2.1999999999999999E-2</v>
      </c>
      <c r="P245" s="152">
        <f t="shared" si="1"/>
        <v>5.7177999999999995</v>
      </c>
      <c r="Q245" s="152">
        <v>6.0000000000000002E-5</v>
      </c>
      <c r="R245" s="152">
        <f t="shared" si="2"/>
        <v>1.5593999999999998E-2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1533</v>
      </c>
      <c r="BK245" s="155">
        <f t="shared" si="9"/>
        <v>0</v>
      </c>
      <c r="BL245" s="17" t="s">
        <v>1756</v>
      </c>
      <c r="BM245" s="154" t="s">
        <v>2138</v>
      </c>
    </row>
    <row r="246" spans="1:65" s="1" customFormat="1" ht="21.75" customHeight="1">
      <c r="A246" s="29"/>
      <c r="B246" s="142"/>
      <c r="C246" s="143" t="s">
        <v>2027</v>
      </c>
      <c r="D246" s="143" t="s">
        <v>1752</v>
      </c>
      <c r="E246" s="144" t="s">
        <v>2139</v>
      </c>
      <c r="F246" s="145" t="s">
        <v>2140</v>
      </c>
      <c r="G246" s="146" t="s">
        <v>2141</v>
      </c>
      <c r="H246" s="147">
        <v>66</v>
      </c>
      <c r="I246" s="148"/>
      <c r="J246" s="148">
        <f t="shared" si="0"/>
        <v>0</v>
      </c>
      <c r="K246" s="149"/>
      <c r="L246" s="30"/>
      <c r="M246" s="150" t="s">
        <v>1456</v>
      </c>
      <c r="N246" s="151" t="s">
        <v>1491</v>
      </c>
      <c r="O246" s="152">
        <v>0</v>
      </c>
      <c r="P246" s="152">
        <f t="shared" si="1"/>
        <v>0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1756</v>
      </c>
      <c r="AT246" s="154" t="s">
        <v>1752</v>
      </c>
      <c r="AU246" s="154" t="s">
        <v>1535</v>
      </c>
      <c r="AY246" s="17" t="s">
        <v>1750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1533</v>
      </c>
      <c r="BK246" s="155">
        <f t="shared" si="9"/>
        <v>0</v>
      </c>
      <c r="BL246" s="17" t="s">
        <v>1756</v>
      </c>
      <c r="BM246" s="154" t="s">
        <v>2142</v>
      </c>
    </row>
    <row r="247" spans="1:65" s="1" customFormat="1" ht="21.75" customHeight="1">
      <c r="A247" s="29"/>
      <c r="B247" s="142"/>
      <c r="C247" s="143" t="s">
        <v>2031</v>
      </c>
      <c r="D247" s="143" t="s">
        <v>1752</v>
      </c>
      <c r="E247" s="144" t="s">
        <v>569</v>
      </c>
      <c r="F247" s="145" t="s">
        <v>570</v>
      </c>
      <c r="G247" s="146" t="s">
        <v>2141</v>
      </c>
      <c r="H247" s="147">
        <v>3</v>
      </c>
      <c r="I247" s="148"/>
      <c r="J247" s="148">
        <f t="shared" si="0"/>
        <v>0</v>
      </c>
      <c r="K247" s="149"/>
      <c r="L247" s="30"/>
      <c r="M247" s="150" t="s">
        <v>1456</v>
      </c>
      <c r="N247" s="151" t="s">
        <v>1491</v>
      </c>
      <c r="O247" s="152">
        <v>0</v>
      </c>
      <c r="P247" s="152">
        <f t="shared" si="1"/>
        <v>0</v>
      </c>
      <c r="Q247" s="152">
        <v>0</v>
      </c>
      <c r="R247" s="152">
        <f t="shared" si="2"/>
        <v>0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1533</v>
      </c>
      <c r="BK247" s="155">
        <f t="shared" si="9"/>
        <v>0</v>
      </c>
      <c r="BL247" s="17" t="s">
        <v>1756</v>
      </c>
      <c r="BM247" s="154" t="s">
        <v>571</v>
      </c>
    </row>
    <row r="248" spans="1:65" s="1" customFormat="1" ht="24.2" customHeight="1">
      <c r="A248" s="29"/>
      <c r="B248" s="142"/>
      <c r="C248" s="177" t="s">
        <v>2307</v>
      </c>
      <c r="D248" s="177" t="s">
        <v>1849</v>
      </c>
      <c r="E248" s="178" t="s">
        <v>2143</v>
      </c>
      <c r="F248" s="179" t="s">
        <v>567</v>
      </c>
      <c r="G248" s="180" t="s">
        <v>1902</v>
      </c>
      <c r="H248" s="181">
        <v>69</v>
      </c>
      <c r="I248" s="182"/>
      <c r="J248" s="182">
        <f t="shared" si="0"/>
        <v>0</v>
      </c>
      <c r="K248" s="183"/>
      <c r="L248" s="184"/>
      <c r="M248" s="185" t="s">
        <v>1456</v>
      </c>
      <c r="N248" s="186" t="s">
        <v>1491</v>
      </c>
      <c r="O248" s="152">
        <v>0</v>
      </c>
      <c r="P248" s="152">
        <f t="shared" si="1"/>
        <v>0</v>
      </c>
      <c r="Q248" s="152">
        <v>3.5000000000000003E-2</v>
      </c>
      <c r="R248" s="152">
        <f t="shared" si="2"/>
        <v>2.415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1789</v>
      </c>
      <c r="AT248" s="154" t="s">
        <v>1849</v>
      </c>
      <c r="AU248" s="154" t="s">
        <v>1535</v>
      </c>
      <c r="AY248" s="17" t="s">
        <v>1750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1533</v>
      </c>
      <c r="BK248" s="155">
        <f t="shared" si="9"/>
        <v>0</v>
      </c>
      <c r="BL248" s="17" t="s">
        <v>1756</v>
      </c>
      <c r="BM248" s="154" t="s">
        <v>937</v>
      </c>
    </row>
    <row r="249" spans="1:65" s="1" customFormat="1" ht="21.75" customHeight="1">
      <c r="A249" s="29"/>
      <c r="B249" s="142"/>
      <c r="C249" s="143" t="s">
        <v>2311</v>
      </c>
      <c r="D249" s="143" t="s">
        <v>1752</v>
      </c>
      <c r="E249" s="144" t="s">
        <v>2146</v>
      </c>
      <c r="F249" s="145" t="s">
        <v>647</v>
      </c>
      <c r="G249" s="146" t="s">
        <v>2141</v>
      </c>
      <c r="H249" s="147">
        <v>69</v>
      </c>
      <c r="I249" s="148"/>
      <c r="J249" s="148">
        <f t="shared" si="0"/>
        <v>0</v>
      </c>
      <c r="K249" s="149"/>
      <c r="L249" s="30"/>
      <c r="M249" s="150" t="s">
        <v>1456</v>
      </c>
      <c r="N249" s="151" t="s">
        <v>1491</v>
      </c>
      <c r="O249" s="152">
        <v>0</v>
      </c>
      <c r="P249" s="152">
        <f t="shared" si="1"/>
        <v>0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1756</v>
      </c>
      <c r="AT249" s="154" t="s">
        <v>1752</v>
      </c>
      <c r="AU249" s="154" t="s">
        <v>1535</v>
      </c>
      <c r="AY249" s="17" t="s">
        <v>1750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1533</v>
      </c>
      <c r="BK249" s="155">
        <f t="shared" si="9"/>
        <v>0</v>
      </c>
      <c r="BL249" s="17" t="s">
        <v>1756</v>
      </c>
      <c r="BM249" s="154" t="s">
        <v>938</v>
      </c>
    </row>
    <row r="250" spans="1:65" s="11" customFormat="1" ht="22.9" customHeight="1">
      <c r="B250" s="130"/>
      <c r="D250" s="131" t="s">
        <v>1525</v>
      </c>
      <c r="E250" s="140" t="s">
        <v>1794</v>
      </c>
      <c r="F250" s="140" t="s">
        <v>2035</v>
      </c>
      <c r="J250" s="141">
        <f>BK250</f>
        <v>0</v>
      </c>
      <c r="L250" s="130"/>
      <c r="M250" s="134"/>
      <c r="N250" s="135"/>
      <c r="O250" s="135"/>
      <c r="P250" s="136">
        <f>SUM(P251:P254)</f>
        <v>157.0428</v>
      </c>
      <c r="Q250" s="135"/>
      <c r="R250" s="136">
        <f>SUM(R251:R254)</f>
        <v>5.9940000000000002E-3</v>
      </c>
      <c r="S250" s="135"/>
      <c r="T250" s="137">
        <f>SUM(T251:T254)</f>
        <v>0</v>
      </c>
      <c r="AR250" s="131" t="s">
        <v>1533</v>
      </c>
      <c r="AT250" s="138" t="s">
        <v>1525</v>
      </c>
      <c r="AU250" s="138" t="s">
        <v>1533</v>
      </c>
      <c r="AY250" s="131" t="s">
        <v>1750</v>
      </c>
      <c r="BK250" s="139">
        <f>SUM(BK251:BK254)</f>
        <v>0</v>
      </c>
    </row>
    <row r="251" spans="1:65" s="1" customFormat="1" ht="37.9" customHeight="1">
      <c r="A251" s="29"/>
      <c r="B251" s="142"/>
      <c r="C251" s="143" t="s">
        <v>2036</v>
      </c>
      <c r="D251" s="143" t="s">
        <v>1752</v>
      </c>
      <c r="E251" s="144" t="s">
        <v>2037</v>
      </c>
      <c r="F251" s="145" t="s">
        <v>2038</v>
      </c>
      <c r="G251" s="146" t="s">
        <v>1786</v>
      </c>
      <c r="H251" s="147">
        <v>199.8</v>
      </c>
      <c r="I251" s="148"/>
      <c r="J251" s="148">
        <f>ROUND(I251*H251,2)</f>
        <v>0</v>
      </c>
      <c r="K251" s="149"/>
      <c r="L251" s="30"/>
      <c r="M251" s="150" t="s">
        <v>1456</v>
      </c>
      <c r="N251" s="151" t="s">
        <v>1491</v>
      </c>
      <c r="O251" s="152">
        <v>0.13900000000000001</v>
      </c>
      <c r="P251" s="152">
        <f>O251*H251</f>
        <v>27.772200000000005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1533</v>
      </c>
      <c r="BK251" s="155">
        <f>ROUND(I251*H251,2)</f>
        <v>0</v>
      </c>
      <c r="BL251" s="17" t="s">
        <v>1756</v>
      </c>
      <c r="BM251" s="154" t="s">
        <v>2039</v>
      </c>
    </row>
    <row r="252" spans="1:65" s="13" customFormat="1">
      <c r="B252" s="163"/>
      <c r="D252" s="157" t="s">
        <v>1758</v>
      </c>
      <c r="E252" s="164" t="s">
        <v>1456</v>
      </c>
      <c r="F252" s="165" t="s">
        <v>936</v>
      </c>
      <c r="H252" s="166">
        <v>199.8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1758</v>
      </c>
      <c r="AU252" s="164" t="s">
        <v>1535</v>
      </c>
      <c r="AV252" s="13" t="s">
        <v>1535</v>
      </c>
      <c r="AW252" s="13" t="s">
        <v>1482</v>
      </c>
      <c r="AX252" s="13" t="s">
        <v>1533</v>
      </c>
      <c r="AY252" s="164" t="s">
        <v>1750</v>
      </c>
    </row>
    <row r="253" spans="1:65" s="1" customFormat="1" ht="24.2" customHeight="1">
      <c r="A253" s="29"/>
      <c r="B253" s="142"/>
      <c r="C253" s="143" t="s">
        <v>2040</v>
      </c>
      <c r="D253" s="143" t="s">
        <v>1752</v>
      </c>
      <c r="E253" s="144" t="s">
        <v>2041</v>
      </c>
      <c r="F253" s="145" t="s">
        <v>2042</v>
      </c>
      <c r="G253" s="146" t="s">
        <v>1786</v>
      </c>
      <c r="H253" s="147">
        <v>199.8</v>
      </c>
      <c r="I253" s="148"/>
      <c r="J253" s="148">
        <f>ROUND(I253*H253,2)</f>
        <v>0</v>
      </c>
      <c r="K253" s="149"/>
      <c r="L253" s="30"/>
      <c r="M253" s="150" t="s">
        <v>1456</v>
      </c>
      <c r="N253" s="151" t="s">
        <v>1491</v>
      </c>
      <c r="O253" s="152">
        <v>0.19600000000000001</v>
      </c>
      <c r="P253" s="152">
        <f>O253*H253</f>
        <v>39.160800000000002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1756</v>
      </c>
      <c r="AT253" s="154" t="s">
        <v>1752</v>
      </c>
      <c r="AU253" s="154" t="s">
        <v>1535</v>
      </c>
      <c r="AY253" s="17" t="s">
        <v>1750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1533</v>
      </c>
      <c r="BK253" s="155">
        <f>ROUND(I253*H253,2)</f>
        <v>0</v>
      </c>
      <c r="BL253" s="17" t="s">
        <v>1756</v>
      </c>
      <c r="BM253" s="154" t="s">
        <v>2043</v>
      </c>
    </row>
    <row r="254" spans="1:65" s="1" customFormat="1" ht="24.2" customHeight="1">
      <c r="A254" s="29"/>
      <c r="B254" s="142"/>
      <c r="C254" s="143" t="s">
        <v>2045</v>
      </c>
      <c r="D254" s="143" t="s">
        <v>1752</v>
      </c>
      <c r="E254" s="144" t="s">
        <v>2046</v>
      </c>
      <c r="F254" s="145" t="s">
        <v>2047</v>
      </c>
      <c r="G254" s="146" t="s">
        <v>1786</v>
      </c>
      <c r="H254" s="147">
        <v>199.8</v>
      </c>
      <c r="I254" s="148"/>
      <c r="J254" s="148">
        <f>ROUND(I254*H254,2)</f>
        <v>0</v>
      </c>
      <c r="K254" s="149"/>
      <c r="L254" s="30"/>
      <c r="M254" s="150" t="s">
        <v>1456</v>
      </c>
      <c r="N254" s="151" t="s">
        <v>1491</v>
      </c>
      <c r="O254" s="152">
        <v>0.45100000000000001</v>
      </c>
      <c r="P254" s="152">
        <f>O254*H254</f>
        <v>90.109800000000007</v>
      </c>
      <c r="Q254" s="152">
        <v>3.0000000000000001E-5</v>
      </c>
      <c r="R254" s="152">
        <f>Q254*H254</f>
        <v>5.9940000000000002E-3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1756</v>
      </c>
      <c r="AT254" s="154" t="s">
        <v>1752</v>
      </c>
      <c r="AU254" s="154" t="s">
        <v>1535</v>
      </c>
      <c r="AY254" s="17" t="s">
        <v>1750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1533</v>
      </c>
      <c r="BK254" s="155">
        <f>ROUND(I254*H254,2)</f>
        <v>0</v>
      </c>
      <c r="BL254" s="17" t="s">
        <v>1756</v>
      </c>
      <c r="BM254" s="154" t="s">
        <v>2048</v>
      </c>
    </row>
    <row r="255" spans="1:65" s="11" customFormat="1" ht="22.9" customHeight="1">
      <c r="B255" s="130"/>
      <c r="D255" s="131" t="s">
        <v>1525</v>
      </c>
      <c r="E255" s="140" t="s">
        <v>2049</v>
      </c>
      <c r="F255" s="140" t="s">
        <v>2050</v>
      </c>
      <c r="J255" s="141">
        <f>BK255</f>
        <v>0</v>
      </c>
      <c r="L255" s="130"/>
      <c r="M255" s="134"/>
      <c r="N255" s="135"/>
      <c r="O255" s="135"/>
      <c r="P255" s="136">
        <f>P256</f>
        <v>720.27160000000003</v>
      </c>
      <c r="Q255" s="135"/>
      <c r="R255" s="136">
        <f>R256</f>
        <v>0</v>
      </c>
      <c r="S255" s="135"/>
      <c r="T255" s="137">
        <f>T256</f>
        <v>0</v>
      </c>
      <c r="AR255" s="131" t="s">
        <v>1533</v>
      </c>
      <c r="AT255" s="138" t="s">
        <v>1525</v>
      </c>
      <c r="AU255" s="138" t="s">
        <v>1533</v>
      </c>
      <c r="AY255" s="131" t="s">
        <v>1750</v>
      </c>
      <c r="BK255" s="139">
        <f>BK256</f>
        <v>0</v>
      </c>
    </row>
    <row r="256" spans="1:65" s="1" customFormat="1" ht="49.15" customHeight="1">
      <c r="A256" s="29"/>
      <c r="B256" s="142"/>
      <c r="C256" s="143" t="s">
        <v>2051</v>
      </c>
      <c r="D256" s="143" t="s">
        <v>1752</v>
      </c>
      <c r="E256" s="144" t="s">
        <v>2052</v>
      </c>
      <c r="F256" s="145" t="s">
        <v>2053</v>
      </c>
      <c r="G256" s="146" t="s">
        <v>1839</v>
      </c>
      <c r="H256" s="147">
        <v>486.67</v>
      </c>
      <c r="I256" s="148"/>
      <c r="J256" s="148">
        <f>ROUND(I256*H256,2)</f>
        <v>0</v>
      </c>
      <c r="K256" s="149"/>
      <c r="L256" s="30"/>
      <c r="M256" s="150" t="s">
        <v>1456</v>
      </c>
      <c r="N256" s="151" t="s">
        <v>1491</v>
      </c>
      <c r="O256" s="152">
        <v>1.48</v>
      </c>
      <c r="P256" s="152">
        <f>O256*H256</f>
        <v>720.27160000000003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1533</v>
      </c>
      <c r="BK256" s="155">
        <f>ROUND(I256*H256,2)</f>
        <v>0</v>
      </c>
      <c r="BL256" s="17" t="s">
        <v>1756</v>
      </c>
      <c r="BM256" s="154" t="s">
        <v>2054</v>
      </c>
    </row>
    <row r="257" spans="1:65" s="11" customFormat="1" ht="22.9" customHeight="1">
      <c r="B257" s="130"/>
      <c r="D257" s="131" t="s">
        <v>1525</v>
      </c>
      <c r="E257" s="140" t="s">
        <v>2055</v>
      </c>
      <c r="F257" s="140" t="s">
        <v>2056</v>
      </c>
      <c r="J257" s="141">
        <f>BK257</f>
        <v>0</v>
      </c>
      <c r="L257" s="130"/>
      <c r="M257" s="134"/>
      <c r="N257" s="135"/>
      <c r="O257" s="135"/>
      <c r="P257" s="136">
        <f>SUM(P258:P267)</f>
        <v>31.606116999999998</v>
      </c>
      <c r="Q257" s="135"/>
      <c r="R257" s="136">
        <f>SUM(R258:R267)</f>
        <v>0</v>
      </c>
      <c r="S257" s="135"/>
      <c r="T257" s="137">
        <f>SUM(T258:T267)</f>
        <v>0</v>
      </c>
      <c r="AR257" s="131" t="s">
        <v>1533</v>
      </c>
      <c r="AT257" s="138" t="s">
        <v>1525</v>
      </c>
      <c r="AU257" s="138" t="s">
        <v>1533</v>
      </c>
      <c r="AY257" s="131" t="s">
        <v>1750</v>
      </c>
      <c r="BK257" s="139">
        <f>SUM(BK258:BK267)</f>
        <v>0</v>
      </c>
    </row>
    <row r="258" spans="1:65" s="1" customFormat="1" ht="37.9" customHeight="1">
      <c r="A258" s="29"/>
      <c r="B258" s="142"/>
      <c r="C258" s="143" t="s">
        <v>2057</v>
      </c>
      <c r="D258" s="143" t="s">
        <v>1752</v>
      </c>
      <c r="E258" s="144" t="s">
        <v>2058</v>
      </c>
      <c r="F258" s="145" t="s">
        <v>2059</v>
      </c>
      <c r="G258" s="146" t="s">
        <v>1839</v>
      </c>
      <c r="H258" s="147">
        <v>122.98099999999999</v>
      </c>
      <c r="I258" s="148"/>
      <c r="J258" s="148">
        <f>ROUND(I258*H258,2)</f>
        <v>0</v>
      </c>
      <c r="K258" s="149"/>
      <c r="L258" s="30"/>
      <c r="M258" s="150" t="s">
        <v>1456</v>
      </c>
      <c r="N258" s="151" t="s">
        <v>1491</v>
      </c>
      <c r="O258" s="152">
        <v>0.03</v>
      </c>
      <c r="P258" s="152">
        <f>O258*H258</f>
        <v>3.6894299999999998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1533</v>
      </c>
      <c r="BK258" s="155">
        <f>ROUND(I258*H258,2)</f>
        <v>0</v>
      </c>
      <c r="BL258" s="17" t="s">
        <v>1756</v>
      </c>
      <c r="BM258" s="154" t="s">
        <v>2060</v>
      </c>
    </row>
    <row r="259" spans="1:65" s="1" customFormat="1" ht="37.9" customHeight="1">
      <c r="A259" s="29"/>
      <c r="B259" s="142"/>
      <c r="C259" s="143" t="s">
        <v>2061</v>
      </c>
      <c r="D259" s="143" t="s">
        <v>1752</v>
      </c>
      <c r="E259" s="144" t="s">
        <v>2062</v>
      </c>
      <c r="F259" s="145" t="s">
        <v>2063</v>
      </c>
      <c r="G259" s="146" t="s">
        <v>1839</v>
      </c>
      <c r="H259" s="147">
        <v>4181.3540000000003</v>
      </c>
      <c r="I259" s="148"/>
      <c r="J259" s="148">
        <f>ROUND(I259*H259,2)</f>
        <v>0</v>
      </c>
      <c r="K259" s="149"/>
      <c r="L259" s="30"/>
      <c r="M259" s="150" t="s">
        <v>1456</v>
      </c>
      <c r="N259" s="151" t="s">
        <v>1491</v>
      </c>
      <c r="O259" s="152">
        <v>2E-3</v>
      </c>
      <c r="P259" s="152">
        <f>O259*H259</f>
        <v>8.3627080000000014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1756</v>
      </c>
      <c r="AT259" s="154" t="s">
        <v>1752</v>
      </c>
      <c r="AU259" s="154" t="s">
        <v>1535</v>
      </c>
      <c r="AY259" s="17" t="s">
        <v>1750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1533</v>
      </c>
      <c r="BK259" s="155">
        <f>ROUND(I259*H259,2)</f>
        <v>0</v>
      </c>
      <c r="BL259" s="17" t="s">
        <v>1756</v>
      </c>
      <c r="BM259" s="154" t="s">
        <v>2064</v>
      </c>
    </row>
    <row r="260" spans="1:65" s="13" customFormat="1">
      <c r="B260" s="163"/>
      <c r="D260" s="157" t="s">
        <v>1758</v>
      </c>
      <c r="F260" s="165" t="s">
        <v>939</v>
      </c>
      <c r="H260" s="166">
        <v>4181.3540000000003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1758</v>
      </c>
      <c r="AU260" s="164" t="s">
        <v>1535</v>
      </c>
      <c r="AV260" s="13" t="s">
        <v>1535</v>
      </c>
      <c r="AW260" s="13" t="s">
        <v>1458</v>
      </c>
      <c r="AX260" s="13" t="s">
        <v>1533</v>
      </c>
      <c r="AY260" s="164" t="s">
        <v>1750</v>
      </c>
    </row>
    <row r="261" spans="1:65" s="1" customFormat="1" ht="24.2" customHeight="1">
      <c r="A261" s="29"/>
      <c r="B261" s="142"/>
      <c r="C261" s="143" t="s">
        <v>2066</v>
      </c>
      <c r="D261" s="143" t="s">
        <v>1752</v>
      </c>
      <c r="E261" s="144" t="s">
        <v>2067</v>
      </c>
      <c r="F261" s="145" t="s">
        <v>2068</v>
      </c>
      <c r="G261" s="146" t="s">
        <v>1839</v>
      </c>
      <c r="H261" s="147">
        <v>122.98099999999999</v>
      </c>
      <c r="I261" s="148"/>
      <c r="J261" s="148">
        <f>ROUND(I261*H261,2)</f>
        <v>0</v>
      </c>
      <c r="K261" s="149"/>
      <c r="L261" s="30"/>
      <c r="M261" s="150" t="s">
        <v>1456</v>
      </c>
      <c r="N261" s="151" t="s">
        <v>1491</v>
      </c>
      <c r="O261" s="152">
        <v>0.159</v>
      </c>
      <c r="P261" s="152">
        <f>O261*H261</f>
        <v>19.553978999999998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1756</v>
      </c>
      <c r="AT261" s="154" t="s">
        <v>1752</v>
      </c>
      <c r="AU261" s="154" t="s">
        <v>1535</v>
      </c>
      <c r="AY261" s="17" t="s">
        <v>1750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1533</v>
      </c>
      <c r="BK261" s="155">
        <f>ROUND(I261*H261,2)</f>
        <v>0</v>
      </c>
      <c r="BL261" s="17" t="s">
        <v>1756</v>
      </c>
      <c r="BM261" s="154" t="s">
        <v>2069</v>
      </c>
    </row>
    <row r="262" spans="1:65" s="1" customFormat="1" ht="55.5" customHeight="1">
      <c r="A262" s="29"/>
      <c r="B262" s="142"/>
      <c r="C262" s="143" t="s">
        <v>2070</v>
      </c>
      <c r="D262" s="143" t="s">
        <v>1752</v>
      </c>
      <c r="E262" s="144" t="s">
        <v>2071</v>
      </c>
      <c r="F262" s="145" t="s">
        <v>2072</v>
      </c>
      <c r="G262" s="146" t="s">
        <v>1839</v>
      </c>
      <c r="H262" s="147">
        <v>29.221</v>
      </c>
      <c r="I262" s="148"/>
      <c r="J262" s="148">
        <f>ROUND(I262*H262,2)</f>
        <v>0</v>
      </c>
      <c r="K262" s="149"/>
      <c r="L262" s="30"/>
      <c r="M262" s="150" t="s">
        <v>1456</v>
      </c>
      <c r="N262" s="151" t="s">
        <v>1491</v>
      </c>
      <c r="O262" s="152">
        <v>0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1756</v>
      </c>
      <c r="AT262" s="154" t="s">
        <v>1752</v>
      </c>
      <c r="AU262" s="154" t="s">
        <v>1535</v>
      </c>
      <c r="AY262" s="17" t="s">
        <v>1750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1533</v>
      </c>
      <c r="BK262" s="155">
        <f>ROUND(I262*H262,2)</f>
        <v>0</v>
      </c>
      <c r="BL262" s="17" t="s">
        <v>1756</v>
      </c>
      <c r="BM262" s="154" t="s">
        <v>2073</v>
      </c>
    </row>
    <row r="263" spans="1:65" s="13" customFormat="1">
      <c r="B263" s="163"/>
      <c r="D263" s="157" t="s">
        <v>1758</v>
      </c>
      <c r="E263" s="164" t="s">
        <v>1456</v>
      </c>
      <c r="F263" s="165" t="s">
        <v>940</v>
      </c>
      <c r="H263" s="166">
        <v>29.221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1758</v>
      </c>
      <c r="AU263" s="164" t="s">
        <v>1535</v>
      </c>
      <c r="AV263" s="13" t="s">
        <v>1535</v>
      </c>
      <c r="AW263" s="13" t="s">
        <v>1482</v>
      </c>
      <c r="AX263" s="13" t="s">
        <v>1533</v>
      </c>
      <c r="AY263" s="164" t="s">
        <v>1750</v>
      </c>
    </row>
    <row r="264" spans="1:65" s="1" customFormat="1" ht="62.65" customHeight="1">
      <c r="A264" s="29"/>
      <c r="B264" s="142"/>
      <c r="C264" s="143" t="s">
        <v>2074</v>
      </c>
      <c r="D264" s="143" t="s">
        <v>1752</v>
      </c>
      <c r="E264" s="144" t="s">
        <v>2075</v>
      </c>
      <c r="F264" s="145" t="s">
        <v>2076</v>
      </c>
      <c r="G264" s="146" t="s">
        <v>1839</v>
      </c>
      <c r="H264" s="147">
        <v>41.607999999999997</v>
      </c>
      <c r="I264" s="148"/>
      <c r="J264" s="148">
        <f>ROUND(I264*H264,2)</f>
        <v>0</v>
      </c>
      <c r="K264" s="149"/>
      <c r="L264" s="30"/>
      <c r="M264" s="150" t="s">
        <v>1456</v>
      </c>
      <c r="N264" s="151" t="s">
        <v>1491</v>
      </c>
      <c r="O264" s="152">
        <v>0</v>
      </c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1756</v>
      </c>
      <c r="AT264" s="154" t="s">
        <v>1752</v>
      </c>
      <c r="AU264" s="154" t="s">
        <v>1535</v>
      </c>
      <c r="AY264" s="17" t="s">
        <v>1750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1533</v>
      </c>
      <c r="BK264" s="155">
        <f>ROUND(I264*H264,2)</f>
        <v>0</v>
      </c>
      <c r="BL264" s="17" t="s">
        <v>1756</v>
      </c>
      <c r="BM264" s="154" t="s">
        <v>2077</v>
      </c>
    </row>
    <row r="265" spans="1:65" s="13" customFormat="1">
      <c r="B265" s="163"/>
      <c r="D265" s="157" t="s">
        <v>1758</v>
      </c>
      <c r="E265" s="164" t="s">
        <v>1456</v>
      </c>
      <c r="F265" s="165" t="s">
        <v>941</v>
      </c>
      <c r="H265" s="166">
        <v>41.607999999999997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1758</v>
      </c>
      <c r="AU265" s="164" t="s">
        <v>1535</v>
      </c>
      <c r="AV265" s="13" t="s">
        <v>1535</v>
      </c>
      <c r="AW265" s="13" t="s">
        <v>1482</v>
      </c>
      <c r="AX265" s="13" t="s">
        <v>1533</v>
      </c>
      <c r="AY265" s="164" t="s">
        <v>1750</v>
      </c>
    </row>
    <row r="266" spans="1:65" s="1" customFormat="1" ht="55.5" customHeight="1">
      <c r="A266" s="29"/>
      <c r="B266" s="142"/>
      <c r="C266" s="143" t="s">
        <v>2079</v>
      </c>
      <c r="D266" s="143" t="s">
        <v>1752</v>
      </c>
      <c r="E266" s="144" t="s">
        <v>2080</v>
      </c>
      <c r="F266" s="145" t="s">
        <v>1838</v>
      </c>
      <c r="G266" s="146" t="s">
        <v>1839</v>
      </c>
      <c r="H266" s="147">
        <v>51.09</v>
      </c>
      <c r="I266" s="148"/>
      <c r="J266" s="148">
        <f>ROUND(I266*H266,2)</f>
        <v>0</v>
      </c>
      <c r="K266" s="149"/>
      <c r="L266" s="30"/>
      <c r="M266" s="150" t="s">
        <v>1456</v>
      </c>
      <c r="N266" s="151" t="s">
        <v>1491</v>
      </c>
      <c r="O266" s="152">
        <v>0</v>
      </c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1756</v>
      </c>
      <c r="AT266" s="154" t="s">
        <v>1752</v>
      </c>
      <c r="AU266" s="154" t="s">
        <v>1535</v>
      </c>
      <c r="AY266" s="17" t="s">
        <v>1750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1533</v>
      </c>
      <c r="BK266" s="155">
        <f>ROUND(I266*H266,2)</f>
        <v>0</v>
      </c>
      <c r="BL266" s="17" t="s">
        <v>1756</v>
      </c>
      <c r="BM266" s="154" t="s">
        <v>2081</v>
      </c>
    </row>
    <row r="267" spans="1:65" s="13" customFormat="1">
      <c r="B267" s="163"/>
      <c r="D267" s="157" t="s">
        <v>1758</v>
      </c>
      <c r="E267" s="164" t="s">
        <v>1456</v>
      </c>
      <c r="F267" s="165" t="s">
        <v>942</v>
      </c>
      <c r="H267" s="166">
        <v>51.09</v>
      </c>
      <c r="L267" s="163"/>
      <c r="M267" s="187"/>
      <c r="N267" s="188"/>
      <c r="O267" s="188"/>
      <c r="P267" s="188"/>
      <c r="Q267" s="188"/>
      <c r="R267" s="188"/>
      <c r="S267" s="188"/>
      <c r="T267" s="189"/>
      <c r="AT267" s="164" t="s">
        <v>1758</v>
      </c>
      <c r="AU267" s="164" t="s">
        <v>1535</v>
      </c>
      <c r="AV267" s="13" t="s">
        <v>1535</v>
      </c>
      <c r="AW267" s="13" t="s">
        <v>1482</v>
      </c>
      <c r="AX267" s="13" t="s">
        <v>1533</v>
      </c>
      <c r="AY267" s="164" t="s">
        <v>1750</v>
      </c>
    </row>
    <row r="268" spans="1:65" s="1" customFormat="1" ht="6.95" customHeight="1">
      <c r="A268" s="29"/>
      <c r="B268" s="44"/>
      <c r="C268" s="45"/>
      <c r="D268" s="45"/>
      <c r="E268" s="45"/>
      <c r="F268" s="45"/>
      <c r="G268" s="45"/>
      <c r="H268" s="45"/>
      <c r="I268" s="45"/>
      <c r="J268" s="45"/>
      <c r="K268" s="45"/>
      <c r="L268" s="30"/>
      <c r="M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</row>
  </sheetData>
  <autoFilter ref="C129:K267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4"/>
  <sheetViews>
    <sheetView showGridLines="0" topLeftCell="A111" workbookViewId="0">
      <selection activeCell="I132" sqref="I132:I30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1651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1716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87" t="s">
        <v>943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1470</v>
      </c>
      <c r="E11" s="29"/>
      <c r="F11" s="24" t="s">
        <v>1456</v>
      </c>
      <c r="G11" s="29"/>
      <c r="H11" s="29"/>
      <c r="I11" s="26" t="s">
        <v>1471</v>
      </c>
      <c r="J11" s="24" t="s">
        <v>1456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1472</v>
      </c>
      <c r="E12" s="29"/>
      <c r="F12" s="24" t="s">
        <v>1477</v>
      </c>
      <c r="G12" s="29"/>
      <c r="H12" s="29"/>
      <c r="I12" s="26" t="s">
        <v>1474</v>
      </c>
      <c r="J12" s="52">
        <f ca="1">'Rekapitulace stavby'!AN8</f>
        <v>45743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1475</v>
      </c>
      <c r="E14" s="29"/>
      <c r="F14" s="29"/>
      <c r="G14" s="29"/>
      <c r="H14" s="29"/>
      <c r="I14" s="26" t="s">
        <v>1476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1478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1479</v>
      </c>
      <c r="E17" s="29"/>
      <c r="F17" s="29"/>
      <c r="G17" s="29"/>
      <c r="H17" s="29"/>
      <c r="I17" s="26" t="s">
        <v>1476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695" t="str">
        <f ca="1">'Rekapitulace stavby'!E14</f>
        <v xml:space="preserve"> </v>
      </c>
      <c r="F18" s="695"/>
      <c r="G18" s="695"/>
      <c r="H18" s="695"/>
      <c r="I18" s="26" t="s">
        <v>1478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1480</v>
      </c>
      <c r="E20" s="29"/>
      <c r="F20" s="29"/>
      <c r="G20" s="29"/>
      <c r="H20" s="29"/>
      <c r="I20" s="26" t="s">
        <v>1476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1478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1483</v>
      </c>
      <c r="E23" s="29"/>
      <c r="F23" s="29"/>
      <c r="G23" s="29"/>
      <c r="H23" s="29"/>
      <c r="I23" s="26" t="s">
        <v>1476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1478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1485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697" t="s">
        <v>1456</v>
      </c>
      <c r="F27" s="697"/>
      <c r="G27" s="697"/>
      <c r="H27" s="69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1486</v>
      </c>
      <c r="E30" s="29"/>
      <c r="F30" s="29"/>
      <c r="G30" s="29"/>
      <c r="H30" s="29"/>
      <c r="I30" s="29"/>
      <c r="J30" s="67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1488</v>
      </c>
      <c r="G32" s="29"/>
      <c r="H32" s="29"/>
      <c r="I32" s="33" t="s">
        <v>1487</v>
      </c>
      <c r="J32" s="33" t="s">
        <v>1489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1490</v>
      </c>
      <c r="E33" s="26" t="s">
        <v>1491</v>
      </c>
      <c r="F33" s="101">
        <f>ROUND((SUM(BE129:BE303)),  2)</f>
        <v>0</v>
      </c>
      <c r="G33" s="29"/>
      <c r="H33" s="29"/>
      <c r="I33" s="102">
        <v>0.21</v>
      </c>
      <c r="J33" s="101">
        <f>ROUND(((SUM(BE129:BE303))*I33),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1492</v>
      </c>
      <c r="F34" s="101">
        <f>ROUND((SUM(BF129:BF303)),  2)</f>
        <v>0</v>
      </c>
      <c r="G34" s="29"/>
      <c r="H34" s="29"/>
      <c r="I34" s="102">
        <v>0.12</v>
      </c>
      <c r="J34" s="101">
        <f>ROUND(((SUM(BF129:BF303))*I34),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1493</v>
      </c>
      <c r="F35" s="101">
        <f>ROUND((SUM(BG129:BG303)),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1494</v>
      </c>
      <c r="F36" s="101">
        <f>ROUND((SUM(BH129:BH303)),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1495</v>
      </c>
      <c r="F37" s="101">
        <f>ROUND((SUM(BI129:BI303)),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1496</v>
      </c>
      <c r="E39" s="37"/>
      <c r="F39" s="37"/>
      <c r="G39" s="103" t="s">
        <v>1497</v>
      </c>
      <c r="H39" s="38" t="s">
        <v>1498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1716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87" t="str">
        <f>E9</f>
        <v>SO_02 - Čerpací stanice ČS1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1472</v>
      </c>
      <c r="D89" s="29"/>
      <c r="E89" s="29"/>
      <c r="F89" s="24" t="str">
        <f>F12</f>
        <v xml:space="preserve"> </v>
      </c>
      <c r="G89" s="29"/>
      <c r="H89" s="29"/>
      <c r="I89" s="26" t="s">
        <v>1474</v>
      </c>
      <c r="J89" s="52">
        <f>IF(J12="","",J12)</f>
        <v>45743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1475</v>
      </c>
      <c r="D91" s="29"/>
      <c r="E91" s="29"/>
      <c r="F91" s="24" t="str">
        <f>E15</f>
        <v xml:space="preserve"> </v>
      </c>
      <c r="G91" s="29"/>
      <c r="H91" s="29"/>
      <c r="I91" s="26" t="s">
        <v>1480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1479</v>
      </c>
      <c r="D92" s="29"/>
      <c r="E92" s="29"/>
      <c r="F92" s="24" t="str">
        <f>IF(E18="","",E18)</f>
        <v xml:space="preserve"> </v>
      </c>
      <c r="G92" s="29"/>
      <c r="H92" s="29"/>
      <c r="I92" s="26" t="s">
        <v>1483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1721</v>
      </c>
      <c r="D94" s="35"/>
      <c r="E94" s="35"/>
      <c r="F94" s="35"/>
      <c r="G94" s="35"/>
      <c r="H94" s="35"/>
      <c r="I94" s="35"/>
      <c r="J94" s="109" t="s">
        <v>1722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1723</v>
      </c>
      <c r="D96" s="29"/>
      <c r="E96" s="29"/>
      <c r="F96" s="29"/>
      <c r="G96" s="29"/>
      <c r="H96" s="29"/>
      <c r="I96" s="29"/>
      <c r="J96" s="67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1724</v>
      </c>
    </row>
    <row r="97" spans="1:31" s="8" customFormat="1" ht="24.95" customHeight="1">
      <c r="B97" s="111"/>
      <c r="D97" s="112" t="s">
        <v>1725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9" customFormat="1" ht="19.899999999999999" customHeight="1">
      <c r="B98" s="115"/>
      <c r="D98" s="116" t="s">
        <v>1726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9" customFormat="1" ht="19.899999999999999" customHeight="1">
      <c r="B99" s="115"/>
      <c r="D99" s="116" t="s">
        <v>1727</v>
      </c>
      <c r="E99" s="117"/>
      <c r="F99" s="117"/>
      <c r="G99" s="117"/>
      <c r="H99" s="117"/>
      <c r="I99" s="117"/>
      <c r="J99" s="118">
        <f>J201</f>
        <v>0</v>
      </c>
      <c r="L99" s="115"/>
    </row>
    <row r="100" spans="1:31" s="9" customFormat="1" ht="19.899999999999999" customHeight="1">
      <c r="B100" s="115"/>
      <c r="D100" s="116" t="s">
        <v>1728</v>
      </c>
      <c r="E100" s="117"/>
      <c r="F100" s="117"/>
      <c r="G100" s="117"/>
      <c r="H100" s="117"/>
      <c r="I100" s="117"/>
      <c r="J100" s="118">
        <f>J213</f>
        <v>0</v>
      </c>
      <c r="L100" s="115"/>
    </row>
    <row r="101" spans="1:31" s="9" customFormat="1" ht="19.899999999999999" customHeight="1">
      <c r="B101" s="115"/>
      <c r="D101" s="116" t="s">
        <v>1729</v>
      </c>
      <c r="E101" s="117"/>
      <c r="F101" s="117"/>
      <c r="G101" s="117"/>
      <c r="H101" s="117"/>
      <c r="I101" s="117"/>
      <c r="J101" s="118">
        <f>J219</f>
        <v>0</v>
      </c>
      <c r="L101" s="115"/>
    </row>
    <row r="102" spans="1:31" s="9" customFormat="1" ht="19.899999999999999" customHeight="1">
      <c r="B102" s="115"/>
      <c r="D102" s="116" t="s">
        <v>1730</v>
      </c>
      <c r="E102" s="117"/>
      <c r="F102" s="117"/>
      <c r="G102" s="117"/>
      <c r="H102" s="117"/>
      <c r="I102" s="117"/>
      <c r="J102" s="118">
        <f>J222</f>
        <v>0</v>
      </c>
      <c r="L102" s="115"/>
    </row>
    <row r="103" spans="1:31" s="9" customFormat="1" ht="19.899999999999999" customHeight="1">
      <c r="B103" s="115"/>
      <c r="D103" s="116" t="s">
        <v>1731</v>
      </c>
      <c r="E103" s="117"/>
      <c r="F103" s="117"/>
      <c r="G103" s="117"/>
      <c r="H103" s="117"/>
      <c r="I103" s="117"/>
      <c r="J103" s="118">
        <f>J245</f>
        <v>0</v>
      </c>
      <c r="L103" s="115"/>
    </row>
    <row r="104" spans="1:31" s="9" customFormat="1" ht="19.899999999999999" customHeight="1">
      <c r="B104" s="115"/>
      <c r="D104" s="116" t="s">
        <v>1732</v>
      </c>
      <c r="E104" s="117"/>
      <c r="F104" s="117"/>
      <c r="G104" s="117"/>
      <c r="H104" s="117"/>
      <c r="I104" s="117"/>
      <c r="J104" s="118">
        <f>J256</f>
        <v>0</v>
      </c>
      <c r="L104" s="115"/>
    </row>
    <row r="105" spans="1:31" s="9" customFormat="1" ht="19.899999999999999" customHeight="1">
      <c r="B105" s="115"/>
      <c r="D105" s="116" t="s">
        <v>1734</v>
      </c>
      <c r="E105" s="117"/>
      <c r="F105" s="117"/>
      <c r="G105" s="117"/>
      <c r="H105" s="117"/>
      <c r="I105" s="117"/>
      <c r="J105" s="118">
        <f>J273</f>
        <v>0</v>
      </c>
      <c r="L105" s="115"/>
    </row>
    <row r="106" spans="1:31" s="9" customFormat="1" ht="14.85" customHeight="1">
      <c r="B106" s="115"/>
      <c r="D106" s="116" t="s">
        <v>944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31" s="8" customFormat="1" ht="24.95" customHeight="1">
      <c r="B107" s="111"/>
      <c r="D107" s="112" t="s">
        <v>945</v>
      </c>
      <c r="E107" s="113"/>
      <c r="F107" s="113"/>
      <c r="G107" s="113"/>
      <c r="H107" s="113"/>
      <c r="I107" s="113"/>
      <c r="J107" s="114">
        <f>J286</f>
        <v>0</v>
      </c>
      <c r="L107" s="111"/>
    </row>
    <row r="108" spans="1:31" s="9" customFormat="1" ht="19.899999999999999" customHeight="1">
      <c r="B108" s="115"/>
      <c r="D108" s="116" t="s">
        <v>946</v>
      </c>
      <c r="E108" s="117"/>
      <c r="F108" s="117"/>
      <c r="G108" s="117"/>
      <c r="H108" s="117"/>
      <c r="I108" s="117"/>
      <c r="J108" s="118">
        <f>J287</f>
        <v>0</v>
      </c>
      <c r="L108" s="115"/>
    </row>
    <row r="109" spans="1:31" s="9" customFormat="1" ht="19.899999999999999" customHeight="1">
      <c r="B109" s="115"/>
      <c r="D109" s="116" t="s">
        <v>947</v>
      </c>
      <c r="E109" s="117"/>
      <c r="F109" s="117"/>
      <c r="G109" s="117"/>
      <c r="H109" s="117"/>
      <c r="I109" s="117"/>
      <c r="J109" s="118">
        <f>J300</f>
        <v>0</v>
      </c>
      <c r="L109" s="115"/>
    </row>
    <row r="110" spans="1:31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1735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1468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16" t="str">
        <f>E7</f>
        <v>Kanalizace Dvůr Králové nad Labem - Verdek</v>
      </c>
      <c r="F119" s="717"/>
      <c r="G119" s="717"/>
      <c r="H119" s="717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1716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87" t="str">
        <f>E9</f>
        <v>SO_02 - Čerpací stanice ČS1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1472</v>
      </c>
      <c r="D123" s="29"/>
      <c r="E123" s="29"/>
      <c r="F123" s="24" t="str">
        <f>F12</f>
        <v xml:space="preserve"> </v>
      </c>
      <c r="G123" s="29"/>
      <c r="H123" s="29"/>
      <c r="I123" s="26" t="s">
        <v>1474</v>
      </c>
      <c r="J123" s="52">
        <f>IF(J12="","",J12)</f>
        <v>45743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1475</v>
      </c>
      <c r="D125" s="29"/>
      <c r="E125" s="29"/>
      <c r="F125" s="24" t="str">
        <f>E15</f>
        <v xml:space="preserve"> </v>
      </c>
      <c r="G125" s="29"/>
      <c r="H125" s="29"/>
      <c r="I125" s="26" t="s">
        <v>1480</v>
      </c>
      <c r="J125" s="27" t="str">
        <f>E21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1479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1483</v>
      </c>
      <c r="J126" s="27" t="str">
        <f>E24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1736</v>
      </c>
      <c r="D128" s="122" t="s">
        <v>1511</v>
      </c>
      <c r="E128" s="122" t="s">
        <v>1507</v>
      </c>
      <c r="F128" s="122" t="s">
        <v>1508</v>
      </c>
      <c r="G128" s="122" t="s">
        <v>1737</v>
      </c>
      <c r="H128" s="122" t="s">
        <v>1738</v>
      </c>
      <c r="I128" s="122" t="s">
        <v>1739</v>
      </c>
      <c r="J128" s="123" t="s">
        <v>1722</v>
      </c>
      <c r="K128" s="124" t="s">
        <v>1740</v>
      </c>
      <c r="L128" s="125"/>
      <c r="M128" s="58" t="s">
        <v>1456</v>
      </c>
      <c r="N128" s="59" t="s">
        <v>1490</v>
      </c>
      <c r="O128" s="59" t="s">
        <v>1741</v>
      </c>
      <c r="P128" s="59" t="s">
        <v>1742</v>
      </c>
      <c r="Q128" s="59" t="s">
        <v>1743</v>
      </c>
      <c r="R128" s="59" t="s">
        <v>1744</v>
      </c>
      <c r="S128" s="59" t="s">
        <v>1745</v>
      </c>
      <c r="T128" s="60" t="s">
        <v>1746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1747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P130+P286</f>
        <v>478.38844900000009</v>
      </c>
      <c r="Q129" s="62"/>
      <c r="R129" s="127">
        <f>R130+R286</f>
        <v>164.56212870000005</v>
      </c>
      <c r="S129" s="62"/>
      <c r="T129" s="128">
        <f>T130+T286</f>
        <v>58.300800000000002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1525</v>
      </c>
      <c r="AU129" s="17" t="s">
        <v>1724</v>
      </c>
      <c r="BK129" s="129">
        <f>BK130+BK286</f>
        <v>0</v>
      </c>
    </row>
    <row r="130" spans="1:65" s="11" customFormat="1" ht="25.9" customHeight="1">
      <c r="B130" s="130"/>
      <c r="D130" s="131" t="s">
        <v>1525</v>
      </c>
      <c r="E130" s="132" t="s">
        <v>1748</v>
      </c>
      <c r="F130" s="132" t="s">
        <v>1749</v>
      </c>
      <c r="J130" s="133">
        <f>BK130</f>
        <v>0</v>
      </c>
      <c r="L130" s="130"/>
      <c r="M130" s="134"/>
      <c r="N130" s="135"/>
      <c r="O130" s="135"/>
      <c r="P130" s="136">
        <f>P131+P201+P213+P219+P222+P245+P256+P273</f>
        <v>456.72193700000008</v>
      </c>
      <c r="Q130" s="135"/>
      <c r="R130" s="136">
        <f>R131+R201+R213+R219+R222+R245+R256+R273</f>
        <v>164.41656900000004</v>
      </c>
      <c r="S130" s="135"/>
      <c r="T130" s="137">
        <f>T131+T201+T213+T219+T222+T245+T256+T273</f>
        <v>58.300800000000002</v>
      </c>
      <c r="AR130" s="131" t="s">
        <v>1533</v>
      </c>
      <c r="AT130" s="138" t="s">
        <v>1525</v>
      </c>
      <c r="AU130" s="138" t="s">
        <v>1526</v>
      </c>
      <c r="AY130" s="131" t="s">
        <v>1750</v>
      </c>
      <c r="BK130" s="139">
        <f>BK131+BK201+BK213+BK219+BK222+BK245+BK256+BK273</f>
        <v>0</v>
      </c>
    </row>
    <row r="131" spans="1:65" s="11" customFormat="1" ht="22.9" customHeight="1">
      <c r="B131" s="130"/>
      <c r="D131" s="131" t="s">
        <v>1525</v>
      </c>
      <c r="E131" s="140" t="s">
        <v>1533</v>
      </c>
      <c r="F131" s="140" t="s">
        <v>1751</v>
      </c>
      <c r="J131" s="141">
        <f>BK131</f>
        <v>0</v>
      </c>
      <c r="L131" s="130"/>
      <c r="M131" s="134"/>
      <c r="N131" s="135"/>
      <c r="O131" s="135"/>
      <c r="P131" s="136">
        <f>SUM(P132:P200)</f>
        <v>295.44185400000003</v>
      </c>
      <c r="Q131" s="135"/>
      <c r="R131" s="136">
        <f>SUM(R132:R200)</f>
        <v>132.64766760000001</v>
      </c>
      <c r="S131" s="135"/>
      <c r="T131" s="137">
        <f>SUM(T132:T200)</f>
        <v>58.264200000000002</v>
      </c>
      <c r="AR131" s="131" t="s">
        <v>1533</v>
      </c>
      <c r="AT131" s="138" t="s">
        <v>1525</v>
      </c>
      <c r="AU131" s="138" t="s">
        <v>1533</v>
      </c>
      <c r="AY131" s="131" t="s">
        <v>1750</v>
      </c>
      <c r="BK131" s="139">
        <f>SUM(BK132:BK200)</f>
        <v>0</v>
      </c>
    </row>
    <row r="132" spans="1:65" s="1" customFormat="1" ht="62.65" customHeight="1">
      <c r="A132" s="29"/>
      <c r="B132" s="142"/>
      <c r="C132" s="143" t="s">
        <v>1533</v>
      </c>
      <c r="D132" s="143" t="s">
        <v>1752</v>
      </c>
      <c r="E132" s="144" t="s">
        <v>1753</v>
      </c>
      <c r="F132" s="145" t="s">
        <v>1754</v>
      </c>
      <c r="G132" s="146" t="s">
        <v>1755</v>
      </c>
      <c r="H132" s="147">
        <v>27.64</v>
      </c>
      <c r="I132" s="148"/>
      <c r="J132" s="148">
        <f>ROUND(I132*H132,2)</f>
        <v>0</v>
      </c>
      <c r="K132" s="149"/>
      <c r="L132" s="30"/>
      <c r="M132" s="150" t="s">
        <v>1456</v>
      </c>
      <c r="N132" s="151" t="s">
        <v>1491</v>
      </c>
      <c r="O132" s="152">
        <v>7.8E-2</v>
      </c>
      <c r="P132" s="152">
        <f>O132*H132</f>
        <v>2.1559200000000001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13.82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1535</v>
      </c>
      <c r="AY132" s="17" t="s">
        <v>1750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1533</v>
      </c>
      <c r="BK132" s="155">
        <f>ROUND(I132*H132,2)</f>
        <v>0</v>
      </c>
      <c r="BL132" s="17" t="s">
        <v>1756</v>
      </c>
      <c r="BM132" s="154" t="s">
        <v>948</v>
      </c>
    </row>
    <row r="133" spans="1:65" s="12" customFormat="1">
      <c r="B133" s="156"/>
      <c r="D133" s="157" t="s">
        <v>1758</v>
      </c>
      <c r="E133" s="158" t="s">
        <v>1456</v>
      </c>
      <c r="F133" s="159" t="s">
        <v>949</v>
      </c>
      <c r="H133" s="158" t="s">
        <v>1456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1758</v>
      </c>
      <c r="AU133" s="158" t="s">
        <v>1535</v>
      </c>
      <c r="AV133" s="12" t="s">
        <v>1533</v>
      </c>
      <c r="AW133" s="12" t="s">
        <v>1482</v>
      </c>
      <c r="AX133" s="12" t="s">
        <v>1526</v>
      </c>
      <c r="AY133" s="158" t="s">
        <v>1750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950</v>
      </c>
      <c r="H134" s="166">
        <v>27.64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1533</v>
      </c>
      <c r="AY134" s="164" t="s">
        <v>1750</v>
      </c>
    </row>
    <row r="135" spans="1:65" s="1" customFormat="1" ht="66.75" customHeight="1">
      <c r="A135" s="29"/>
      <c r="B135" s="142"/>
      <c r="C135" s="143" t="s">
        <v>1535</v>
      </c>
      <c r="D135" s="143" t="s">
        <v>1752</v>
      </c>
      <c r="E135" s="144" t="s">
        <v>2158</v>
      </c>
      <c r="F135" s="145" t="s">
        <v>2159</v>
      </c>
      <c r="G135" s="146" t="s">
        <v>1755</v>
      </c>
      <c r="H135" s="147">
        <v>35.28</v>
      </c>
      <c r="I135" s="148"/>
      <c r="J135" s="148">
        <f>ROUND(I135*H135,2)</f>
        <v>0</v>
      </c>
      <c r="K135" s="149"/>
      <c r="L135" s="30"/>
      <c r="M135" s="150" t="s">
        <v>1456</v>
      </c>
      <c r="N135" s="151" t="s">
        <v>1491</v>
      </c>
      <c r="O135" s="152">
        <v>0.11899999999999999</v>
      </c>
      <c r="P135" s="152">
        <f>O135*H135</f>
        <v>4.1983199999999998</v>
      </c>
      <c r="Q135" s="152">
        <v>0</v>
      </c>
      <c r="R135" s="152">
        <f>Q135*H135</f>
        <v>0</v>
      </c>
      <c r="S135" s="152">
        <v>0.44</v>
      </c>
      <c r="T135" s="153">
        <f>S135*H135</f>
        <v>15.523200000000001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1756</v>
      </c>
      <c r="AT135" s="154" t="s">
        <v>1752</v>
      </c>
      <c r="AU135" s="154" t="s">
        <v>1535</v>
      </c>
      <c r="AY135" s="17" t="s">
        <v>1750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1533</v>
      </c>
      <c r="BK135" s="155">
        <f>ROUND(I135*H135,2)</f>
        <v>0</v>
      </c>
      <c r="BL135" s="17" t="s">
        <v>1756</v>
      </c>
      <c r="BM135" s="154" t="s">
        <v>951</v>
      </c>
    </row>
    <row r="136" spans="1:65" s="12" customFormat="1">
      <c r="B136" s="156"/>
      <c r="D136" s="157" t="s">
        <v>1758</v>
      </c>
      <c r="E136" s="158" t="s">
        <v>1456</v>
      </c>
      <c r="F136" s="159" t="s">
        <v>2161</v>
      </c>
      <c r="H136" s="158" t="s">
        <v>1456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1758</v>
      </c>
      <c r="AU136" s="158" t="s">
        <v>1535</v>
      </c>
      <c r="AV136" s="12" t="s">
        <v>1533</v>
      </c>
      <c r="AW136" s="12" t="s">
        <v>1482</v>
      </c>
      <c r="AX136" s="12" t="s">
        <v>1526</v>
      </c>
      <c r="AY136" s="158" t="s">
        <v>1750</v>
      </c>
    </row>
    <row r="137" spans="1:65" s="13" customFormat="1">
      <c r="B137" s="163"/>
      <c r="D137" s="157" t="s">
        <v>1758</v>
      </c>
      <c r="E137" s="164" t="s">
        <v>1456</v>
      </c>
      <c r="F137" s="165" t="s">
        <v>952</v>
      </c>
      <c r="H137" s="166">
        <v>35.28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1758</v>
      </c>
      <c r="AU137" s="164" t="s">
        <v>1535</v>
      </c>
      <c r="AV137" s="13" t="s">
        <v>1535</v>
      </c>
      <c r="AW137" s="13" t="s">
        <v>1482</v>
      </c>
      <c r="AX137" s="13" t="s">
        <v>1533</v>
      </c>
      <c r="AY137" s="164" t="s">
        <v>1750</v>
      </c>
    </row>
    <row r="138" spans="1:65" s="1" customFormat="1" ht="62.65" customHeight="1">
      <c r="A138" s="29"/>
      <c r="B138" s="142"/>
      <c r="C138" s="143" t="s">
        <v>1764</v>
      </c>
      <c r="D138" s="143" t="s">
        <v>1752</v>
      </c>
      <c r="E138" s="144" t="s">
        <v>1761</v>
      </c>
      <c r="F138" s="145" t="s">
        <v>1762</v>
      </c>
      <c r="G138" s="146" t="s">
        <v>1755</v>
      </c>
      <c r="H138" s="147">
        <v>29.36</v>
      </c>
      <c r="I138" s="148"/>
      <c r="J138" s="148">
        <f>ROUND(I138*H138,2)</f>
        <v>0</v>
      </c>
      <c r="K138" s="149"/>
      <c r="L138" s="30"/>
      <c r="M138" s="150" t="s">
        <v>1456</v>
      </c>
      <c r="N138" s="151" t="s">
        <v>1491</v>
      </c>
      <c r="O138" s="152">
        <v>0.19400000000000001</v>
      </c>
      <c r="P138" s="152">
        <f>O138*H138</f>
        <v>5.6958400000000005</v>
      </c>
      <c r="Q138" s="152">
        <v>0</v>
      </c>
      <c r="R138" s="152">
        <f>Q138*H138</f>
        <v>0</v>
      </c>
      <c r="S138" s="152">
        <v>0.32500000000000001</v>
      </c>
      <c r="T138" s="153">
        <f>S138*H138</f>
        <v>9.5419999999999998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1756</v>
      </c>
      <c r="AT138" s="154" t="s">
        <v>1752</v>
      </c>
      <c r="AU138" s="154" t="s">
        <v>1535</v>
      </c>
      <c r="AY138" s="17" t="s">
        <v>1750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1533</v>
      </c>
      <c r="BK138" s="155">
        <f>ROUND(I138*H138,2)</f>
        <v>0</v>
      </c>
      <c r="BL138" s="17" t="s">
        <v>1756</v>
      </c>
      <c r="BM138" s="154" t="s">
        <v>953</v>
      </c>
    </row>
    <row r="139" spans="1:65" s="12" customFormat="1">
      <c r="B139" s="156"/>
      <c r="D139" s="157" t="s">
        <v>1758</v>
      </c>
      <c r="E139" s="158" t="s">
        <v>1456</v>
      </c>
      <c r="F139" s="159" t="s">
        <v>2165</v>
      </c>
      <c r="H139" s="158" t="s">
        <v>1456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1758</v>
      </c>
      <c r="AU139" s="158" t="s">
        <v>1535</v>
      </c>
      <c r="AV139" s="12" t="s">
        <v>1533</v>
      </c>
      <c r="AW139" s="12" t="s">
        <v>1482</v>
      </c>
      <c r="AX139" s="12" t="s">
        <v>1526</v>
      </c>
      <c r="AY139" s="158" t="s">
        <v>1750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954</v>
      </c>
      <c r="H140" s="166">
        <v>29.36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1533</v>
      </c>
      <c r="AY140" s="164" t="s">
        <v>1750</v>
      </c>
    </row>
    <row r="141" spans="1:65" s="1" customFormat="1" ht="55.5" customHeight="1">
      <c r="A141" s="29"/>
      <c r="B141" s="142"/>
      <c r="C141" s="143" t="s">
        <v>1756</v>
      </c>
      <c r="D141" s="143" t="s">
        <v>1752</v>
      </c>
      <c r="E141" s="144" t="s">
        <v>2169</v>
      </c>
      <c r="F141" s="145" t="s">
        <v>2170</v>
      </c>
      <c r="G141" s="146" t="s">
        <v>1755</v>
      </c>
      <c r="H141" s="147">
        <v>64.2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7.8E-2</v>
      </c>
      <c r="P141" s="152">
        <f>O141*H141</f>
        <v>5.0076000000000001</v>
      </c>
      <c r="Q141" s="152">
        <v>0</v>
      </c>
      <c r="R141" s="152">
        <f>Q141*H141</f>
        <v>0</v>
      </c>
      <c r="S141" s="152">
        <v>0.22</v>
      </c>
      <c r="T141" s="153">
        <f>S141*H141</f>
        <v>14.124000000000001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955</v>
      </c>
    </row>
    <row r="142" spans="1:65" s="12" customFormat="1">
      <c r="B142" s="156"/>
      <c r="D142" s="157" t="s">
        <v>1758</v>
      </c>
      <c r="E142" s="158" t="s">
        <v>1456</v>
      </c>
      <c r="F142" s="159" t="s">
        <v>2172</v>
      </c>
      <c r="H142" s="158" t="s">
        <v>1456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1758</v>
      </c>
      <c r="AU142" s="158" t="s">
        <v>1535</v>
      </c>
      <c r="AV142" s="12" t="s">
        <v>1533</v>
      </c>
      <c r="AW142" s="12" t="s">
        <v>1482</v>
      </c>
      <c r="AX142" s="12" t="s">
        <v>1526</v>
      </c>
      <c r="AY142" s="158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956</v>
      </c>
      <c r="H143" s="166">
        <v>33.04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5" customFormat="1">
      <c r="B144" s="190"/>
      <c r="D144" s="157" t="s">
        <v>1758</v>
      </c>
      <c r="E144" s="191" t="s">
        <v>1456</v>
      </c>
      <c r="F144" s="192" t="s">
        <v>2176</v>
      </c>
      <c r="H144" s="193">
        <v>33.04</v>
      </c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1758</v>
      </c>
      <c r="AU144" s="191" t="s">
        <v>1535</v>
      </c>
      <c r="AV144" s="15" t="s">
        <v>1764</v>
      </c>
      <c r="AW144" s="15" t="s">
        <v>1482</v>
      </c>
      <c r="AX144" s="15" t="s">
        <v>1526</v>
      </c>
      <c r="AY144" s="191" t="s">
        <v>1750</v>
      </c>
    </row>
    <row r="145" spans="1:65" s="12" customFormat="1">
      <c r="B145" s="156"/>
      <c r="D145" s="157" t="s">
        <v>1758</v>
      </c>
      <c r="E145" s="158" t="s">
        <v>1456</v>
      </c>
      <c r="F145" s="159" t="s">
        <v>957</v>
      </c>
      <c r="H145" s="158" t="s">
        <v>1456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1758</v>
      </c>
      <c r="AU145" s="158" t="s">
        <v>1535</v>
      </c>
      <c r="AV145" s="12" t="s">
        <v>1533</v>
      </c>
      <c r="AW145" s="12" t="s">
        <v>1482</v>
      </c>
      <c r="AX145" s="12" t="s">
        <v>1526</v>
      </c>
      <c r="AY145" s="158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958</v>
      </c>
      <c r="H146" s="166">
        <v>31.16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1526</v>
      </c>
      <c r="AY146" s="164" t="s">
        <v>1750</v>
      </c>
    </row>
    <row r="147" spans="1:65" s="15" customFormat="1">
      <c r="B147" s="190"/>
      <c r="D147" s="157" t="s">
        <v>1758</v>
      </c>
      <c r="E147" s="191" t="s">
        <v>1456</v>
      </c>
      <c r="F147" s="192" t="s">
        <v>2176</v>
      </c>
      <c r="H147" s="193">
        <v>31.16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1758</v>
      </c>
      <c r="AU147" s="191" t="s">
        <v>1535</v>
      </c>
      <c r="AV147" s="15" t="s">
        <v>1764</v>
      </c>
      <c r="AW147" s="15" t="s">
        <v>1482</v>
      </c>
      <c r="AX147" s="15" t="s">
        <v>1526</v>
      </c>
      <c r="AY147" s="191" t="s">
        <v>1750</v>
      </c>
    </row>
    <row r="148" spans="1:65" s="14" customFormat="1">
      <c r="B148" s="170"/>
      <c r="D148" s="157" t="s">
        <v>1758</v>
      </c>
      <c r="E148" s="171" t="s">
        <v>1456</v>
      </c>
      <c r="F148" s="172" t="s">
        <v>1816</v>
      </c>
      <c r="H148" s="173">
        <v>64.2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1758</v>
      </c>
      <c r="AU148" s="171" t="s">
        <v>1535</v>
      </c>
      <c r="AV148" s="14" t="s">
        <v>1756</v>
      </c>
      <c r="AW148" s="14" t="s">
        <v>1482</v>
      </c>
      <c r="AX148" s="14" t="s">
        <v>1533</v>
      </c>
      <c r="AY148" s="171" t="s">
        <v>1750</v>
      </c>
    </row>
    <row r="149" spans="1:65" s="1" customFormat="1" ht="55.5" customHeight="1">
      <c r="A149" s="29"/>
      <c r="B149" s="142"/>
      <c r="C149" s="143" t="s">
        <v>1771</v>
      </c>
      <c r="D149" s="143" t="s">
        <v>1752</v>
      </c>
      <c r="E149" s="144" t="s">
        <v>1768</v>
      </c>
      <c r="F149" s="145" t="s">
        <v>1769</v>
      </c>
      <c r="G149" s="146" t="s">
        <v>1755</v>
      </c>
      <c r="H149" s="147">
        <v>35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8.9999999999999993E-3</v>
      </c>
      <c r="P149" s="152">
        <f>O149*H149</f>
        <v>0.315</v>
      </c>
      <c r="Q149" s="152">
        <v>9.0000000000000006E-5</v>
      </c>
      <c r="R149" s="152">
        <f>Q149*H149</f>
        <v>3.15E-3</v>
      </c>
      <c r="S149" s="152">
        <v>0.115</v>
      </c>
      <c r="T149" s="153">
        <f>S149*H149</f>
        <v>4.0250000000000004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959</v>
      </c>
    </row>
    <row r="150" spans="1:65" s="12" customFormat="1">
      <c r="B150" s="156"/>
      <c r="D150" s="157" t="s">
        <v>1758</v>
      </c>
      <c r="E150" s="158" t="s">
        <v>1456</v>
      </c>
      <c r="F150" s="159" t="s">
        <v>2181</v>
      </c>
      <c r="H150" s="158" t="s">
        <v>1456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1758</v>
      </c>
      <c r="AU150" s="158" t="s">
        <v>1535</v>
      </c>
      <c r="AV150" s="12" t="s">
        <v>1533</v>
      </c>
      <c r="AW150" s="12" t="s">
        <v>1482</v>
      </c>
      <c r="AX150" s="12" t="s">
        <v>1526</v>
      </c>
      <c r="AY150" s="158" t="s">
        <v>1750</v>
      </c>
    </row>
    <row r="151" spans="1:65" s="13" customFormat="1">
      <c r="B151" s="163"/>
      <c r="D151" s="157" t="s">
        <v>1758</v>
      </c>
      <c r="E151" s="164" t="s">
        <v>1456</v>
      </c>
      <c r="F151" s="165" t="s">
        <v>960</v>
      </c>
      <c r="H151" s="166">
        <v>35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1758</v>
      </c>
      <c r="AU151" s="164" t="s">
        <v>1535</v>
      </c>
      <c r="AV151" s="13" t="s">
        <v>1535</v>
      </c>
      <c r="AW151" s="13" t="s">
        <v>1482</v>
      </c>
      <c r="AX151" s="13" t="s">
        <v>1533</v>
      </c>
      <c r="AY151" s="164" t="s">
        <v>1750</v>
      </c>
    </row>
    <row r="152" spans="1:65" s="1" customFormat="1" ht="49.15" customHeight="1">
      <c r="A152" s="29"/>
      <c r="B152" s="142"/>
      <c r="C152" s="143" t="s">
        <v>1777</v>
      </c>
      <c r="D152" s="143" t="s">
        <v>1752</v>
      </c>
      <c r="E152" s="144" t="s">
        <v>2185</v>
      </c>
      <c r="F152" s="145" t="s">
        <v>2186</v>
      </c>
      <c r="G152" s="146" t="s">
        <v>1786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0.13300000000000001</v>
      </c>
      <c r="P152" s="152">
        <f>O152*H152</f>
        <v>0.79800000000000004</v>
      </c>
      <c r="Q152" s="152">
        <v>0</v>
      </c>
      <c r="R152" s="152">
        <f>Q152*H152</f>
        <v>0</v>
      </c>
      <c r="S152" s="152">
        <v>0.20499999999999999</v>
      </c>
      <c r="T152" s="153">
        <f>S152*H152</f>
        <v>1.23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961</v>
      </c>
    </row>
    <row r="153" spans="1:65" s="13" customFormat="1">
      <c r="B153" s="163"/>
      <c r="D153" s="157" t="s">
        <v>1758</v>
      </c>
      <c r="E153" s="164" t="s">
        <v>1456</v>
      </c>
      <c r="F153" s="165" t="s">
        <v>962</v>
      </c>
      <c r="H153" s="166">
        <v>6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1758</v>
      </c>
      <c r="AU153" s="164" t="s">
        <v>1535</v>
      </c>
      <c r="AV153" s="13" t="s">
        <v>1535</v>
      </c>
      <c r="AW153" s="13" t="s">
        <v>1482</v>
      </c>
      <c r="AX153" s="13" t="s">
        <v>1533</v>
      </c>
      <c r="AY153" s="164" t="s">
        <v>1750</v>
      </c>
    </row>
    <row r="154" spans="1:65" s="1" customFormat="1" ht="24.2" customHeight="1">
      <c r="A154" s="29"/>
      <c r="B154" s="142"/>
      <c r="C154" s="143" t="s">
        <v>1783</v>
      </c>
      <c r="D154" s="143" t="s">
        <v>1752</v>
      </c>
      <c r="E154" s="144" t="s">
        <v>1772</v>
      </c>
      <c r="F154" s="145" t="s">
        <v>963</v>
      </c>
      <c r="G154" s="146" t="s">
        <v>1774</v>
      </c>
      <c r="H154" s="147">
        <v>100</v>
      </c>
      <c r="I154" s="148"/>
      <c r="J154" s="148">
        <f>ROUND(I154*H154,2)</f>
        <v>0</v>
      </c>
      <c r="K154" s="149"/>
      <c r="L154" s="30"/>
      <c r="M154" s="150" t="s">
        <v>1456</v>
      </c>
      <c r="N154" s="151" t="s">
        <v>1491</v>
      </c>
      <c r="O154" s="152">
        <v>0.2</v>
      </c>
      <c r="P154" s="152">
        <f>O154*H154</f>
        <v>20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1756</v>
      </c>
      <c r="AT154" s="154" t="s">
        <v>1752</v>
      </c>
      <c r="AU154" s="154" t="s">
        <v>1535</v>
      </c>
      <c r="AY154" s="17" t="s">
        <v>1750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1533</v>
      </c>
      <c r="BK154" s="155">
        <f>ROUND(I154*H154,2)</f>
        <v>0</v>
      </c>
      <c r="BL154" s="17" t="s">
        <v>1756</v>
      </c>
      <c r="BM154" s="154" t="s">
        <v>964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965</v>
      </c>
      <c r="H155" s="166">
        <v>100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1533</v>
      </c>
      <c r="AY155" s="164" t="s">
        <v>1750</v>
      </c>
    </row>
    <row r="156" spans="1:65" s="1" customFormat="1" ht="24.2" customHeight="1">
      <c r="A156" s="29"/>
      <c r="B156" s="142"/>
      <c r="C156" s="143" t="s">
        <v>1789</v>
      </c>
      <c r="D156" s="143" t="s">
        <v>1752</v>
      </c>
      <c r="E156" s="144" t="s">
        <v>1778</v>
      </c>
      <c r="F156" s="145" t="s">
        <v>966</v>
      </c>
      <c r="G156" s="146" t="s">
        <v>1780</v>
      </c>
      <c r="H156" s="147">
        <v>20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967</v>
      </c>
    </row>
    <row r="157" spans="1:65" s="1" customFormat="1" ht="24.2" customHeight="1">
      <c r="A157" s="29"/>
      <c r="B157" s="142"/>
      <c r="C157" s="143" t="s">
        <v>1794</v>
      </c>
      <c r="D157" s="143" t="s">
        <v>1752</v>
      </c>
      <c r="E157" s="144" t="s">
        <v>1795</v>
      </c>
      <c r="F157" s="145" t="s">
        <v>1796</v>
      </c>
      <c r="G157" s="146" t="s">
        <v>1755</v>
      </c>
      <c r="H157" s="147">
        <v>5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1.9E-2</v>
      </c>
      <c r="P157" s="152">
        <f>O157*H157</f>
        <v>9.5000000000000001E-2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968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969</v>
      </c>
      <c r="H158" s="166">
        <v>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44.25" customHeight="1">
      <c r="A159" s="29"/>
      <c r="B159" s="142"/>
      <c r="C159" s="143" t="s">
        <v>1799</v>
      </c>
      <c r="D159" s="143" t="s">
        <v>1752</v>
      </c>
      <c r="E159" s="144" t="s">
        <v>970</v>
      </c>
      <c r="F159" s="145" t="s">
        <v>971</v>
      </c>
      <c r="G159" s="146" t="s">
        <v>1802</v>
      </c>
      <c r="H159" s="147">
        <v>97.02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0.67600000000000005</v>
      </c>
      <c r="P159" s="152">
        <f>O159*H159</f>
        <v>65.585520000000002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972</v>
      </c>
    </row>
    <row r="160" spans="1:65" s="12" customFormat="1">
      <c r="B160" s="156"/>
      <c r="D160" s="157" t="s">
        <v>1758</v>
      </c>
      <c r="E160" s="158" t="s">
        <v>1456</v>
      </c>
      <c r="F160" s="159" t="s">
        <v>973</v>
      </c>
      <c r="H160" s="158" t="s">
        <v>1456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1758</v>
      </c>
      <c r="AU160" s="158" t="s">
        <v>1535</v>
      </c>
      <c r="AV160" s="12" t="s">
        <v>1533</v>
      </c>
      <c r="AW160" s="12" t="s">
        <v>1482</v>
      </c>
      <c r="AX160" s="12" t="s">
        <v>1526</v>
      </c>
      <c r="AY160" s="158" t="s">
        <v>1750</v>
      </c>
    </row>
    <row r="161" spans="1:65" s="13" customFormat="1">
      <c r="B161" s="163"/>
      <c r="D161" s="157" t="s">
        <v>1758</v>
      </c>
      <c r="E161" s="164" t="s">
        <v>1456</v>
      </c>
      <c r="F161" s="165" t="s">
        <v>974</v>
      </c>
      <c r="H161" s="166">
        <v>97.02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1482</v>
      </c>
      <c r="AX161" s="13" t="s">
        <v>1533</v>
      </c>
      <c r="AY161" s="164" t="s">
        <v>1750</v>
      </c>
    </row>
    <row r="162" spans="1:65" s="1" customFormat="1" ht="49.15" customHeight="1">
      <c r="A162" s="29"/>
      <c r="B162" s="142"/>
      <c r="C162" s="143" t="s">
        <v>1806</v>
      </c>
      <c r="D162" s="143" t="s">
        <v>1752</v>
      </c>
      <c r="E162" s="144" t="s">
        <v>975</v>
      </c>
      <c r="F162" s="145" t="s">
        <v>976</v>
      </c>
      <c r="G162" s="146" t="s">
        <v>1802</v>
      </c>
      <c r="H162" s="147">
        <v>7.5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4.048</v>
      </c>
      <c r="P162" s="152">
        <f>O162*H162</f>
        <v>30.36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977</v>
      </c>
    </row>
    <row r="163" spans="1:65" s="13" customFormat="1">
      <c r="B163" s="163"/>
      <c r="D163" s="157" t="s">
        <v>1758</v>
      </c>
      <c r="E163" s="164" t="s">
        <v>1456</v>
      </c>
      <c r="F163" s="165" t="s">
        <v>978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1758</v>
      </c>
      <c r="AU163" s="164" t="s">
        <v>1535</v>
      </c>
      <c r="AV163" s="13" t="s">
        <v>1535</v>
      </c>
      <c r="AW163" s="13" t="s">
        <v>1482</v>
      </c>
      <c r="AX163" s="13" t="s">
        <v>1533</v>
      </c>
      <c r="AY163" s="164" t="s">
        <v>1750</v>
      </c>
    </row>
    <row r="164" spans="1:65" s="1" customFormat="1" ht="49.15" customHeight="1">
      <c r="A164" s="29"/>
      <c r="B164" s="142"/>
      <c r="C164" s="143" t="s">
        <v>1463</v>
      </c>
      <c r="D164" s="143" t="s">
        <v>1752</v>
      </c>
      <c r="E164" s="144" t="s">
        <v>979</v>
      </c>
      <c r="F164" s="145" t="s">
        <v>980</v>
      </c>
      <c r="G164" s="146" t="s">
        <v>1802</v>
      </c>
      <c r="H164" s="147">
        <v>15</v>
      </c>
      <c r="I164" s="148"/>
      <c r="J164" s="148">
        <f>ROUND(I164*H164,2)</f>
        <v>0</v>
      </c>
      <c r="K164" s="149"/>
      <c r="L164" s="30"/>
      <c r="M164" s="150" t="s">
        <v>1456</v>
      </c>
      <c r="N164" s="151" t="s">
        <v>1491</v>
      </c>
      <c r="O164" s="152">
        <v>0.53800000000000003</v>
      </c>
      <c r="P164" s="152">
        <f>O164*H164</f>
        <v>8.07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1756</v>
      </c>
      <c r="AT164" s="154" t="s">
        <v>1752</v>
      </c>
      <c r="AU164" s="154" t="s">
        <v>1535</v>
      </c>
      <c r="AY164" s="17" t="s">
        <v>1750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1533</v>
      </c>
      <c r="BK164" s="155">
        <f>ROUND(I164*H164,2)</f>
        <v>0</v>
      </c>
      <c r="BL164" s="17" t="s">
        <v>1756</v>
      </c>
      <c r="BM164" s="154" t="s">
        <v>981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982</v>
      </c>
      <c r="H165" s="166">
        <v>15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1533</v>
      </c>
      <c r="AY165" s="164" t="s">
        <v>1750</v>
      </c>
    </row>
    <row r="166" spans="1:65" s="1" customFormat="1" ht="24.2" customHeight="1">
      <c r="A166" s="29"/>
      <c r="B166" s="142"/>
      <c r="C166" s="143" t="s">
        <v>1817</v>
      </c>
      <c r="D166" s="143" t="s">
        <v>1752</v>
      </c>
      <c r="E166" s="144" t="s">
        <v>983</v>
      </c>
      <c r="F166" s="145" t="s">
        <v>984</v>
      </c>
      <c r="G166" s="146" t="s">
        <v>1755</v>
      </c>
      <c r="H166" s="147">
        <v>92.4</v>
      </c>
      <c r="I166" s="148"/>
      <c r="J166" s="148">
        <f>ROUND(I166*H166,2)</f>
        <v>0</v>
      </c>
      <c r="K166" s="149"/>
      <c r="L166" s="30"/>
      <c r="M166" s="150" t="s">
        <v>1456</v>
      </c>
      <c r="N166" s="151" t="s">
        <v>1491</v>
      </c>
      <c r="O166" s="152">
        <v>0.36199999999999999</v>
      </c>
      <c r="P166" s="152">
        <f>O166*H166</f>
        <v>33.448799999999999</v>
      </c>
      <c r="Q166" s="152">
        <v>1.49E-3</v>
      </c>
      <c r="R166" s="152">
        <f>Q166*H166</f>
        <v>0.13767600000000002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1756</v>
      </c>
      <c r="AT166" s="154" t="s">
        <v>1752</v>
      </c>
      <c r="AU166" s="154" t="s">
        <v>1535</v>
      </c>
      <c r="AY166" s="17" t="s">
        <v>1750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1533</v>
      </c>
      <c r="BK166" s="155">
        <f>ROUND(I166*H166,2)</f>
        <v>0</v>
      </c>
      <c r="BL166" s="17" t="s">
        <v>1756</v>
      </c>
      <c r="BM166" s="154" t="s">
        <v>985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986</v>
      </c>
      <c r="H167" s="166">
        <v>92.4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" customFormat="1" ht="44.25" customHeight="1">
      <c r="A168" s="29"/>
      <c r="B168" s="142"/>
      <c r="C168" s="143" t="s">
        <v>1821</v>
      </c>
      <c r="D168" s="143" t="s">
        <v>1752</v>
      </c>
      <c r="E168" s="144" t="s">
        <v>987</v>
      </c>
      <c r="F168" s="145" t="s">
        <v>988</v>
      </c>
      <c r="G168" s="146" t="s">
        <v>1755</v>
      </c>
      <c r="H168" s="147">
        <v>92.4</v>
      </c>
      <c r="I168" s="148"/>
      <c r="J168" s="148">
        <f>ROUND(I168*H168,2)</f>
        <v>0</v>
      </c>
      <c r="K168" s="149"/>
      <c r="L168" s="30"/>
      <c r="M168" s="150" t="s">
        <v>1456</v>
      </c>
      <c r="N168" s="151" t="s">
        <v>1491</v>
      </c>
      <c r="O168" s="152">
        <v>0.19400000000000001</v>
      </c>
      <c r="P168" s="152">
        <f>O168*H168</f>
        <v>17.925600000000003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1756</v>
      </c>
      <c r="AT168" s="154" t="s">
        <v>1752</v>
      </c>
      <c r="AU168" s="154" t="s">
        <v>1535</v>
      </c>
      <c r="AY168" s="17" t="s">
        <v>1750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1533</v>
      </c>
      <c r="BK168" s="155">
        <f>ROUND(I168*H168,2)</f>
        <v>0</v>
      </c>
      <c r="BL168" s="17" t="s">
        <v>1756</v>
      </c>
      <c r="BM168" s="154" t="s">
        <v>989</v>
      </c>
    </row>
    <row r="169" spans="1:65" s="1" customFormat="1" ht="37.9" customHeight="1">
      <c r="A169" s="29"/>
      <c r="B169" s="142"/>
      <c r="C169" s="143" t="s">
        <v>1827</v>
      </c>
      <c r="D169" s="143" t="s">
        <v>1752</v>
      </c>
      <c r="E169" s="144" t="s">
        <v>990</v>
      </c>
      <c r="F169" s="145" t="s">
        <v>991</v>
      </c>
      <c r="G169" s="146" t="s">
        <v>1802</v>
      </c>
      <c r="H169" s="147">
        <v>97.02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0.16800000000000001</v>
      </c>
      <c r="P169" s="152">
        <f>O169*H169</f>
        <v>16.29936</v>
      </c>
      <c r="Q169" s="152">
        <v>1.39E-3</v>
      </c>
      <c r="R169" s="152">
        <f>Q169*H169</f>
        <v>0.1348578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992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974</v>
      </c>
      <c r="H170" s="166">
        <v>97.02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49.15" customHeight="1">
      <c r="A171" s="29"/>
      <c r="B171" s="142"/>
      <c r="C171" s="143" t="s">
        <v>1832</v>
      </c>
      <c r="D171" s="143" t="s">
        <v>1752</v>
      </c>
      <c r="E171" s="144" t="s">
        <v>993</v>
      </c>
      <c r="F171" s="145" t="s">
        <v>994</v>
      </c>
      <c r="G171" s="146" t="s">
        <v>1802</v>
      </c>
      <c r="H171" s="147">
        <v>97.02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0.26700000000000002</v>
      </c>
      <c r="P171" s="152">
        <f>O171*H171</f>
        <v>25.904340000000001</v>
      </c>
      <c r="Q171" s="152">
        <v>1.4400000000000001E-3</v>
      </c>
      <c r="R171" s="152">
        <f>Q171*H171</f>
        <v>0.13970879999999999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995</v>
      </c>
    </row>
    <row r="172" spans="1:65" s="1" customFormat="1" ht="37.9" customHeight="1">
      <c r="A172" s="29"/>
      <c r="B172" s="142"/>
      <c r="C172" s="143" t="s">
        <v>1836</v>
      </c>
      <c r="D172" s="143" t="s">
        <v>1752</v>
      </c>
      <c r="E172" s="144" t="s">
        <v>996</v>
      </c>
      <c r="F172" s="145" t="s">
        <v>997</v>
      </c>
      <c r="G172" s="146" t="s">
        <v>1755</v>
      </c>
      <c r="H172" s="147">
        <v>45</v>
      </c>
      <c r="I172" s="148"/>
      <c r="J172" s="148">
        <f>ROUND(I172*H172,2)</f>
        <v>0</v>
      </c>
      <c r="K172" s="149"/>
      <c r="L172" s="30"/>
      <c r="M172" s="150" t="s">
        <v>1456</v>
      </c>
      <c r="N172" s="151" t="s">
        <v>1491</v>
      </c>
      <c r="O172" s="152">
        <v>0.121</v>
      </c>
      <c r="P172" s="152">
        <f>O172*H172</f>
        <v>5.4450000000000003</v>
      </c>
      <c r="Q172" s="152">
        <v>6.4000000000000005E-4</v>
      </c>
      <c r="R172" s="152">
        <f>Q172*H172</f>
        <v>2.8800000000000003E-2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1756</v>
      </c>
      <c r="AT172" s="154" t="s">
        <v>1752</v>
      </c>
      <c r="AU172" s="154" t="s">
        <v>1535</v>
      </c>
      <c r="AY172" s="17" t="s">
        <v>1750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1533</v>
      </c>
      <c r="BK172" s="155">
        <f>ROUND(I172*H172,2)</f>
        <v>0</v>
      </c>
      <c r="BL172" s="17" t="s">
        <v>1756</v>
      </c>
      <c r="BM172" s="154" t="s">
        <v>998</v>
      </c>
    </row>
    <row r="173" spans="1:65" s="13" customFormat="1">
      <c r="B173" s="163"/>
      <c r="D173" s="157" t="s">
        <v>1758</v>
      </c>
      <c r="E173" s="164" t="s">
        <v>1456</v>
      </c>
      <c r="F173" s="165" t="s">
        <v>999</v>
      </c>
      <c r="H173" s="166">
        <v>45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1758</v>
      </c>
      <c r="AU173" s="164" t="s">
        <v>1535</v>
      </c>
      <c r="AV173" s="13" t="s">
        <v>1535</v>
      </c>
      <c r="AW173" s="13" t="s">
        <v>1482</v>
      </c>
      <c r="AX173" s="13" t="s">
        <v>1533</v>
      </c>
      <c r="AY173" s="164" t="s">
        <v>1750</v>
      </c>
    </row>
    <row r="174" spans="1:65" s="1" customFormat="1" ht="37.9" customHeight="1">
      <c r="A174" s="29"/>
      <c r="B174" s="142"/>
      <c r="C174" s="143" t="s">
        <v>1842</v>
      </c>
      <c r="D174" s="143" t="s">
        <v>1752</v>
      </c>
      <c r="E174" s="144" t="s">
        <v>1000</v>
      </c>
      <c r="F174" s="145" t="s">
        <v>1001</v>
      </c>
      <c r="G174" s="146" t="s">
        <v>1755</v>
      </c>
      <c r="H174" s="147">
        <v>45</v>
      </c>
      <c r="I174" s="148"/>
      <c r="J174" s="148">
        <f>ROUND(I174*H174,2)</f>
        <v>0</v>
      </c>
      <c r="K174" s="149"/>
      <c r="L174" s="30"/>
      <c r="M174" s="150" t="s">
        <v>1456</v>
      </c>
      <c r="N174" s="151" t="s">
        <v>1491</v>
      </c>
      <c r="O174" s="152">
        <v>0.11600000000000001</v>
      </c>
      <c r="P174" s="152">
        <f>O174*H174</f>
        <v>5.2200000000000006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1756</v>
      </c>
      <c r="AT174" s="154" t="s">
        <v>1752</v>
      </c>
      <c r="AU174" s="154" t="s">
        <v>1535</v>
      </c>
      <c r="AY174" s="17" t="s">
        <v>1750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1533</v>
      </c>
      <c r="BK174" s="155">
        <f>ROUND(I174*H174,2)</f>
        <v>0</v>
      </c>
      <c r="BL174" s="17" t="s">
        <v>1756</v>
      </c>
      <c r="BM174" s="154" t="s">
        <v>1002</v>
      </c>
    </row>
    <row r="175" spans="1:65" s="1" customFormat="1" ht="55.5" customHeight="1">
      <c r="A175" s="29"/>
      <c r="B175" s="142"/>
      <c r="C175" s="143" t="s">
        <v>1848</v>
      </c>
      <c r="D175" s="143" t="s">
        <v>1752</v>
      </c>
      <c r="E175" s="144" t="s">
        <v>1003</v>
      </c>
      <c r="F175" s="145" t="s">
        <v>1004</v>
      </c>
      <c r="G175" s="146" t="s">
        <v>1802</v>
      </c>
      <c r="H175" s="147">
        <v>4.25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8.4000000000000005E-2</v>
      </c>
      <c r="P175" s="152">
        <f>O175*H175</f>
        <v>0.35700000000000004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1005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1006</v>
      </c>
      <c r="H176" s="166">
        <v>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62.65" customHeight="1">
      <c r="A177" s="29"/>
      <c r="B177" s="142"/>
      <c r="C177" s="143" t="s">
        <v>1856</v>
      </c>
      <c r="D177" s="143" t="s">
        <v>1752</v>
      </c>
      <c r="E177" s="144" t="s">
        <v>1822</v>
      </c>
      <c r="F177" s="145" t="s">
        <v>1823</v>
      </c>
      <c r="G177" s="146" t="s">
        <v>1802</v>
      </c>
      <c r="H177" s="147">
        <v>100.27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8.6999999999999994E-2</v>
      </c>
      <c r="P177" s="152">
        <f>O177*H177</f>
        <v>8.7234899999999982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1007</v>
      </c>
    </row>
    <row r="178" spans="1:65" s="13" customFormat="1">
      <c r="B178" s="163"/>
      <c r="D178" s="157" t="s">
        <v>1758</v>
      </c>
      <c r="E178" s="164" t="s">
        <v>1456</v>
      </c>
      <c r="F178" s="165" t="s">
        <v>1008</v>
      </c>
      <c r="H178" s="166">
        <v>100.27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1482</v>
      </c>
      <c r="AX178" s="13" t="s">
        <v>1533</v>
      </c>
      <c r="AY178" s="164" t="s">
        <v>1750</v>
      </c>
    </row>
    <row r="179" spans="1:65" s="1" customFormat="1" ht="66.75" customHeight="1">
      <c r="A179" s="29"/>
      <c r="B179" s="142"/>
      <c r="C179" s="143" t="s">
        <v>1462</v>
      </c>
      <c r="D179" s="143" t="s">
        <v>1752</v>
      </c>
      <c r="E179" s="144" t="s">
        <v>1828</v>
      </c>
      <c r="F179" s="145" t="s">
        <v>1829</v>
      </c>
      <c r="G179" s="146" t="s">
        <v>1802</v>
      </c>
      <c r="H179" s="147">
        <v>2506.75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5.0000000000000001E-3</v>
      </c>
      <c r="P179" s="152">
        <f>O179*H179</f>
        <v>12.53375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1009</v>
      </c>
    </row>
    <row r="180" spans="1:65" s="13" customFormat="1">
      <c r="B180" s="163"/>
      <c r="D180" s="157" t="s">
        <v>1758</v>
      </c>
      <c r="F180" s="165" t="s">
        <v>1010</v>
      </c>
      <c r="H180" s="166">
        <v>2506.75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1458</v>
      </c>
      <c r="AX180" s="13" t="s">
        <v>1533</v>
      </c>
      <c r="AY180" s="164" t="s">
        <v>1750</v>
      </c>
    </row>
    <row r="181" spans="1:65" s="1" customFormat="1" ht="37.9" customHeight="1">
      <c r="A181" s="29"/>
      <c r="B181" s="142"/>
      <c r="C181" s="143" t="s">
        <v>1865</v>
      </c>
      <c r="D181" s="143" t="s">
        <v>1752</v>
      </c>
      <c r="E181" s="144" t="s">
        <v>1833</v>
      </c>
      <c r="F181" s="145" t="s">
        <v>1834</v>
      </c>
      <c r="G181" s="146" t="s">
        <v>1802</v>
      </c>
      <c r="H181" s="147">
        <v>100.27</v>
      </c>
      <c r="I181" s="148"/>
      <c r="J181" s="148">
        <f>ROUND(I181*H181,2)</f>
        <v>0</v>
      </c>
      <c r="K181" s="149"/>
      <c r="L181" s="30"/>
      <c r="M181" s="150" t="s">
        <v>1456</v>
      </c>
      <c r="N181" s="151" t="s">
        <v>1491</v>
      </c>
      <c r="O181" s="152">
        <v>8.9999999999999993E-3</v>
      </c>
      <c r="P181" s="152">
        <f>O181*H181</f>
        <v>0.90242999999999984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1756</v>
      </c>
      <c r="AT181" s="154" t="s">
        <v>1752</v>
      </c>
      <c r="AU181" s="154" t="s">
        <v>1535</v>
      </c>
      <c r="AY181" s="17" t="s">
        <v>1750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1533</v>
      </c>
      <c r="BK181" s="155">
        <f>ROUND(I181*H181,2)</f>
        <v>0</v>
      </c>
      <c r="BL181" s="17" t="s">
        <v>1756</v>
      </c>
      <c r="BM181" s="154" t="s">
        <v>1011</v>
      </c>
    </row>
    <row r="182" spans="1:65" s="1" customFormat="1" ht="55.5" customHeight="1">
      <c r="A182" s="29"/>
      <c r="B182" s="142"/>
      <c r="C182" s="143" t="s">
        <v>1869</v>
      </c>
      <c r="D182" s="143" t="s">
        <v>1752</v>
      </c>
      <c r="E182" s="144" t="s">
        <v>1837</v>
      </c>
      <c r="F182" s="145" t="s">
        <v>1838</v>
      </c>
      <c r="G182" s="146" t="s">
        <v>1839</v>
      </c>
      <c r="H182" s="147">
        <v>205.554</v>
      </c>
      <c r="I182" s="148"/>
      <c r="J182" s="148">
        <f>ROUND(I182*H182,2)</f>
        <v>0</v>
      </c>
      <c r="K182" s="149"/>
      <c r="L182" s="30"/>
      <c r="M182" s="150" t="s">
        <v>1456</v>
      </c>
      <c r="N182" s="151" t="s">
        <v>1491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1756</v>
      </c>
      <c r="AT182" s="154" t="s">
        <v>1752</v>
      </c>
      <c r="AU182" s="154" t="s">
        <v>1535</v>
      </c>
      <c r="AY182" s="17" t="s">
        <v>1750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1533</v>
      </c>
      <c r="BK182" s="155">
        <f>ROUND(I182*H182,2)</f>
        <v>0</v>
      </c>
      <c r="BL182" s="17" t="s">
        <v>1756</v>
      </c>
      <c r="BM182" s="154" t="s">
        <v>1012</v>
      </c>
    </row>
    <row r="183" spans="1:65" s="13" customFormat="1">
      <c r="B183" s="163"/>
      <c r="D183" s="157" t="s">
        <v>1758</v>
      </c>
      <c r="F183" s="165" t="s">
        <v>1013</v>
      </c>
      <c r="H183" s="166">
        <v>205.554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1458</v>
      </c>
      <c r="AX183" s="13" t="s">
        <v>1533</v>
      </c>
      <c r="AY183" s="164" t="s">
        <v>1750</v>
      </c>
    </row>
    <row r="184" spans="1:65" s="1" customFormat="1" ht="44.25" customHeight="1">
      <c r="A184" s="29"/>
      <c r="B184" s="142"/>
      <c r="C184" s="143" t="s">
        <v>1873</v>
      </c>
      <c r="D184" s="143" t="s">
        <v>1752</v>
      </c>
      <c r="E184" s="144" t="s">
        <v>1843</v>
      </c>
      <c r="F184" s="145" t="s">
        <v>1844</v>
      </c>
      <c r="G184" s="146" t="s">
        <v>1802</v>
      </c>
      <c r="H184" s="147">
        <v>70.177999999999997</v>
      </c>
      <c r="I184" s="148"/>
      <c r="J184" s="148">
        <f>ROUND(I184*H184,2)</f>
        <v>0</v>
      </c>
      <c r="K184" s="149"/>
      <c r="L184" s="30"/>
      <c r="M184" s="150" t="s">
        <v>1456</v>
      </c>
      <c r="N184" s="151" t="s">
        <v>1491</v>
      </c>
      <c r="O184" s="152">
        <v>0.32800000000000001</v>
      </c>
      <c r="P184" s="152">
        <f>O184*H184</f>
        <v>23.018384000000001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1756</v>
      </c>
      <c r="AT184" s="154" t="s">
        <v>1752</v>
      </c>
      <c r="AU184" s="154" t="s">
        <v>1535</v>
      </c>
      <c r="AY184" s="17" t="s">
        <v>1750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1533</v>
      </c>
      <c r="BK184" s="155">
        <f>ROUND(I184*H184,2)</f>
        <v>0</v>
      </c>
      <c r="BL184" s="17" t="s">
        <v>1756</v>
      </c>
      <c r="BM184" s="154" t="s">
        <v>1014</v>
      </c>
    </row>
    <row r="185" spans="1:65" s="12" customFormat="1">
      <c r="B185" s="156"/>
      <c r="D185" s="157" t="s">
        <v>1758</v>
      </c>
      <c r="E185" s="158" t="s">
        <v>1456</v>
      </c>
      <c r="F185" s="159" t="s">
        <v>1015</v>
      </c>
      <c r="H185" s="158" t="s">
        <v>1456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1758</v>
      </c>
      <c r="AU185" s="158" t="s">
        <v>1535</v>
      </c>
      <c r="AV185" s="12" t="s">
        <v>1533</v>
      </c>
      <c r="AW185" s="12" t="s">
        <v>1482</v>
      </c>
      <c r="AX185" s="12" t="s">
        <v>1526</v>
      </c>
      <c r="AY185" s="158" t="s">
        <v>1750</v>
      </c>
    </row>
    <row r="186" spans="1:65" s="13" customFormat="1">
      <c r="B186" s="163"/>
      <c r="D186" s="157" t="s">
        <v>1758</v>
      </c>
      <c r="E186" s="164" t="s">
        <v>1456</v>
      </c>
      <c r="F186" s="165" t="s">
        <v>1016</v>
      </c>
      <c r="H186" s="166">
        <v>57.427999999999997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1482</v>
      </c>
      <c r="AX186" s="13" t="s">
        <v>1526</v>
      </c>
      <c r="AY186" s="164" t="s">
        <v>1750</v>
      </c>
    </row>
    <row r="187" spans="1:65" s="12" customFormat="1">
      <c r="B187" s="156"/>
      <c r="D187" s="157" t="s">
        <v>1758</v>
      </c>
      <c r="E187" s="158" t="s">
        <v>1456</v>
      </c>
      <c r="F187" s="159" t="s">
        <v>1017</v>
      </c>
      <c r="H187" s="158" t="s">
        <v>1456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1758</v>
      </c>
      <c r="AU187" s="158" t="s">
        <v>1535</v>
      </c>
      <c r="AV187" s="12" t="s">
        <v>1533</v>
      </c>
      <c r="AW187" s="12" t="s">
        <v>1482</v>
      </c>
      <c r="AX187" s="12" t="s">
        <v>1526</v>
      </c>
      <c r="AY187" s="158" t="s">
        <v>1750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1018</v>
      </c>
      <c r="H188" s="166">
        <v>12.75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1526</v>
      </c>
      <c r="AY188" s="164" t="s">
        <v>1750</v>
      </c>
    </row>
    <row r="189" spans="1:65" s="14" customFormat="1">
      <c r="B189" s="170"/>
      <c r="D189" s="157" t="s">
        <v>1758</v>
      </c>
      <c r="E189" s="171" t="s">
        <v>1456</v>
      </c>
      <c r="F189" s="172" t="s">
        <v>1816</v>
      </c>
      <c r="H189" s="173">
        <v>70.177999999999997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1758</v>
      </c>
      <c r="AU189" s="171" t="s">
        <v>1535</v>
      </c>
      <c r="AV189" s="14" t="s">
        <v>1756</v>
      </c>
      <c r="AW189" s="14" t="s">
        <v>1482</v>
      </c>
      <c r="AX189" s="14" t="s">
        <v>1533</v>
      </c>
      <c r="AY189" s="171" t="s">
        <v>1750</v>
      </c>
    </row>
    <row r="190" spans="1:65" s="1" customFormat="1" ht="16.5" customHeight="1">
      <c r="A190" s="29"/>
      <c r="B190" s="142"/>
      <c r="C190" s="177" t="s">
        <v>1880</v>
      </c>
      <c r="D190" s="177" t="s">
        <v>1849</v>
      </c>
      <c r="E190" s="178" t="s">
        <v>1850</v>
      </c>
      <c r="F190" s="179" t="s">
        <v>1851</v>
      </c>
      <c r="G190" s="180" t="s">
        <v>1839</v>
      </c>
      <c r="H190" s="181">
        <v>117.197</v>
      </c>
      <c r="I190" s="182"/>
      <c r="J190" s="182">
        <f>ROUND(I190*H190,2)</f>
        <v>0</v>
      </c>
      <c r="K190" s="183"/>
      <c r="L190" s="184"/>
      <c r="M190" s="185" t="s">
        <v>1456</v>
      </c>
      <c r="N190" s="186" t="s">
        <v>1491</v>
      </c>
      <c r="O190" s="152">
        <v>0</v>
      </c>
      <c r="P190" s="152">
        <f>O190*H190</f>
        <v>0</v>
      </c>
      <c r="Q190" s="152">
        <v>1</v>
      </c>
      <c r="R190" s="152">
        <f>Q190*H190</f>
        <v>117.197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1789</v>
      </c>
      <c r="AT190" s="154" t="s">
        <v>1849</v>
      </c>
      <c r="AU190" s="154" t="s">
        <v>1535</v>
      </c>
      <c r="AY190" s="17" t="s">
        <v>1750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1533</v>
      </c>
      <c r="BK190" s="155">
        <f>ROUND(I190*H190,2)</f>
        <v>0</v>
      </c>
      <c r="BL190" s="17" t="s">
        <v>1756</v>
      </c>
      <c r="BM190" s="154" t="s">
        <v>1019</v>
      </c>
    </row>
    <row r="191" spans="1:65" s="13" customFormat="1">
      <c r="B191" s="163"/>
      <c r="D191" s="157" t="s">
        <v>1758</v>
      </c>
      <c r="F191" s="165" t="s">
        <v>1020</v>
      </c>
      <c r="H191" s="166">
        <v>117.197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1458</v>
      </c>
      <c r="AX191" s="13" t="s">
        <v>1533</v>
      </c>
      <c r="AY191" s="164" t="s">
        <v>1750</v>
      </c>
    </row>
    <row r="192" spans="1:65" s="1" customFormat="1" ht="66.75" customHeight="1">
      <c r="A192" s="29"/>
      <c r="B192" s="142"/>
      <c r="C192" s="143" t="s">
        <v>1885</v>
      </c>
      <c r="D192" s="143" t="s">
        <v>1752</v>
      </c>
      <c r="E192" s="144" t="s">
        <v>1857</v>
      </c>
      <c r="F192" s="145" t="s">
        <v>1858</v>
      </c>
      <c r="G192" s="146" t="s">
        <v>1802</v>
      </c>
      <c r="H192" s="147">
        <v>7.5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0.435</v>
      </c>
      <c r="P192" s="152">
        <f>O192*H192</f>
        <v>3.2625000000000002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1021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1022</v>
      </c>
      <c r="H193" s="166">
        <v>7.5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1533</v>
      </c>
      <c r="AY193" s="164" t="s">
        <v>1750</v>
      </c>
    </row>
    <row r="194" spans="1:65" s="1" customFormat="1" ht="16.5" customHeight="1">
      <c r="A194" s="29"/>
      <c r="B194" s="142"/>
      <c r="C194" s="177" t="s">
        <v>1889</v>
      </c>
      <c r="D194" s="177" t="s">
        <v>1849</v>
      </c>
      <c r="E194" s="178" t="s">
        <v>1861</v>
      </c>
      <c r="F194" s="179" t="s">
        <v>1862</v>
      </c>
      <c r="G194" s="180" t="s">
        <v>1839</v>
      </c>
      <c r="H194" s="181">
        <v>15</v>
      </c>
      <c r="I194" s="182"/>
      <c r="J194" s="182">
        <f>ROUND(I194*H194,2)</f>
        <v>0</v>
      </c>
      <c r="K194" s="183"/>
      <c r="L194" s="184"/>
      <c r="M194" s="185" t="s">
        <v>1456</v>
      </c>
      <c r="N194" s="186" t="s">
        <v>1491</v>
      </c>
      <c r="O194" s="152">
        <v>0</v>
      </c>
      <c r="P194" s="152">
        <f>O194*H194</f>
        <v>0</v>
      </c>
      <c r="Q194" s="152">
        <v>1</v>
      </c>
      <c r="R194" s="152">
        <f>Q194*H194</f>
        <v>15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1789</v>
      </c>
      <c r="AT194" s="154" t="s">
        <v>1849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1023</v>
      </c>
    </row>
    <row r="195" spans="1:65" s="13" customFormat="1">
      <c r="B195" s="163"/>
      <c r="D195" s="157" t="s">
        <v>1758</v>
      </c>
      <c r="F195" s="165" t="s">
        <v>1024</v>
      </c>
      <c r="H195" s="166">
        <v>15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1458</v>
      </c>
      <c r="AX195" s="13" t="s">
        <v>1533</v>
      </c>
      <c r="AY195" s="164" t="s">
        <v>1750</v>
      </c>
    </row>
    <row r="196" spans="1:65" s="1" customFormat="1" ht="37.9" customHeight="1">
      <c r="A196" s="29"/>
      <c r="B196" s="142"/>
      <c r="C196" s="143" t="s">
        <v>1894</v>
      </c>
      <c r="D196" s="143" t="s">
        <v>1752</v>
      </c>
      <c r="E196" s="144" t="s">
        <v>1866</v>
      </c>
      <c r="F196" s="145" t="s">
        <v>1867</v>
      </c>
      <c r="G196" s="146" t="s">
        <v>1755</v>
      </c>
      <c r="H196" s="147">
        <v>5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1.2E-2</v>
      </c>
      <c r="P196" s="152">
        <f>O196*H196</f>
        <v>0.06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1025</v>
      </c>
    </row>
    <row r="197" spans="1:65" s="13" customFormat="1">
      <c r="B197" s="163"/>
      <c r="D197" s="157" t="s">
        <v>1758</v>
      </c>
      <c r="E197" s="164" t="s">
        <v>1456</v>
      </c>
      <c r="F197" s="165" t="s">
        <v>1026</v>
      </c>
      <c r="H197" s="166">
        <v>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1482</v>
      </c>
      <c r="AX197" s="13" t="s">
        <v>1533</v>
      </c>
      <c r="AY197" s="164" t="s">
        <v>1750</v>
      </c>
    </row>
    <row r="198" spans="1:65" s="1" customFormat="1" ht="16.5" customHeight="1">
      <c r="A198" s="29"/>
      <c r="B198" s="142"/>
      <c r="C198" s="143" t="s">
        <v>1899</v>
      </c>
      <c r="D198" s="143" t="s">
        <v>1752</v>
      </c>
      <c r="E198" s="144" t="s">
        <v>1870</v>
      </c>
      <c r="F198" s="145" t="s">
        <v>1871</v>
      </c>
      <c r="G198" s="146" t="s">
        <v>1755</v>
      </c>
      <c r="H198" s="147">
        <v>5</v>
      </c>
      <c r="I198" s="148"/>
      <c r="J198" s="148">
        <f>ROUND(I198*H198,2)</f>
        <v>0</v>
      </c>
      <c r="K198" s="149"/>
      <c r="L198" s="30"/>
      <c r="M198" s="150" t="s">
        <v>1456</v>
      </c>
      <c r="N198" s="151" t="s">
        <v>1491</v>
      </c>
      <c r="O198" s="152">
        <v>1.2E-2</v>
      </c>
      <c r="P198" s="152">
        <f>O198*H198</f>
        <v>0.06</v>
      </c>
      <c r="Q198" s="152">
        <v>1.2700000000000001E-3</v>
      </c>
      <c r="R198" s="152">
        <f>Q198*H198</f>
        <v>6.3500000000000006E-3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1756</v>
      </c>
      <c r="AT198" s="154" t="s">
        <v>1752</v>
      </c>
      <c r="AU198" s="154" t="s">
        <v>1535</v>
      </c>
      <c r="AY198" s="17" t="s">
        <v>1750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1533</v>
      </c>
      <c r="BK198" s="155">
        <f>ROUND(I198*H198,2)</f>
        <v>0</v>
      </c>
      <c r="BL198" s="17" t="s">
        <v>1756</v>
      </c>
      <c r="BM198" s="154" t="s">
        <v>1027</v>
      </c>
    </row>
    <row r="199" spans="1:65" s="1" customFormat="1" ht="16.5" customHeight="1">
      <c r="A199" s="29"/>
      <c r="B199" s="142"/>
      <c r="C199" s="177" t="s">
        <v>1904</v>
      </c>
      <c r="D199" s="177" t="s">
        <v>1849</v>
      </c>
      <c r="E199" s="178" t="s">
        <v>1874</v>
      </c>
      <c r="F199" s="179" t="s">
        <v>1875</v>
      </c>
      <c r="G199" s="180" t="s">
        <v>1876</v>
      </c>
      <c r="H199" s="181">
        <v>0.125</v>
      </c>
      <c r="I199" s="182"/>
      <c r="J199" s="182">
        <f>ROUND(I199*H199,2)</f>
        <v>0</v>
      </c>
      <c r="K199" s="183"/>
      <c r="L199" s="184"/>
      <c r="M199" s="185" t="s">
        <v>1456</v>
      </c>
      <c r="N199" s="186" t="s">
        <v>1491</v>
      </c>
      <c r="O199" s="152">
        <v>0</v>
      </c>
      <c r="P199" s="152">
        <f>O199*H199</f>
        <v>0</v>
      </c>
      <c r="Q199" s="152">
        <v>1E-3</v>
      </c>
      <c r="R199" s="152">
        <f>Q199*H199</f>
        <v>1.25E-4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1789</v>
      </c>
      <c r="AT199" s="154" t="s">
        <v>1849</v>
      </c>
      <c r="AU199" s="154" t="s">
        <v>1535</v>
      </c>
      <c r="AY199" s="17" t="s">
        <v>1750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1533</v>
      </c>
      <c r="BK199" s="155">
        <f>ROUND(I199*H199,2)</f>
        <v>0</v>
      </c>
      <c r="BL199" s="17" t="s">
        <v>1756</v>
      </c>
      <c r="BM199" s="154" t="s">
        <v>1028</v>
      </c>
    </row>
    <row r="200" spans="1:65" s="13" customFormat="1">
      <c r="B200" s="163"/>
      <c r="D200" s="157" t="s">
        <v>1758</v>
      </c>
      <c r="F200" s="165" t="s">
        <v>1029</v>
      </c>
      <c r="H200" s="166">
        <v>0.125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1458</v>
      </c>
      <c r="AX200" s="13" t="s">
        <v>1533</v>
      </c>
      <c r="AY200" s="164" t="s">
        <v>1750</v>
      </c>
    </row>
    <row r="201" spans="1:65" s="11" customFormat="1" ht="22.9" customHeight="1">
      <c r="B201" s="130"/>
      <c r="D201" s="131" t="s">
        <v>1525</v>
      </c>
      <c r="E201" s="140" t="s">
        <v>1535</v>
      </c>
      <c r="F201" s="140" t="s">
        <v>1879</v>
      </c>
      <c r="J201" s="141">
        <f>BK201</f>
        <v>0</v>
      </c>
      <c r="L201" s="130"/>
      <c r="M201" s="134"/>
      <c r="N201" s="135"/>
      <c r="O201" s="135"/>
      <c r="P201" s="136">
        <f>SUM(P202:P212)</f>
        <v>13.616714999999999</v>
      </c>
      <c r="Q201" s="135"/>
      <c r="R201" s="136">
        <f>SUM(R202:R212)</f>
        <v>15.2418738</v>
      </c>
      <c r="S201" s="135"/>
      <c r="T201" s="137">
        <f>SUM(T202:T212)</f>
        <v>0</v>
      </c>
      <c r="AR201" s="131" t="s">
        <v>1533</v>
      </c>
      <c r="AT201" s="138" t="s">
        <v>1525</v>
      </c>
      <c r="AU201" s="138" t="s">
        <v>1533</v>
      </c>
      <c r="AY201" s="131" t="s">
        <v>1750</v>
      </c>
      <c r="BK201" s="139">
        <f>SUM(BK202:BK212)</f>
        <v>0</v>
      </c>
    </row>
    <row r="202" spans="1:65" s="1" customFormat="1" ht="55.5" customHeight="1">
      <c r="A202" s="29"/>
      <c r="B202" s="142"/>
      <c r="C202" s="143" t="s">
        <v>1908</v>
      </c>
      <c r="D202" s="143" t="s">
        <v>1752</v>
      </c>
      <c r="E202" s="144" t="s">
        <v>1881</v>
      </c>
      <c r="F202" s="145" t="s">
        <v>1882</v>
      </c>
      <c r="G202" s="146" t="s">
        <v>1786</v>
      </c>
      <c r="H202" s="147">
        <v>16.8</v>
      </c>
      <c r="I202" s="148"/>
      <c r="J202" s="148">
        <f>ROUND(I202*H202,2)</f>
        <v>0</v>
      </c>
      <c r="K202" s="149"/>
      <c r="L202" s="30"/>
      <c r="M202" s="150" t="s">
        <v>1456</v>
      </c>
      <c r="N202" s="151" t="s">
        <v>1491</v>
      </c>
      <c r="O202" s="152">
        <v>0.41</v>
      </c>
      <c r="P202" s="152">
        <f>O202*H202</f>
        <v>6.8879999999999999</v>
      </c>
      <c r="Q202" s="152">
        <v>0.20469000000000001</v>
      </c>
      <c r="R202" s="152">
        <f>Q202*H202</f>
        <v>3.4387920000000003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1756</v>
      </c>
      <c r="AT202" s="154" t="s">
        <v>1752</v>
      </c>
      <c r="AU202" s="154" t="s">
        <v>1535</v>
      </c>
      <c r="AY202" s="17" t="s">
        <v>1750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1533</v>
      </c>
      <c r="BK202" s="155">
        <f>ROUND(I202*H202,2)</f>
        <v>0</v>
      </c>
      <c r="BL202" s="17" t="s">
        <v>1756</v>
      </c>
      <c r="BM202" s="154" t="s">
        <v>1030</v>
      </c>
    </row>
    <row r="203" spans="1:65" s="13" customFormat="1">
      <c r="B203" s="163"/>
      <c r="D203" s="157" t="s">
        <v>1758</v>
      </c>
      <c r="E203" s="164" t="s">
        <v>1456</v>
      </c>
      <c r="F203" s="165" t="s">
        <v>1031</v>
      </c>
      <c r="H203" s="166">
        <v>16.8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1758</v>
      </c>
      <c r="AU203" s="164" t="s">
        <v>1535</v>
      </c>
      <c r="AV203" s="13" t="s">
        <v>1535</v>
      </c>
      <c r="AW203" s="13" t="s">
        <v>1482</v>
      </c>
      <c r="AX203" s="13" t="s">
        <v>1533</v>
      </c>
      <c r="AY203" s="164" t="s">
        <v>1750</v>
      </c>
    </row>
    <row r="204" spans="1:65" s="1" customFormat="1" ht="24.2" customHeight="1">
      <c r="A204" s="29"/>
      <c r="B204" s="142"/>
      <c r="C204" s="143" t="s">
        <v>1912</v>
      </c>
      <c r="D204" s="143" t="s">
        <v>1752</v>
      </c>
      <c r="E204" s="144" t="s">
        <v>1032</v>
      </c>
      <c r="F204" s="145" t="s">
        <v>1033</v>
      </c>
      <c r="G204" s="146" t="s">
        <v>1802</v>
      </c>
      <c r="H204" s="147">
        <v>3.528</v>
      </c>
      <c r="I204" s="148"/>
      <c r="J204" s="148">
        <f>ROUND(I204*H204,2)</f>
        <v>0</v>
      </c>
      <c r="K204" s="149"/>
      <c r="L204" s="30"/>
      <c r="M204" s="150" t="s">
        <v>1456</v>
      </c>
      <c r="N204" s="151" t="s">
        <v>1491</v>
      </c>
      <c r="O204" s="152">
        <v>0.96499999999999997</v>
      </c>
      <c r="P204" s="152">
        <f>O204*H204</f>
        <v>3.4045199999999998</v>
      </c>
      <c r="Q204" s="152">
        <v>2.16</v>
      </c>
      <c r="R204" s="152">
        <f>Q204*H204</f>
        <v>7.6204800000000006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1756</v>
      </c>
      <c r="AT204" s="154" t="s">
        <v>1752</v>
      </c>
      <c r="AU204" s="154" t="s">
        <v>1535</v>
      </c>
      <c r="AY204" s="17" t="s">
        <v>1750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1533</v>
      </c>
      <c r="BK204" s="155">
        <f>ROUND(I204*H204,2)</f>
        <v>0</v>
      </c>
      <c r="BL204" s="17" t="s">
        <v>1756</v>
      </c>
      <c r="BM204" s="154" t="s">
        <v>1034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1035</v>
      </c>
      <c r="H205" s="166">
        <v>3.528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1533</v>
      </c>
      <c r="AY205" s="164" t="s">
        <v>1750</v>
      </c>
    </row>
    <row r="206" spans="1:65" s="1" customFormat="1" ht="24.2" customHeight="1">
      <c r="A206" s="29"/>
      <c r="B206" s="142"/>
      <c r="C206" s="143" t="s">
        <v>1916</v>
      </c>
      <c r="D206" s="143" t="s">
        <v>1752</v>
      </c>
      <c r="E206" s="144" t="s">
        <v>1036</v>
      </c>
      <c r="F206" s="145" t="s">
        <v>1037</v>
      </c>
      <c r="G206" s="146" t="s">
        <v>1802</v>
      </c>
      <c r="H206" s="147">
        <v>1.2250000000000001</v>
      </c>
      <c r="I206" s="148"/>
      <c r="J206" s="148">
        <f>ROUND(I206*H206,2)</f>
        <v>0</v>
      </c>
      <c r="K206" s="149"/>
      <c r="L206" s="30"/>
      <c r="M206" s="150" t="s">
        <v>1456</v>
      </c>
      <c r="N206" s="151" t="s">
        <v>1491</v>
      </c>
      <c r="O206" s="152">
        <v>0.58399999999999996</v>
      </c>
      <c r="P206" s="152">
        <f>O206*H206</f>
        <v>0.71540000000000004</v>
      </c>
      <c r="Q206" s="152">
        <v>2.2563399999999998</v>
      </c>
      <c r="R206" s="152">
        <f>Q206*H206</f>
        <v>2.7640164999999999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1756</v>
      </c>
      <c r="AT206" s="154" t="s">
        <v>1752</v>
      </c>
      <c r="AU206" s="154" t="s">
        <v>1535</v>
      </c>
      <c r="AY206" s="17" t="s">
        <v>1750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1533</v>
      </c>
      <c r="BK206" s="155">
        <f>ROUND(I206*H206,2)</f>
        <v>0</v>
      </c>
      <c r="BL206" s="17" t="s">
        <v>1756</v>
      </c>
      <c r="BM206" s="154" t="s">
        <v>1038</v>
      </c>
    </row>
    <row r="207" spans="1:65" s="13" customFormat="1">
      <c r="B207" s="163"/>
      <c r="D207" s="157" t="s">
        <v>1758</v>
      </c>
      <c r="E207" s="164" t="s">
        <v>1456</v>
      </c>
      <c r="F207" s="165" t="s">
        <v>1039</v>
      </c>
      <c r="H207" s="166">
        <v>1.2250000000000001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1482</v>
      </c>
      <c r="AX207" s="13" t="s">
        <v>1533</v>
      </c>
      <c r="AY207" s="164" t="s">
        <v>1750</v>
      </c>
    </row>
    <row r="208" spans="1:65" s="1" customFormat="1" ht="16.5" customHeight="1">
      <c r="A208" s="29"/>
      <c r="B208" s="142"/>
      <c r="C208" s="143" t="s">
        <v>1921</v>
      </c>
      <c r="D208" s="143" t="s">
        <v>1752</v>
      </c>
      <c r="E208" s="144" t="s">
        <v>1040</v>
      </c>
      <c r="F208" s="145" t="s">
        <v>1041</v>
      </c>
      <c r="G208" s="146" t="s">
        <v>1755</v>
      </c>
      <c r="H208" s="147">
        <v>1.4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0.3</v>
      </c>
      <c r="P208" s="152">
        <f>O208*H208</f>
        <v>0.42</v>
      </c>
      <c r="Q208" s="152">
        <v>2.47E-3</v>
      </c>
      <c r="R208" s="152">
        <f>Q208*H208</f>
        <v>3.4579999999999997E-3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1042</v>
      </c>
    </row>
    <row r="209" spans="1:65" s="13" customFormat="1">
      <c r="B209" s="163"/>
      <c r="D209" s="157" t="s">
        <v>1758</v>
      </c>
      <c r="E209" s="164" t="s">
        <v>1456</v>
      </c>
      <c r="F209" s="165" t="s">
        <v>1043</v>
      </c>
      <c r="H209" s="166">
        <v>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1482</v>
      </c>
      <c r="AX209" s="13" t="s">
        <v>1533</v>
      </c>
      <c r="AY209" s="164" t="s">
        <v>1750</v>
      </c>
    </row>
    <row r="210" spans="1:65" s="1" customFormat="1" ht="16.5" customHeight="1">
      <c r="A210" s="29"/>
      <c r="B210" s="142"/>
      <c r="C210" s="143" t="s">
        <v>1926</v>
      </c>
      <c r="D210" s="143" t="s">
        <v>1752</v>
      </c>
      <c r="E210" s="144" t="s">
        <v>1044</v>
      </c>
      <c r="F210" s="145" t="s">
        <v>1045</v>
      </c>
      <c r="G210" s="146" t="s">
        <v>1755</v>
      </c>
      <c r="H210" s="147">
        <v>1.4</v>
      </c>
      <c r="I210" s="148"/>
      <c r="J210" s="148">
        <f>ROUND(I210*H210,2)</f>
        <v>0</v>
      </c>
      <c r="K210" s="149"/>
      <c r="L210" s="30"/>
      <c r="M210" s="150" t="s">
        <v>1456</v>
      </c>
      <c r="N210" s="151" t="s">
        <v>1491</v>
      </c>
      <c r="O210" s="152">
        <v>0.152</v>
      </c>
      <c r="P210" s="152">
        <f>O210*H210</f>
        <v>0.21279999999999999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1756</v>
      </c>
      <c r="AT210" s="154" t="s">
        <v>1752</v>
      </c>
      <c r="AU210" s="154" t="s">
        <v>1535</v>
      </c>
      <c r="AY210" s="17" t="s">
        <v>1750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1533</v>
      </c>
      <c r="BK210" s="155">
        <f>ROUND(I210*H210,2)</f>
        <v>0</v>
      </c>
      <c r="BL210" s="17" t="s">
        <v>1756</v>
      </c>
      <c r="BM210" s="154" t="s">
        <v>1046</v>
      </c>
    </row>
    <row r="211" spans="1:65" s="1" customFormat="1" ht="33" customHeight="1">
      <c r="A211" s="29"/>
      <c r="B211" s="142"/>
      <c r="C211" s="143" t="s">
        <v>1930</v>
      </c>
      <c r="D211" s="143" t="s">
        <v>1752</v>
      </c>
      <c r="E211" s="144" t="s">
        <v>1047</v>
      </c>
      <c r="F211" s="145" t="s">
        <v>1048</v>
      </c>
      <c r="G211" s="146" t="s">
        <v>1802</v>
      </c>
      <c r="H211" s="147">
        <v>0.61499999999999999</v>
      </c>
      <c r="I211" s="148"/>
      <c r="J211" s="148">
        <f>ROUND(I211*H211,2)</f>
        <v>0</v>
      </c>
      <c r="K211" s="149"/>
      <c r="L211" s="30"/>
      <c r="M211" s="150" t="s">
        <v>1456</v>
      </c>
      <c r="N211" s="151" t="s">
        <v>1491</v>
      </c>
      <c r="O211" s="152">
        <v>3.2130000000000001</v>
      </c>
      <c r="P211" s="152">
        <f>O211*H211</f>
        <v>1.9759949999999999</v>
      </c>
      <c r="Q211" s="152">
        <v>2.3010199999999998</v>
      </c>
      <c r="R211" s="152">
        <f>Q211*H211</f>
        <v>1.4151273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1756</v>
      </c>
      <c r="AT211" s="154" t="s">
        <v>1752</v>
      </c>
      <c r="AU211" s="154" t="s">
        <v>1535</v>
      </c>
      <c r="AY211" s="17" t="s">
        <v>1750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1533</v>
      </c>
      <c r="BK211" s="155">
        <f>ROUND(I211*H211,2)</f>
        <v>0</v>
      </c>
      <c r="BL211" s="17" t="s">
        <v>1756</v>
      </c>
      <c r="BM211" s="154" t="s">
        <v>1049</v>
      </c>
    </row>
    <row r="212" spans="1:65" s="13" customFormat="1">
      <c r="B212" s="163"/>
      <c r="D212" s="157" t="s">
        <v>1758</v>
      </c>
      <c r="E212" s="164" t="s">
        <v>1456</v>
      </c>
      <c r="F212" s="165" t="s">
        <v>1050</v>
      </c>
      <c r="H212" s="166">
        <v>0.61499999999999999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1533</v>
      </c>
      <c r="AY212" s="164" t="s">
        <v>1750</v>
      </c>
    </row>
    <row r="213" spans="1:65" s="11" customFormat="1" ht="22.9" customHeight="1">
      <c r="B213" s="130"/>
      <c r="D213" s="131" t="s">
        <v>1525</v>
      </c>
      <c r="E213" s="140" t="s">
        <v>1764</v>
      </c>
      <c r="F213" s="140" t="s">
        <v>1884</v>
      </c>
      <c r="J213" s="141">
        <f>BK213</f>
        <v>0</v>
      </c>
      <c r="L213" s="130"/>
      <c r="M213" s="134"/>
      <c r="N213" s="135"/>
      <c r="O213" s="135"/>
      <c r="P213" s="136">
        <f>SUM(P214:P218)</f>
        <v>3.7842790000000002</v>
      </c>
      <c r="Q213" s="135"/>
      <c r="R213" s="136">
        <f>SUM(R214:R218)</f>
        <v>1.7471753000000001</v>
      </c>
      <c r="S213" s="135"/>
      <c r="T213" s="137">
        <f>SUM(T214:T218)</f>
        <v>0</v>
      </c>
      <c r="AR213" s="131" t="s">
        <v>1533</v>
      </c>
      <c r="AT213" s="138" t="s">
        <v>1525</v>
      </c>
      <c r="AU213" s="138" t="s">
        <v>1533</v>
      </c>
      <c r="AY213" s="131" t="s">
        <v>1750</v>
      </c>
      <c r="BK213" s="139">
        <f>SUM(BK214:BK218)</f>
        <v>0</v>
      </c>
    </row>
    <row r="214" spans="1:65" s="1" customFormat="1" ht="16.5" customHeight="1">
      <c r="A214" s="29"/>
      <c r="B214" s="142"/>
      <c r="C214" s="143" t="s">
        <v>1934</v>
      </c>
      <c r="D214" s="143" t="s">
        <v>1752</v>
      </c>
      <c r="E214" s="144" t="s">
        <v>1051</v>
      </c>
      <c r="F214" s="145" t="s">
        <v>1052</v>
      </c>
      <c r="G214" s="146" t="s">
        <v>1802</v>
      </c>
      <c r="H214" s="147">
        <v>0.67300000000000004</v>
      </c>
      <c r="I214" s="148"/>
      <c r="J214" s="148">
        <f>ROUND(I214*H214,2)</f>
        <v>0</v>
      </c>
      <c r="K214" s="149"/>
      <c r="L214" s="30"/>
      <c r="M214" s="150" t="s">
        <v>1456</v>
      </c>
      <c r="N214" s="151" t="s">
        <v>1491</v>
      </c>
      <c r="O214" s="152">
        <v>5.6230000000000002</v>
      </c>
      <c r="P214" s="152">
        <f>O214*H214</f>
        <v>3.7842790000000002</v>
      </c>
      <c r="Q214" s="152">
        <v>2.5960999999999999</v>
      </c>
      <c r="R214" s="152">
        <f>Q214*H214</f>
        <v>1.7471753000000001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1053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1054</v>
      </c>
      <c r="H215" s="166">
        <v>0.67300000000000004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1533</v>
      </c>
      <c r="AY215" s="164" t="s">
        <v>1750</v>
      </c>
    </row>
    <row r="216" spans="1:65" s="1" customFormat="1" ht="24.2" customHeight="1">
      <c r="A216" s="29"/>
      <c r="B216" s="142"/>
      <c r="C216" s="143" t="s">
        <v>1939</v>
      </c>
      <c r="D216" s="143" t="s">
        <v>1752</v>
      </c>
      <c r="E216" s="144" t="s">
        <v>1055</v>
      </c>
      <c r="F216" s="145" t="s">
        <v>1056</v>
      </c>
      <c r="G216" s="146" t="s">
        <v>2141</v>
      </c>
      <c r="H216" s="147">
        <v>1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0</v>
      </c>
      <c r="P216" s="152">
        <f>O216*H216</f>
        <v>0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1057</v>
      </c>
    </row>
    <row r="217" spans="1:65" s="1" customFormat="1" ht="24.2" customHeight="1">
      <c r="A217" s="29"/>
      <c r="B217" s="142"/>
      <c r="C217" s="143" t="s">
        <v>1944</v>
      </c>
      <c r="D217" s="143" t="s">
        <v>1752</v>
      </c>
      <c r="E217" s="144" t="s">
        <v>1058</v>
      </c>
      <c r="F217" s="145" t="s">
        <v>1059</v>
      </c>
      <c r="G217" s="146" t="s">
        <v>2141</v>
      </c>
      <c r="H217" s="147">
        <v>1</v>
      </c>
      <c r="I217" s="148"/>
      <c r="J217" s="148">
        <f>ROUND(I217*H217,2)</f>
        <v>0</v>
      </c>
      <c r="K217" s="149"/>
      <c r="L217" s="30"/>
      <c r="M217" s="150" t="s">
        <v>1456</v>
      </c>
      <c r="N217" s="151" t="s">
        <v>1491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1756</v>
      </c>
      <c r="AT217" s="154" t="s">
        <v>1752</v>
      </c>
      <c r="AU217" s="154" t="s">
        <v>1535</v>
      </c>
      <c r="AY217" s="17" t="s">
        <v>1750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1533</v>
      </c>
      <c r="BK217" s="155">
        <f>ROUND(I217*H217,2)</f>
        <v>0</v>
      </c>
      <c r="BL217" s="17" t="s">
        <v>1756</v>
      </c>
      <c r="BM217" s="154" t="s">
        <v>1060</v>
      </c>
    </row>
    <row r="218" spans="1:65" s="1" customFormat="1" ht="24.2" customHeight="1">
      <c r="A218" s="29"/>
      <c r="B218" s="142"/>
      <c r="C218" s="143" t="s">
        <v>1949</v>
      </c>
      <c r="D218" s="143" t="s">
        <v>1752</v>
      </c>
      <c r="E218" s="144" t="s">
        <v>1061</v>
      </c>
      <c r="F218" s="145" t="s">
        <v>1062</v>
      </c>
      <c r="G218" s="146" t="s">
        <v>2141</v>
      </c>
      <c r="H218" s="147">
        <v>1</v>
      </c>
      <c r="I218" s="148"/>
      <c r="J218" s="148">
        <f>ROUND(I218*H218,2)</f>
        <v>0</v>
      </c>
      <c r="K218" s="149"/>
      <c r="L218" s="30"/>
      <c r="M218" s="150" t="s">
        <v>1456</v>
      </c>
      <c r="N218" s="151" t="s">
        <v>1491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1063</v>
      </c>
    </row>
    <row r="219" spans="1:65" s="11" customFormat="1" ht="22.9" customHeight="1">
      <c r="B219" s="130"/>
      <c r="D219" s="131" t="s">
        <v>1525</v>
      </c>
      <c r="E219" s="140" t="s">
        <v>1756</v>
      </c>
      <c r="F219" s="140" t="s">
        <v>1893</v>
      </c>
      <c r="J219" s="141">
        <f>BK219</f>
        <v>0</v>
      </c>
      <c r="L219" s="130"/>
      <c r="M219" s="134"/>
      <c r="N219" s="135"/>
      <c r="O219" s="135"/>
      <c r="P219" s="136">
        <f>SUM(P220:P221)</f>
        <v>2.9632499999999999</v>
      </c>
      <c r="Q219" s="135"/>
      <c r="R219" s="136">
        <f>SUM(R220:R221)</f>
        <v>0</v>
      </c>
      <c r="S219" s="135"/>
      <c r="T219" s="137">
        <f>SUM(T220:T221)</f>
        <v>0</v>
      </c>
      <c r="AR219" s="131" t="s">
        <v>1533</v>
      </c>
      <c r="AT219" s="138" t="s">
        <v>1525</v>
      </c>
      <c r="AU219" s="138" t="s">
        <v>1533</v>
      </c>
      <c r="AY219" s="131" t="s">
        <v>1750</v>
      </c>
      <c r="BK219" s="139">
        <f>SUM(BK220:BK221)</f>
        <v>0</v>
      </c>
    </row>
    <row r="220" spans="1:65" s="1" customFormat="1" ht="33" customHeight="1">
      <c r="A220" s="29"/>
      <c r="B220" s="142"/>
      <c r="C220" s="143" t="s">
        <v>1953</v>
      </c>
      <c r="D220" s="143" t="s">
        <v>1752</v>
      </c>
      <c r="E220" s="144" t="s">
        <v>1895</v>
      </c>
      <c r="F220" s="145" t="s">
        <v>1896</v>
      </c>
      <c r="G220" s="146" t="s">
        <v>1802</v>
      </c>
      <c r="H220" s="147">
        <v>2.25</v>
      </c>
      <c r="I220" s="148"/>
      <c r="J220" s="148">
        <f>ROUND(I220*H220,2)</f>
        <v>0</v>
      </c>
      <c r="K220" s="149"/>
      <c r="L220" s="30"/>
      <c r="M220" s="150" t="s">
        <v>1456</v>
      </c>
      <c r="N220" s="151" t="s">
        <v>1491</v>
      </c>
      <c r="O220" s="152">
        <v>1.3169999999999999</v>
      </c>
      <c r="P220" s="152">
        <f>O220*H220</f>
        <v>2.9632499999999999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1533</v>
      </c>
      <c r="BK220" s="155">
        <f>ROUND(I220*H220,2)</f>
        <v>0</v>
      </c>
      <c r="BL220" s="17" t="s">
        <v>1756</v>
      </c>
      <c r="BM220" s="154" t="s">
        <v>1064</v>
      </c>
    </row>
    <row r="221" spans="1:65" s="13" customFormat="1">
      <c r="B221" s="163"/>
      <c r="D221" s="157" t="s">
        <v>1758</v>
      </c>
      <c r="E221" s="164" t="s">
        <v>1456</v>
      </c>
      <c r="F221" s="165" t="s">
        <v>1065</v>
      </c>
      <c r="H221" s="166">
        <v>2.25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1758</v>
      </c>
      <c r="AU221" s="164" t="s">
        <v>1535</v>
      </c>
      <c r="AV221" s="13" t="s">
        <v>1535</v>
      </c>
      <c r="AW221" s="13" t="s">
        <v>1482</v>
      </c>
      <c r="AX221" s="13" t="s">
        <v>1533</v>
      </c>
      <c r="AY221" s="164" t="s">
        <v>1750</v>
      </c>
    </row>
    <row r="222" spans="1:65" s="11" customFormat="1" ht="22.9" customHeight="1">
      <c r="B222" s="130"/>
      <c r="D222" s="131" t="s">
        <v>1525</v>
      </c>
      <c r="E222" s="140" t="s">
        <v>1771</v>
      </c>
      <c r="F222" s="140" t="s">
        <v>1920</v>
      </c>
      <c r="J222" s="141">
        <f>BK222</f>
        <v>0</v>
      </c>
      <c r="L222" s="130"/>
      <c r="M222" s="134"/>
      <c r="N222" s="135"/>
      <c r="O222" s="135"/>
      <c r="P222" s="136">
        <f>SUM(P223:P244)</f>
        <v>9.7919200000000011</v>
      </c>
      <c r="Q222" s="135"/>
      <c r="R222" s="136">
        <f>SUM(R223:R244)</f>
        <v>0.18</v>
      </c>
      <c r="S222" s="135"/>
      <c r="T222" s="137">
        <f>SUM(T223:T244)</f>
        <v>0</v>
      </c>
      <c r="AR222" s="131" t="s">
        <v>1533</v>
      </c>
      <c r="AT222" s="138" t="s">
        <v>1525</v>
      </c>
      <c r="AU222" s="138" t="s">
        <v>1533</v>
      </c>
      <c r="AY222" s="131" t="s">
        <v>1750</v>
      </c>
      <c r="BK222" s="139">
        <f>SUM(BK223:BK244)</f>
        <v>0</v>
      </c>
    </row>
    <row r="223" spans="1:65" s="1" customFormat="1" ht="37.9" customHeight="1">
      <c r="A223" s="29"/>
      <c r="B223" s="142"/>
      <c r="C223" s="143" t="s">
        <v>1958</v>
      </c>
      <c r="D223" s="143" t="s">
        <v>1752</v>
      </c>
      <c r="E223" s="144" t="s">
        <v>1066</v>
      </c>
      <c r="F223" s="145" t="s">
        <v>1067</v>
      </c>
      <c r="G223" s="146" t="s">
        <v>1755</v>
      </c>
      <c r="H223" s="147">
        <v>27.64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0.12</v>
      </c>
      <c r="P223" s="152">
        <f>O223*H223</f>
        <v>3.3167999999999997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1068</v>
      </c>
    </row>
    <row r="224" spans="1:65" s="12" customFormat="1">
      <c r="B224" s="156"/>
      <c r="D224" s="157" t="s">
        <v>1758</v>
      </c>
      <c r="E224" s="158" t="s">
        <v>1456</v>
      </c>
      <c r="F224" s="159" t="s">
        <v>949</v>
      </c>
      <c r="H224" s="158" t="s">
        <v>1456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1758</v>
      </c>
      <c r="AU224" s="158" t="s">
        <v>1535</v>
      </c>
      <c r="AV224" s="12" t="s">
        <v>1533</v>
      </c>
      <c r="AW224" s="12" t="s">
        <v>1482</v>
      </c>
      <c r="AX224" s="12" t="s">
        <v>1526</v>
      </c>
      <c r="AY224" s="158" t="s">
        <v>1750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950</v>
      </c>
      <c r="H225" s="166">
        <v>27.64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1533</v>
      </c>
      <c r="AY225" s="164" t="s">
        <v>1750</v>
      </c>
    </row>
    <row r="226" spans="1:65" s="1" customFormat="1" ht="44.25" customHeight="1">
      <c r="A226" s="29"/>
      <c r="B226" s="142"/>
      <c r="C226" s="143" t="s">
        <v>1962</v>
      </c>
      <c r="D226" s="143" t="s">
        <v>1752</v>
      </c>
      <c r="E226" s="144" t="s">
        <v>2230</v>
      </c>
      <c r="F226" s="145" t="s">
        <v>2231</v>
      </c>
      <c r="G226" s="146" t="s">
        <v>1755</v>
      </c>
      <c r="H226" s="147">
        <v>35.28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2.8000000000000001E-2</v>
      </c>
      <c r="P226" s="152">
        <f>O226*H226</f>
        <v>0.98784000000000005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1069</v>
      </c>
    </row>
    <row r="227" spans="1:65" s="12" customFormat="1">
      <c r="B227" s="156"/>
      <c r="D227" s="157" t="s">
        <v>1758</v>
      </c>
      <c r="E227" s="158" t="s">
        <v>1456</v>
      </c>
      <c r="F227" s="159" t="s">
        <v>2233</v>
      </c>
      <c r="H227" s="158" t="s">
        <v>1456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1758</v>
      </c>
      <c r="AU227" s="158" t="s">
        <v>1535</v>
      </c>
      <c r="AV227" s="12" t="s">
        <v>1533</v>
      </c>
      <c r="AW227" s="12" t="s">
        <v>1482</v>
      </c>
      <c r="AX227" s="12" t="s">
        <v>1526</v>
      </c>
      <c r="AY227" s="158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952</v>
      </c>
      <c r="H228" s="166">
        <v>35.28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1533</v>
      </c>
      <c r="AY228" s="164" t="s">
        <v>1750</v>
      </c>
    </row>
    <row r="229" spans="1:65" s="1" customFormat="1" ht="49.15" customHeight="1">
      <c r="A229" s="29"/>
      <c r="B229" s="142"/>
      <c r="C229" s="143" t="s">
        <v>1966</v>
      </c>
      <c r="D229" s="143" t="s">
        <v>1752</v>
      </c>
      <c r="E229" s="144" t="s">
        <v>1070</v>
      </c>
      <c r="F229" s="145" t="s">
        <v>1071</v>
      </c>
      <c r="G229" s="146" t="s">
        <v>1755</v>
      </c>
      <c r="H229" s="147">
        <v>31.16</v>
      </c>
      <c r="I229" s="148"/>
      <c r="J229" s="148">
        <f>ROUND(I229*H229,2)</f>
        <v>0</v>
      </c>
      <c r="K229" s="149"/>
      <c r="L229" s="30"/>
      <c r="M229" s="150" t="s">
        <v>1456</v>
      </c>
      <c r="N229" s="151" t="s">
        <v>1491</v>
      </c>
      <c r="O229" s="152">
        <v>2.8000000000000001E-2</v>
      </c>
      <c r="P229" s="152">
        <f>O229*H229</f>
        <v>0.87248000000000003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1756</v>
      </c>
      <c r="AT229" s="154" t="s">
        <v>1752</v>
      </c>
      <c r="AU229" s="154" t="s">
        <v>1535</v>
      </c>
      <c r="AY229" s="17" t="s">
        <v>1750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1533</v>
      </c>
      <c r="BK229" s="155">
        <f>ROUND(I229*H229,2)</f>
        <v>0</v>
      </c>
      <c r="BL229" s="17" t="s">
        <v>1756</v>
      </c>
      <c r="BM229" s="154" t="s">
        <v>1072</v>
      </c>
    </row>
    <row r="230" spans="1:65" s="12" customFormat="1">
      <c r="B230" s="156"/>
      <c r="D230" s="157" t="s">
        <v>1758</v>
      </c>
      <c r="E230" s="158" t="s">
        <v>1456</v>
      </c>
      <c r="F230" s="159" t="s">
        <v>957</v>
      </c>
      <c r="H230" s="158" t="s">
        <v>1456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1758</v>
      </c>
      <c r="AU230" s="158" t="s">
        <v>1535</v>
      </c>
      <c r="AV230" s="12" t="s">
        <v>1533</v>
      </c>
      <c r="AW230" s="12" t="s">
        <v>1482</v>
      </c>
      <c r="AX230" s="12" t="s">
        <v>1526</v>
      </c>
      <c r="AY230" s="158" t="s">
        <v>1750</v>
      </c>
    </row>
    <row r="231" spans="1:65" s="13" customFormat="1">
      <c r="B231" s="163"/>
      <c r="D231" s="157" t="s">
        <v>1758</v>
      </c>
      <c r="E231" s="164" t="s">
        <v>1456</v>
      </c>
      <c r="F231" s="165" t="s">
        <v>958</v>
      </c>
      <c r="H231" s="166">
        <v>31.16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1758</v>
      </c>
      <c r="AU231" s="164" t="s">
        <v>1535</v>
      </c>
      <c r="AV231" s="13" t="s">
        <v>1535</v>
      </c>
      <c r="AW231" s="13" t="s">
        <v>1482</v>
      </c>
      <c r="AX231" s="13" t="s">
        <v>1533</v>
      </c>
      <c r="AY231" s="164" t="s">
        <v>1750</v>
      </c>
    </row>
    <row r="232" spans="1:65" s="1" customFormat="1" ht="37.9" customHeight="1">
      <c r="A232" s="29"/>
      <c r="B232" s="142"/>
      <c r="C232" s="143" t="s">
        <v>1970</v>
      </c>
      <c r="D232" s="143" t="s">
        <v>1752</v>
      </c>
      <c r="E232" s="144" t="s">
        <v>1927</v>
      </c>
      <c r="F232" s="145" t="s">
        <v>1928</v>
      </c>
      <c r="G232" s="146" t="s">
        <v>1755</v>
      </c>
      <c r="H232" s="147">
        <v>29.36</v>
      </c>
      <c r="I232" s="148"/>
      <c r="J232" s="148">
        <f>ROUND(I232*H232,2)</f>
        <v>0</v>
      </c>
      <c r="K232" s="149"/>
      <c r="L232" s="30"/>
      <c r="M232" s="150" t="s">
        <v>1456</v>
      </c>
      <c r="N232" s="151" t="s">
        <v>1491</v>
      </c>
      <c r="O232" s="152">
        <v>2.7E-2</v>
      </c>
      <c r="P232" s="152">
        <f>O232*H232</f>
        <v>0.79271999999999998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1756</v>
      </c>
      <c r="AT232" s="154" t="s">
        <v>1752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1073</v>
      </c>
    </row>
    <row r="233" spans="1:65" s="12" customFormat="1">
      <c r="B233" s="156"/>
      <c r="D233" s="157" t="s">
        <v>1758</v>
      </c>
      <c r="E233" s="158" t="s">
        <v>1456</v>
      </c>
      <c r="F233" s="159" t="s">
        <v>2165</v>
      </c>
      <c r="H233" s="158" t="s">
        <v>1456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1758</v>
      </c>
      <c r="AU233" s="158" t="s">
        <v>1535</v>
      </c>
      <c r="AV233" s="12" t="s">
        <v>1533</v>
      </c>
      <c r="AW233" s="12" t="s">
        <v>1482</v>
      </c>
      <c r="AX233" s="12" t="s">
        <v>1526</v>
      </c>
      <c r="AY233" s="158" t="s">
        <v>1750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954</v>
      </c>
      <c r="H234" s="166">
        <v>29.36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1533</v>
      </c>
      <c r="AY234" s="164" t="s">
        <v>1750</v>
      </c>
    </row>
    <row r="235" spans="1:65" s="1" customFormat="1" ht="24.2" customHeight="1">
      <c r="A235" s="29"/>
      <c r="B235" s="142"/>
      <c r="C235" s="143" t="s">
        <v>1974</v>
      </c>
      <c r="D235" s="143" t="s">
        <v>1752</v>
      </c>
      <c r="E235" s="144" t="s">
        <v>1931</v>
      </c>
      <c r="F235" s="145" t="s">
        <v>1932</v>
      </c>
      <c r="G235" s="146" t="s">
        <v>1755</v>
      </c>
      <c r="H235" s="147">
        <v>33.04</v>
      </c>
      <c r="I235" s="148"/>
      <c r="J235" s="148">
        <f>ROUND(I235*H235,2)</f>
        <v>0</v>
      </c>
      <c r="K235" s="149"/>
      <c r="L235" s="30"/>
      <c r="M235" s="150" t="s">
        <v>1456</v>
      </c>
      <c r="N235" s="151" t="s">
        <v>1491</v>
      </c>
      <c r="O235" s="152">
        <v>4.0000000000000001E-3</v>
      </c>
      <c r="P235" s="152">
        <f>O235*H235</f>
        <v>0.13216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1533</v>
      </c>
      <c r="BK235" s="155">
        <f>ROUND(I235*H235,2)</f>
        <v>0</v>
      </c>
      <c r="BL235" s="17" t="s">
        <v>1756</v>
      </c>
      <c r="BM235" s="154" t="s">
        <v>1074</v>
      </c>
    </row>
    <row r="236" spans="1:65" s="1" customFormat="1" ht="24.2" customHeight="1">
      <c r="A236" s="29"/>
      <c r="B236" s="142"/>
      <c r="C236" s="143" t="s">
        <v>1978</v>
      </c>
      <c r="D236" s="143" t="s">
        <v>1752</v>
      </c>
      <c r="E236" s="144" t="s">
        <v>1935</v>
      </c>
      <c r="F236" s="145" t="s">
        <v>1936</v>
      </c>
      <c r="G236" s="146" t="s">
        <v>1755</v>
      </c>
      <c r="H236" s="147">
        <v>35</v>
      </c>
      <c r="I236" s="148"/>
      <c r="J236" s="148">
        <f>ROUND(I236*H236,2)</f>
        <v>0</v>
      </c>
      <c r="K236" s="149"/>
      <c r="L236" s="30"/>
      <c r="M236" s="150" t="s">
        <v>1456</v>
      </c>
      <c r="N236" s="151" t="s">
        <v>1491</v>
      </c>
      <c r="O236" s="152">
        <v>2E-3</v>
      </c>
      <c r="P236" s="152">
        <f>O236*H236</f>
        <v>7.0000000000000007E-2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1756</v>
      </c>
      <c r="AT236" s="154" t="s">
        <v>1752</v>
      </c>
      <c r="AU236" s="154" t="s">
        <v>1535</v>
      </c>
      <c r="AY236" s="17" t="s">
        <v>1750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1533</v>
      </c>
      <c r="BK236" s="155">
        <f>ROUND(I236*H236,2)</f>
        <v>0</v>
      </c>
      <c r="BL236" s="17" t="s">
        <v>1756</v>
      </c>
      <c r="BM236" s="154" t="s">
        <v>1075</v>
      </c>
    </row>
    <row r="237" spans="1:65" s="1" customFormat="1" ht="44.25" customHeight="1">
      <c r="A237" s="29"/>
      <c r="B237" s="142"/>
      <c r="C237" s="143" t="s">
        <v>1982</v>
      </c>
      <c r="D237" s="143" t="s">
        <v>1752</v>
      </c>
      <c r="E237" s="144" t="s">
        <v>2240</v>
      </c>
      <c r="F237" s="145" t="s">
        <v>2241</v>
      </c>
      <c r="G237" s="146" t="s">
        <v>1755</v>
      </c>
      <c r="H237" s="147">
        <v>35</v>
      </c>
      <c r="I237" s="148"/>
      <c r="J237" s="148">
        <f>ROUND(I237*H237,2)</f>
        <v>0</v>
      </c>
      <c r="K237" s="149"/>
      <c r="L237" s="30"/>
      <c r="M237" s="150" t="s">
        <v>1456</v>
      </c>
      <c r="N237" s="151" t="s">
        <v>1491</v>
      </c>
      <c r="O237" s="152">
        <v>1.6E-2</v>
      </c>
      <c r="P237" s="152">
        <f>O237*H237</f>
        <v>0.56000000000000005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1533</v>
      </c>
      <c r="BK237" s="155">
        <f>ROUND(I237*H237,2)</f>
        <v>0</v>
      </c>
      <c r="BL237" s="17" t="s">
        <v>1756</v>
      </c>
      <c r="BM237" s="154" t="s">
        <v>1076</v>
      </c>
    </row>
    <row r="238" spans="1:65" s="12" customFormat="1">
      <c r="B238" s="156"/>
      <c r="D238" s="157" t="s">
        <v>1758</v>
      </c>
      <c r="E238" s="158" t="s">
        <v>1456</v>
      </c>
      <c r="F238" s="159" t="s">
        <v>2181</v>
      </c>
      <c r="H238" s="158" t="s">
        <v>1456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1758</v>
      </c>
      <c r="AU238" s="158" t="s">
        <v>1535</v>
      </c>
      <c r="AV238" s="12" t="s">
        <v>1533</v>
      </c>
      <c r="AW238" s="12" t="s">
        <v>1482</v>
      </c>
      <c r="AX238" s="12" t="s">
        <v>1526</v>
      </c>
      <c r="AY238" s="158" t="s">
        <v>1750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960</v>
      </c>
      <c r="H239" s="166">
        <v>35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" customFormat="1" ht="44.25" customHeight="1">
      <c r="A240" s="29"/>
      <c r="B240" s="142"/>
      <c r="C240" s="143" t="s">
        <v>1986</v>
      </c>
      <c r="D240" s="143" t="s">
        <v>1752</v>
      </c>
      <c r="E240" s="144" t="s">
        <v>1077</v>
      </c>
      <c r="F240" s="145" t="s">
        <v>1078</v>
      </c>
      <c r="G240" s="146" t="s">
        <v>1755</v>
      </c>
      <c r="H240" s="147">
        <v>33.04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2.3E-2</v>
      </c>
      <c r="P240" s="152">
        <f>O240*H240</f>
        <v>0.75991999999999993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1079</v>
      </c>
    </row>
    <row r="241" spans="1:65" s="12" customFormat="1">
      <c r="B241" s="156"/>
      <c r="D241" s="157" t="s">
        <v>1758</v>
      </c>
      <c r="E241" s="158" t="s">
        <v>1456</v>
      </c>
      <c r="F241" s="159" t="s">
        <v>2172</v>
      </c>
      <c r="H241" s="158" t="s">
        <v>1456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1758</v>
      </c>
      <c r="AU241" s="158" t="s">
        <v>1535</v>
      </c>
      <c r="AV241" s="12" t="s">
        <v>1533</v>
      </c>
      <c r="AW241" s="12" t="s">
        <v>1482</v>
      </c>
      <c r="AX241" s="12" t="s">
        <v>1526</v>
      </c>
      <c r="AY241" s="158" t="s">
        <v>1750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956</v>
      </c>
      <c r="H242" s="166">
        <v>33.04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1533</v>
      </c>
      <c r="AY242" s="164" t="s">
        <v>1750</v>
      </c>
    </row>
    <row r="243" spans="1:65" s="1" customFormat="1" ht="24.2" customHeight="1">
      <c r="A243" s="29"/>
      <c r="B243" s="142"/>
      <c r="C243" s="143" t="s">
        <v>1990</v>
      </c>
      <c r="D243" s="143" t="s">
        <v>1752</v>
      </c>
      <c r="E243" s="144" t="s">
        <v>1945</v>
      </c>
      <c r="F243" s="145" t="s">
        <v>1946</v>
      </c>
      <c r="G243" s="146" t="s">
        <v>1786</v>
      </c>
      <c r="H243" s="147">
        <v>50</v>
      </c>
      <c r="I243" s="148"/>
      <c r="J243" s="148">
        <f>ROUND(I243*H243,2)</f>
        <v>0</v>
      </c>
      <c r="K243" s="149"/>
      <c r="L243" s="30"/>
      <c r="M243" s="150" t="s">
        <v>1456</v>
      </c>
      <c r="N243" s="151" t="s">
        <v>1491</v>
      </c>
      <c r="O243" s="152">
        <v>4.5999999999999999E-2</v>
      </c>
      <c r="P243" s="152">
        <f>O243*H243</f>
        <v>2.2999999999999998</v>
      </c>
      <c r="Q243" s="152">
        <v>3.5999999999999999E-3</v>
      </c>
      <c r="R243" s="152">
        <f>Q243*H243</f>
        <v>0.18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1080</v>
      </c>
    </row>
    <row r="244" spans="1:65" s="13" customFormat="1">
      <c r="B244" s="163"/>
      <c r="D244" s="157" t="s">
        <v>1758</v>
      </c>
      <c r="E244" s="164" t="s">
        <v>1456</v>
      </c>
      <c r="F244" s="165" t="s">
        <v>1081</v>
      </c>
      <c r="H244" s="166">
        <v>50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1758</v>
      </c>
      <c r="AU244" s="164" t="s">
        <v>1535</v>
      </c>
      <c r="AV244" s="13" t="s">
        <v>1535</v>
      </c>
      <c r="AW244" s="13" t="s">
        <v>1482</v>
      </c>
      <c r="AX244" s="13" t="s">
        <v>1533</v>
      </c>
      <c r="AY244" s="164" t="s">
        <v>1750</v>
      </c>
    </row>
    <row r="245" spans="1:65" s="11" customFormat="1" ht="22.9" customHeight="1">
      <c r="B245" s="130"/>
      <c r="D245" s="131" t="s">
        <v>1525</v>
      </c>
      <c r="E245" s="140" t="s">
        <v>1789</v>
      </c>
      <c r="F245" s="140" t="s">
        <v>1948</v>
      </c>
      <c r="J245" s="141">
        <f>BK245</f>
        <v>0</v>
      </c>
      <c r="L245" s="130"/>
      <c r="M245" s="134"/>
      <c r="N245" s="135"/>
      <c r="O245" s="135"/>
      <c r="P245" s="136">
        <f>SUM(P246:P255)</f>
        <v>5.6590000000000007</v>
      </c>
      <c r="Q245" s="135"/>
      <c r="R245" s="136">
        <f>SUM(R246:R255)</f>
        <v>12.693519999999998</v>
      </c>
      <c r="S245" s="135"/>
      <c r="T245" s="137">
        <f>SUM(T246:T255)</f>
        <v>0</v>
      </c>
      <c r="AR245" s="131" t="s">
        <v>1533</v>
      </c>
      <c r="AT245" s="138" t="s">
        <v>1525</v>
      </c>
      <c r="AU245" s="138" t="s">
        <v>1533</v>
      </c>
      <c r="AY245" s="131" t="s">
        <v>1750</v>
      </c>
      <c r="BK245" s="139">
        <f>SUM(BK246:BK255)</f>
        <v>0</v>
      </c>
    </row>
    <row r="246" spans="1:65" s="1" customFormat="1" ht="24.2" customHeight="1">
      <c r="A246" s="29"/>
      <c r="B246" s="142"/>
      <c r="C246" s="143" t="s">
        <v>1994</v>
      </c>
      <c r="D246" s="143" t="s">
        <v>1752</v>
      </c>
      <c r="E246" s="144" t="s">
        <v>1963</v>
      </c>
      <c r="F246" s="145" t="s">
        <v>1964</v>
      </c>
      <c r="G246" s="146" t="s">
        <v>1902</v>
      </c>
      <c r="H246" s="147">
        <v>1</v>
      </c>
      <c r="I246" s="148"/>
      <c r="J246" s="148">
        <f t="shared" ref="J246:J255" si="0">ROUND(I246*H246,2)</f>
        <v>0</v>
      </c>
      <c r="K246" s="149"/>
      <c r="L246" s="30"/>
      <c r="M246" s="150" t="s">
        <v>1456</v>
      </c>
      <c r="N246" s="151" t="s">
        <v>1491</v>
      </c>
      <c r="O246" s="152">
        <v>1.5620000000000001</v>
      </c>
      <c r="P246" s="152">
        <f t="shared" ref="P246:P255" si="1">O246*H246</f>
        <v>1.5620000000000001</v>
      </c>
      <c r="Q246" s="152">
        <v>1.0189999999999999E-2</v>
      </c>
      <c r="R246" s="152">
        <f t="shared" ref="R246:R255" si="2">Q246*H246</f>
        <v>1.0189999999999999E-2</v>
      </c>
      <c r="S246" s="152">
        <v>0</v>
      </c>
      <c r="T246" s="153">
        <f t="shared" ref="T246:T255" si="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1756</v>
      </c>
      <c r="AT246" s="154" t="s">
        <v>1752</v>
      </c>
      <c r="AU246" s="154" t="s">
        <v>1535</v>
      </c>
      <c r="AY246" s="17" t="s">
        <v>1750</v>
      </c>
      <c r="BE246" s="155">
        <f t="shared" ref="BE246:BE255" si="4">IF(N246="základní",J246,0)</f>
        <v>0</v>
      </c>
      <c r="BF246" s="155">
        <f t="shared" ref="BF246:BF255" si="5">IF(N246="snížená",J246,0)</f>
        <v>0</v>
      </c>
      <c r="BG246" s="155">
        <f t="shared" ref="BG246:BG255" si="6">IF(N246="zákl. přenesená",J246,0)</f>
        <v>0</v>
      </c>
      <c r="BH246" s="155">
        <f t="shared" ref="BH246:BH255" si="7">IF(N246="sníž. přenesená",J246,0)</f>
        <v>0</v>
      </c>
      <c r="BI246" s="155">
        <f t="shared" ref="BI246:BI255" si="8">IF(N246="nulová",J246,0)</f>
        <v>0</v>
      </c>
      <c r="BJ246" s="17" t="s">
        <v>1533</v>
      </c>
      <c r="BK246" s="155">
        <f t="shared" ref="BK246:BK255" si="9">ROUND(I246*H246,2)</f>
        <v>0</v>
      </c>
      <c r="BL246" s="17" t="s">
        <v>1756</v>
      </c>
      <c r="BM246" s="154" t="s">
        <v>1082</v>
      </c>
    </row>
    <row r="247" spans="1:65" s="1" customFormat="1" ht="24.2" customHeight="1">
      <c r="A247" s="29"/>
      <c r="B247" s="142"/>
      <c r="C247" s="177" t="s">
        <v>1998</v>
      </c>
      <c r="D247" s="177" t="s">
        <v>1849</v>
      </c>
      <c r="E247" s="178" t="s">
        <v>1083</v>
      </c>
      <c r="F247" s="179" t="s">
        <v>1084</v>
      </c>
      <c r="G247" s="180" t="s">
        <v>1902</v>
      </c>
      <c r="H247" s="181">
        <v>1</v>
      </c>
      <c r="I247" s="182"/>
      <c r="J247" s="182">
        <f t="shared" si="0"/>
        <v>0</v>
      </c>
      <c r="K247" s="183"/>
      <c r="L247" s="184"/>
      <c r="M247" s="185" t="s">
        <v>1456</v>
      </c>
      <c r="N247" s="186" t="s">
        <v>1491</v>
      </c>
      <c r="O247" s="152">
        <v>0</v>
      </c>
      <c r="P247" s="152">
        <f t="shared" si="1"/>
        <v>0</v>
      </c>
      <c r="Q247" s="152">
        <v>5.46</v>
      </c>
      <c r="R247" s="152">
        <f t="shared" si="2"/>
        <v>5.46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1789</v>
      </c>
      <c r="AT247" s="154" t="s">
        <v>1849</v>
      </c>
      <c r="AU247" s="154" t="s">
        <v>1535</v>
      </c>
      <c r="AY247" s="17" t="s">
        <v>1750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1533</v>
      </c>
      <c r="BK247" s="155">
        <f t="shared" si="9"/>
        <v>0</v>
      </c>
      <c r="BL247" s="17" t="s">
        <v>1756</v>
      </c>
      <c r="BM247" s="154" t="s">
        <v>1085</v>
      </c>
    </row>
    <row r="248" spans="1:65" s="1" customFormat="1" ht="24.2" customHeight="1">
      <c r="A248" s="29"/>
      <c r="B248" s="142"/>
      <c r="C248" s="143" t="s">
        <v>2002</v>
      </c>
      <c r="D248" s="143" t="s">
        <v>1752</v>
      </c>
      <c r="E248" s="144" t="s">
        <v>1979</v>
      </c>
      <c r="F248" s="145" t="s">
        <v>1086</v>
      </c>
      <c r="G248" s="146" t="s">
        <v>1902</v>
      </c>
      <c r="H248" s="147">
        <v>1</v>
      </c>
      <c r="I248" s="148"/>
      <c r="J248" s="148">
        <f t="shared" si="0"/>
        <v>0</v>
      </c>
      <c r="K248" s="149"/>
      <c r="L248" s="30"/>
      <c r="M248" s="150" t="s">
        <v>1456</v>
      </c>
      <c r="N248" s="151" t="s">
        <v>1491</v>
      </c>
      <c r="O248" s="152">
        <v>2.08</v>
      </c>
      <c r="P248" s="152">
        <f t="shared" si="1"/>
        <v>2.08</v>
      </c>
      <c r="Q248" s="152">
        <v>2.7529999999999999E-2</v>
      </c>
      <c r="R248" s="152">
        <f t="shared" si="2"/>
        <v>2.7529999999999999E-2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1756</v>
      </c>
      <c r="AT248" s="154" t="s">
        <v>1752</v>
      </c>
      <c r="AU248" s="154" t="s">
        <v>1535</v>
      </c>
      <c r="AY248" s="17" t="s">
        <v>1750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1533</v>
      </c>
      <c r="BK248" s="155">
        <f t="shared" si="9"/>
        <v>0</v>
      </c>
      <c r="BL248" s="17" t="s">
        <v>1756</v>
      </c>
      <c r="BM248" s="154" t="s">
        <v>1087</v>
      </c>
    </row>
    <row r="249" spans="1:65" s="1" customFormat="1" ht="24.2" customHeight="1">
      <c r="A249" s="29"/>
      <c r="B249" s="142"/>
      <c r="C249" s="177" t="s">
        <v>2007</v>
      </c>
      <c r="D249" s="177" t="s">
        <v>1849</v>
      </c>
      <c r="E249" s="178" t="s">
        <v>1088</v>
      </c>
      <c r="F249" s="179" t="s">
        <v>1089</v>
      </c>
      <c r="G249" s="180" t="s">
        <v>1902</v>
      </c>
      <c r="H249" s="181">
        <v>1</v>
      </c>
      <c r="I249" s="182"/>
      <c r="J249" s="182">
        <f t="shared" si="0"/>
        <v>0</v>
      </c>
      <c r="K249" s="183"/>
      <c r="L249" s="184"/>
      <c r="M249" s="185" t="s">
        <v>1456</v>
      </c>
      <c r="N249" s="186" t="s">
        <v>1491</v>
      </c>
      <c r="O249" s="152">
        <v>0</v>
      </c>
      <c r="P249" s="152">
        <f t="shared" si="1"/>
        <v>0</v>
      </c>
      <c r="Q249" s="152">
        <v>5.35</v>
      </c>
      <c r="R249" s="152">
        <f t="shared" si="2"/>
        <v>5.35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1789</v>
      </c>
      <c r="AT249" s="154" t="s">
        <v>1849</v>
      </c>
      <c r="AU249" s="154" t="s">
        <v>1535</v>
      </c>
      <c r="AY249" s="17" t="s">
        <v>1750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1533</v>
      </c>
      <c r="BK249" s="155">
        <f t="shared" si="9"/>
        <v>0</v>
      </c>
      <c r="BL249" s="17" t="s">
        <v>1756</v>
      </c>
      <c r="BM249" s="154" t="s">
        <v>1090</v>
      </c>
    </row>
    <row r="250" spans="1:65" s="1" customFormat="1" ht="24.2" customHeight="1">
      <c r="A250" s="29"/>
      <c r="B250" s="142"/>
      <c r="C250" s="143" t="s">
        <v>2011</v>
      </c>
      <c r="D250" s="143" t="s">
        <v>1752</v>
      </c>
      <c r="E250" s="144" t="s">
        <v>1091</v>
      </c>
      <c r="F250" s="145" t="s">
        <v>1092</v>
      </c>
      <c r="G250" s="146" t="s">
        <v>1902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1456</v>
      </c>
      <c r="N250" s="151" t="s">
        <v>1491</v>
      </c>
      <c r="O250" s="152">
        <v>0.81699999999999995</v>
      </c>
      <c r="P250" s="152">
        <f t="shared" si="1"/>
        <v>0.81699999999999995</v>
      </c>
      <c r="Q250" s="152">
        <v>3.8260000000000002E-2</v>
      </c>
      <c r="R250" s="152">
        <f t="shared" si="2"/>
        <v>3.8260000000000002E-2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1756</v>
      </c>
      <c r="AT250" s="154" t="s">
        <v>1752</v>
      </c>
      <c r="AU250" s="154" t="s">
        <v>1535</v>
      </c>
      <c r="AY250" s="17" t="s">
        <v>1750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1533</v>
      </c>
      <c r="BK250" s="155">
        <f t="shared" si="9"/>
        <v>0</v>
      </c>
      <c r="BL250" s="17" t="s">
        <v>1756</v>
      </c>
      <c r="BM250" s="154" t="s">
        <v>1093</v>
      </c>
    </row>
    <row r="251" spans="1:65" s="1" customFormat="1" ht="33" customHeight="1">
      <c r="A251" s="29"/>
      <c r="B251" s="142"/>
      <c r="C251" s="177" t="s">
        <v>2015</v>
      </c>
      <c r="D251" s="177" t="s">
        <v>1849</v>
      </c>
      <c r="E251" s="178" t="s">
        <v>1094</v>
      </c>
      <c r="F251" s="179" t="s">
        <v>1095</v>
      </c>
      <c r="G251" s="180" t="s">
        <v>1902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1456</v>
      </c>
      <c r="N251" s="186" t="s">
        <v>1491</v>
      </c>
      <c r="O251" s="152">
        <v>0</v>
      </c>
      <c r="P251" s="152">
        <f t="shared" si="1"/>
        <v>0</v>
      </c>
      <c r="Q251" s="152">
        <v>1.73</v>
      </c>
      <c r="R251" s="152">
        <f t="shared" si="2"/>
        <v>1.73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1789</v>
      </c>
      <c r="AT251" s="154" t="s">
        <v>1849</v>
      </c>
      <c r="AU251" s="154" t="s">
        <v>1535</v>
      </c>
      <c r="AY251" s="17" t="s">
        <v>1750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1533</v>
      </c>
      <c r="BK251" s="155">
        <f t="shared" si="9"/>
        <v>0</v>
      </c>
      <c r="BL251" s="17" t="s">
        <v>1756</v>
      </c>
      <c r="BM251" s="154" t="s">
        <v>1096</v>
      </c>
    </row>
    <row r="252" spans="1:65" s="1" customFormat="1" ht="37.9" customHeight="1">
      <c r="A252" s="29"/>
      <c r="B252" s="142"/>
      <c r="C252" s="143" t="s">
        <v>2019</v>
      </c>
      <c r="D252" s="143" t="s">
        <v>1752</v>
      </c>
      <c r="E252" s="144" t="s">
        <v>1097</v>
      </c>
      <c r="F252" s="145" t="s">
        <v>1098</v>
      </c>
      <c r="G252" s="146" t="s">
        <v>1902</v>
      </c>
      <c r="H252" s="147">
        <v>1</v>
      </c>
      <c r="I252" s="148"/>
      <c r="J252" s="148">
        <f t="shared" si="0"/>
        <v>0</v>
      </c>
      <c r="K252" s="149"/>
      <c r="L252" s="30"/>
      <c r="M252" s="150" t="s">
        <v>1456</v>
      </c>
      <c r="N252" s="151" t="s">
        <v>1491</v>
      </c>
      <c r="O252" s="152">
        <v>0.92</v>
      </c>
      <c r="P252" s="152">
        <f t="shared" si="1"/>
        <v>0.92</v>
      </c>
      <c r="Q252" s="152">
        <v>7.0200000000000002E-3</v>
      </c>
      <c r="R252" s="152">
        <f t="shared" si="2"/>
        <v>7.0200000000000002E-3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1756</v>
      </c>
      <c r="AT252" s="154" t="s">
        <v>1752</v>
      </c>
      <c r="AU252" s="154" t="s">
        <v>1535</v>
      </c>
      <c r="AY252" s="17" t="s">
        <v>1750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1533</v>
      </c>
      <c r="BK252" s="155">
        <f t="shared" si="9"/>
        <v>0</v>
      </c>
      <c r="BL252" s="17" t="s">
        <v>1756</v>
      </c>
      <c r="BM252" s="154" t="s">
        <v>1099</v>
      </c>
    </row>
    <row r="253" spans="1:65" s="1" customFormat="1" ht="24.2" customHeight="1">
      <c r="A253" s="29"/>
      <c r="B253" s="142"/>
      <c r="C253" s="177" t="s">
        <v>2023</v>
      </c>
      <c r="D253" s="177" t="s">
        <v>1849</v>
      </c>
      <c r="E253" s="178" t="s">
        <v>1100</v>
      </c>
      <c r="F253" s="179" t="s">
        <v>1101</v>
      </c>
      <c r="G253" s="180" t="s">
        <v>1902</v>
      </c>
      <c r="H253" s="181">
        <v>1</v>
      </c>
      <c r="I253" s="182"/>
      <c r="J253" s="182">
        <f t="shared" si="0"/>
        <v>0</v>
      </c>
      <c r="K253" s="183"/>
      <c r="L253" s="184"/>
      <c r="M253" s="185" t="s">
        <v>1456</v>
      </c>
      <c r="N253" s="186" t="s">
        <v>1491</v>
      </c>
      <c r="O253" s="152">
        <v>0</v>
      </c>
      <c r="P253" s="152">
        <f t="shared" si="1"/>
        <v>0</v>
      </c>
      <c r="Q253" s="152">
        <v>6.5000000000000002E-2</v>
      </c>
      <c r="R253" s="152">
        <f t="shared" si="2"/>
        <v>6.5000000000000002E-2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1789</v>
      </c>
      <c r="AT253" s="154" t="s">
        <v>1849</v>
      </c>
      <c r="AU253" s="154" t="s">
        <v>1535</v>
      </c>
      <c r="AY253" s="17" t="s">
        <v>1750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1533</v>
      </c>
      <c r="BK253" s="155">
        <f t="shared" si="9"/>
        <v>0</v>
      </c>
      <c r="BL253" s="17" t="s">
        <v>1756</v>
      </c>
      <c r="BM253" s="154" t="s">
        <v>1102</v>
      </c>
    </row>
    <row r="254" spans="1:65" s="1" customFormat="1" ht="24.2" customHeight="1">
      <c r="A254" s="29"/>
      <c r="B254" s="142"/>
      <c r="C254" s="177" t="s">
        <v>2027</v>
      </c>
      <c r="D254" s="177" t="s">
        <v>1849</v>
      </c>
      <c r="E254" s="178" t="s">
        <v>1103</v>
      </c>
      <c r="F254" s="179" t="s">
        <v>1104</v>
      </c>
      <c r="G254" s="180" t="s">
        <v>1902</v>
      </c>
      <c r="H254" s="181">
        <v>2</v>
      </c>
      <c r="I254" s="182"/>
      <c r="J254" s="182">
        <f t="shared" si="0"/>
        <v>0</v>
      </c>
      <c r="K254" s="183"/>
      <c r="L254" s="184"/>
      <c r="M254" s="185" t="s">
        <v>1456</v>
      </c>
      <c r="N254" s="186" t="s">
        <v>1491</v>
      </c>
      <c r="O254" s="152">
        <v>0</v>
      </c>
      <c r="P254" s="152">
        <f t="shared" si="1"/>
        <v>0</v>
      </c>
      <c r="Q254" s="152">
        <v>2E-3</v>
      </c>
      <c r="R254" s="152">
        <f t="shared" si="2"/>
        <v>4.0000000000000001E-3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1789</v>
      </c>
      <c r="AT254" s="154" t="s">
        <v>1849</v>
      </c>
      <c r="AU254" s="154" t="s">
        <v>1535</v>
      </c>
      <c r="AY254" s="17" t="s">
        <v>1750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1533</v>
      </c>
      <c r="BK254" s="155">
        <f t="shared" si="9"/>
        <v>0</v>
      </c>
      <c r="BL254" s="17" t="s">
        <v>1756</v>
      </c>
      <c r="BM254" s="154" t="s">
        <v>1105</v>
      </c>
    </row>
    <row r="255" spans="1:65" s="1" customFormat="1" ht="37.9" customHeight="1">
      <c r="A255" s="29"/>
      <c r="B255" s="142"/>
      <c r="C255" s="143" t="s">
        <v>2031</v>
      </c>
      <c r="D255" s="143" t="s">
        <v>1752</v>
      </c>
      <c r="E255" s="144" t="s">
        <v>1106</v>
      </c>
      <c r="F255" s="145" t="s">
        <v>1107</v>
      </c>
      <c r="G255" s="146" t="s">
        <v>1902</v>
      </c>
      <c r="H255" s="147">
        <v>2</v>
      </c>
      <c r="I255" s="148"/>
      <c r="J255" s="148">
        <f t="shared" si="0"/>
        <v>0</v>
      </c>
      <c r="K255" s="149"/>
      <c r="L255" s="30"/>
      <c r="M255" s="150" t="s">
        <v>1456</v>
      </c>
      <c r="N255" s="151" t="s">
        <v>1491</v>
      </c>
      <c r="O255" s="152">
        <v>0.14000000000000001</v>
      </c>
      <c r="P255" s="152">
        <f t="shared" si="1"/>
        <v>0.28000000000000003</v>
      </c>
      <c r="Q255" s="152">
        <v>7.6000000000000004E-4</v>
      </c>
      <c r="R255" s="152">
        <f t="shared" si="2"/>
        <v>1.5200000000000001E-3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1756</v>
      </c>
      <c r="AT255" s="154" t="s">
        <v>1752</v>
      </c>
      <c r="AU255" s="154" t="s">
        <v>1535</v>
      </c>
      <c r="AY255" s="17" t="s">
        <v>1750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1533</v>
      </c>
      <c r="BK255" s="155">
        <f t="shared" si="9"/>
        <v>0</v>
      </c>
      <c r="BL255" s="17" t="s">
        <v>1756</v>
      </c>
      <c r="BM255" s="154" t="s">
        <v>1108</v>
      </c>
    </row>
    <row r="256" spans="1:65" s="11" customFormat="1" ht="22.9" customHeight="1">
      <c r="B256" s="130"/>
      <c r="D256" s="131" t="s">
        <v>1525</v>
      </c>
      <c r="E256" s="140" t="s">
        <v>1794</v>
      </c>
      <c r="F256" s="140" t="s">
        <v>2035</v>
      </c>
      <c r="J256" s="141">
        <f>BK256</f>
        <v>0</v>
      </c>
      <c r="L256" s="130"/>
      <c r="M256" s="134"/>
      <c r="N256" s="135"/>
      <c r="O256" s="135"/>
      <c r="P256" s="136">
        <f>SUM(P257:P272)</f>
        <v>42.084089999999996</v>
      </c>
      <c r="Q256" s="135"/>
      <c r="R256" s="136">
        <f>SUM(R257:R272)</f>
        <v>1.9063323000000001</v>
      </c>
      <c r="S256" s="135"/>
      <c r="T256" s="137">
        <f>SUM(T257:T272)</f>
        <v>3.6600000000000001E-2</v>
      </c>
      <c r="AR256" s="131" t="s">
        <v>1533</v>
      </c>
      <c r="AT256" s="138" t="s">
        <v>1525</v>
      </c>
      <c r="AU256" s="138" t="s">
        <v>1533</v>
      </c>
      <c r="AY256" s="131" t="s">
        <v>1750</v>
      </c>
      <c r="BK256" s="139">
        <f>SUM(BK257:BK272)</f>
        <v>0</v>
      </c>
    </row>
    <row r="257" spans="1:65" s="1" customFormat="1" ht="44.25" customHeight="1">
      <c r="A257" s="29"/>
      <c r="B257" s="142"/>
      <c r="C257" s="143" t="s">
        <v>2036</v>
      </c>
      <c r="D257" s="143" t="s">
        <v>1752</v>
      </c>
      <c r="E257" s="144" t="s">
        <v>2452</v>
      </c>
      <c r="F257" s="145" t="s">
        <v>2453</v>
      </c>
      <c r="G257" s="146" t="s">
        <v>1786</v>
      </c>
      <c r="H257" s="147">
        <v>3</v>
      </c>
      <c r="I257" s="148"/>
      <c r="J257" s="148">
        <f>ROUND(I257*H257,2)</f>
        <v>0</v>
      </c>
      <c r="K257" s="149"/>
      <c r="L257" s="30"/>
      <c r="M257" s="150" t="s">
        <v>1456</v>
      </c>
      <c r="N257" s="151" t="s">
        <v>1491</v>
      </c>
      <c r="O257" s="152">
        <v>0.216</v>
      </c>
      <c r="P257" s="152">
        <f>O257*H257</f>
        <v>0.64800000000000002</v>
      </c>
      <c r="Q257" s="152">
        <v>0.11519</v>
      </c>
      <c r="R257" s="152">
        <f>Q257*H257</f>
        <v>0.34556999999999999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1756</v>
      </c>
      <c r="AT257" s="154" t="s">
        <v>1752</v>
      </c>
      <c r="AU257" s="154" t="s">
        <v>1535</v>
      </c>
      <c r="AY257" s="17" t="s">
        <v>1750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1533</v>
      </c>
      <c r="BK257" s="155">
        <f>ROUND(I257*H257,2)</f>
        <v>0</v>
      </c>
      <c r="BL257" s="17" t="s">
        <v>1756</v>
      </c>
      <c r="BM257" s="154" t="s">
        <v>1109</v>
      </c>
    </row>
    <row r="258" spans="1:65" s="1" customFormat="1" ht="16.5" customHeight="1">
      <c r="A258" s="29"/>
      <c r="B258" s="142"/>
      <c r="C258" s="177" t="s">
        <v>2040</v>
      </c>
      <c r="D258" s="177" t="s">
        <v>1849</v>
      </c>
      <c r="E258" s="178" t="s">
        <v>2456</v>
      </c>
      <c r="F258" s="179" t="s">
        <v>2457</v>
      </c>
      <c r="G258" s="180" t="s">
        <v>1786</v>
      </c>
      <c r="H258" s="181">
        <v>3.06</v>
      </c>
      <c r="I258" s="182"/>
      <c r="J258" s="182">
        <f>ROUND(I258*H258,2)</f>
        <v>0</v>
      </c>
      <c r="K258" s="183"/>
      <c r="L258" s="184"/>
      <c r="M258" s="185" t="s">
        <v>1456</v>
      </c>
      <c r="N258" s="186" t="s">
        <v>1491</v>
      </c>
      <c r="O258" s="152">
        <v>0</v>
      </c>
      <c r="P258" s="152">
        <f>O258*H258</f>
        <v>0</v>
      </c>
      <c r="Q258" s="152">
        <v>0.08</v>
      </c>
      <c r="R258" s="152">
        <f>Q258*H258</f>
        <v>0.24480000000000002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1789</v>
      </c>
      <c r="AT258" s="154" t="s">
        <v>1849</v>
      </c>
      <c r="AU258" s="154" t="s">
        <v>1535</v>
      </c>
      <c r="AY258" s="17" t="s">
        <v>1750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1533</v>
      </c>
      <c r="BK258" s="155">
        <f>ROUND(I258*H258,2)</f>
        <v>0</v>
      </c>
      <c r="BL258" s="17" t="s">
        <v>1756</v>
      </c>
      <c r="BM258" s="154" t="s">
        <v>1110</v>
      </c>
    </row>
    <row r="259" spans="1:65" s="13" customFormat="1">
      <c r="B259" s="163"/>
      <c r="D259" s="157" t="s">
        <v>1758</v>
      </c>
      <c r="F259" s="165" t="s">
        <v>1111</v>
      </c>
      <c r="H259" s="166">
        <v>3.06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1758</v>
      </c>
      <c r="AU259" s="164" t="s">
        <v>1535</v>
      </c>
      <c r="AV259" s="13" t="s">
        <v>1535</v>
      </c>
      <c r="AW259" s="13" t="s">
        <v>1458</v>
      </c>
      <c r="AX259" s="13" t="s">
        <v>1533</v>
      </c>
      <c r="AY259" s="164" t="s">
        <v>1750</v>
      </c>
    </row>
    <row r="260" spans="1:65" s="1" customFormat="1" ht="55.5" customHeight="1">
      <c r="A260" s="29"/>
      <c r="B260" s="142"/>
      <c r="C260" s="143" t="s">
        <v>2045</v>
      </c>
      <c r="D260" s="143" t="s">
        <v>1752</v>
      </c>
      <c r="E260" s="144" t="s">
        <v>1112</v>
      </c>
      <c r="F260" s="145" t="s">
        <v>1113</v>
      </c>
      <c r="G260" s="146" t="s">
        <v>1786</v>
      </c>
      <c r="H260" s="147">
        <v>3</v>
      </c>
      <c r="I260" s="148"/>
      <c r="J260" s="148">
        <f>ROUND(I260*H260,2)</f>
        <v>0</v>
      </c>
      <c r="K260" s="149"/>
      <c r="L260" s="30"/>
      <c r="M260" s="150" t="s">
        <v>1456</v>
      </c>
      <c r="N260" s="151" t="s">
        <v>1491</v>
      </c>
      <c r="O260" s="152">
        <v>0.247</v>
      </c>
      <c r="P260" s="152">
        <f>O260*H260</f>
        <v>0.74099999999999999</v>
      </c>
      <c r="Q260" s="152">
        <v>0.12095</v>
      </c>
      <c r="R260" s="152">
        <f>Q260*H260</f>
        <v>0.36285000000000001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1756</v>
      </c>
      <c r="AT260" s="154" t="s">
        <v>1752</v>
      </c>
      <c r="AU260" s="154" t="s">
        <v>1535</v>
      </c>
      <c r="AY260" s="17" t="s">
        <v>1750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1533</v>
      </c>
      <c r="BK260" s="155">
        <f>ROUND(I260*H260,2)</f>
        <v>0</v>
      </c>
      <c r="BL260" s="17" t="s">
        <v>1756</v>
      </c>
      <c r="BM260" s="154" t="s">
        <v>1114</v>
      </c>
    </row>
    <row r="261" spans="1:65" s="1" customFormat="1" ht="16.5" customHeight="1">
      <c r="A261" s="29"/>
      <c r="B261" s="142"/>
      <c r="C261" s="177" t="s">
        <v>2051</v>
      </c>
      <c r="D261" s="177" t="s">
        <v>1849</v>
      </c>
      <c r="E261" s="178" t="s">
        <v>1115</v>
      </c>
      <c r="F261" s="179" t="s">
        <v>1116</v>
      </c>
      <c r="G261" s="180" t="s">
        <v>1786</v>
      </c>
      <c r="H261" s="181">
        <v>3.06</v>
      </c>
      <c r="I261" s="182"/>
      <c r="J261" s="182">
        <f>ROUND(I261*H261,2)</f>
        <v>0</v>
      </c>
      <c r="K261" s="183"/>
      <c r="L261" s="184"/>
      <c r="M261" s="185" t="s">
        <v>1456</v>
      </c>
      <c r="N261" s="186" t="s">
        <v>1491</v>
      </c>
      <c r="O261" s="152">
        <v>0</v>
      </c>
      <c r="P261" s="152">
        <f>O261*H261</f>
        <v>0</v>
      </c>
      <c r="Q261" s="152">
        <v>5.6000000000000001E-2</v>
      </c>
      <c r="R261" s="152">
        <f>Q261*H261</f>
        <v>0.17136000000000001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1789</v>
      </c>
      <c r="AT261" s="154" t="s">
        <v>1849</v>
      </c>
      <c r="AU261" s="154" t="s">
        <v>1535</v>
      </c>
      <c r="AY261" s="17" t="s">
        <v>1750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1533</v>
      </c>
      <c r="BK261" s="155">
        <f>ROUND(I261*H261,2)</f>
        <v>0</v>
      </c>
      <c r="BL261" s="17" t="s">
        <v>1756</v>
      </c>
      <c r="BM261" s="154" t="s">
        <v>1117</v>
      </c>
    </row>
    <row r="262" spans="1:65" s="13" customFormat="1">
      <c r="B262" s="163"/>
      <c r="D262" s="157" t="s">
        <v>1758</v>
      </c>
      <c r="F262" s="165" t="s">
        <v>1111</v>
      </c>
      <c r="H262" s="166">
        <v>3.06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1758</v>
      </c>
      <c r="AU262" s="164" t="s">
        <v>1535</v>
      </c>
      <c r="AV262" s="13" t="s">
        <v>1535</v>
      </c>
      <c r="AW262" s="13" t="s">
        <v>1458</v>
      </c>
      <c r="AX262" s="13" t="s">
        <v>1533</v>
      </c>
      <c r="AY262" s="164" t="s">
        <v>1750</v>
      </c>
    </row>
    <row r="263" spans="1:65" s="1" customFormat="1" ht="24.2" customHeight="1">
      <c r="A263" s="29"/>
      <c r="B263" s="142"/>
      <c r="C263" s="143" t="s">
        <v>2057</v>
      </c>
      <c r="D263" s="143" t="s">
        <v>1752</v>
      </c>
      <c r="E263" s="144" t="s">
        <v>2461</v>
      </c>
      <c r="F263" s="145" t="s">
        <v>2462</v>
      </c>
      <c r="G263" s="146" t="s">
        <v>1802</v>
      </c>
      <c r="H263" s="147">
        <v>0.34499999999999997</v>
      </c>
      <c r="I263" s="148"/>
      <c r="J263" s="148">
        <f>ROUND(I263*H263,2)</f>
        <v>0</v>
      </c>
      <c r="K263" s="149"/>
      <c r="L263" s="30"/>
      <c r="M263" s="150" t="s">
        <v>1456</v>
      </c>
      <c r="N263" s="151" t="s">
        <v>1491</v>
      </c>
      <c r="O263" s="152">
        <v>1.4419999999999999</v>
      </c>
      <c r="P263" s="152">
        <f>O263*H263</f>
        <v>0.49748999999999993</v>
      </c>
      <c r="Q263" s="152">
        <v>2.2563399999999998</v>
      </c>
      <c r="R263" s="152">
        <f>Q263*H263</f>
        <v>0.77843729999999989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1756</v>
      </c>
      <c r="AT263" s="154" t="s">
        <v>1752</v>
      </c>
      <c r="AU263" s="154" t="s">
        <v>1535</v>
      </c>
      <c r="AY263" s="17" t="s">
        <v>1750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1533</v>
      </c>
      <c r="BK263" s="155">
        <f>ROUND(I263*H263,2)</f>
        <v>0</v>
      </c>
      <c r="BL263" s="17" t="s">
        <v>1756</v>
      </c>
      <c r="BM263" s="154" t="s">
        <v>1118</v>
      </c>
    </row>
    <row r="264" spans="1:65" s="13" customFormat="1">
      <c r="B264" s="163"/>
      <c r="D264" s="157" t="s">
        <v>1758</v>
      </c>
      <c r="E264" s="164" t="s">
        <v>1456</v>
      </c>
      <c r="F264" s="165" t="s">
        <v>1119</v>
      </c>
      <c r="H264" s="166">
        <v>0.34499999999999997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1758</v>
      </c>
      <c r="AU264" s="164" t="s">
        <v>1535</v>
      </c>
      <c r="AV264" s="13" t="s">
        <v>1535</v>
      </c>
      <c r="AW264" s="13" t="s">
        <v>1482</v>
      </c>
      <c r="AX264" s="13" t="s">
        <v>1533</v>
      </c>
      <c r="AY264" s="164" t="s">
        <v>1750</v>
      </c>
    </row>
    <row r="265" spans="1:65" s="1" customFormat="1" ht="37.9" customHeight="1">
      <c r="A265" s="29"/>
      <c r="B265" s="142"/>
      <c r="C265" s="143" t="s">
        <v>2061</v>
      </c>
      <c r="D265" s="143" t="s">
        <v>1752</v>
      </c>
      <c r="E265" s="144" t="s">
        <v>2037</v>
      </c>
      <c r="F265" s="145" t="s">
        <v>2038</v>
      </c>
      <c r="G265" s="146" t="s">
        <v>1786</v>
      </c>
      <c r="H265" s="147">
        <v>50</v>
      </c>
      <c r="I265" s="148"/>
      <c r="J265" s="148">
        <f>ROUND(I265*H265,2)</f>
        <v>0</v>
      </c>
      <c r="K265" s="149"/>
      <c r="L265" s="30"/>
      <c r="M265" s="150" t="s">
        <v>1456</v>
      </c>
      <c r="N265" s="151" t="s">
        <v>1491</v>
      </c>
      <c r="O265" s="152">
        <v>0.13900000000000001</v>
      </c>
      <c r="P265" s="152">
        <f>O265*H265</f>
        <v>6.9500000000000011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1756</v>
      </c>
      <c r="AT265" s="154" t="s">
        <v>1752</v>
      </c>
      <c r="AU265" s="154" t="s">
        <v>1535</v>
      </c>
      <c r="AY265" s="17" t="s">
        <v>1750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1533</v>
      </c>
      <c r="BK265" s="155">
        <f>ROUND(I265*H265,2)</f>
        <v>0</v>
      </c>
      <c r="BL265" s="17" t="s">
        <v>1756</v>
      </c>
      <c r="BM265" s="154" t="s">
        <v>1120</v>
      </c>
    </row>
    <row r="266" spans="1:65" s="1" customFormat="1" ht="24.2" customHeight="1">
      <c r="A266" s="29"/>
      <c r="B266" s="142"/>
      <c r="C266" s="143" t="s">
        <v>2066</v>
      </c>
      <c r="D266" s="143" t="s">
        <v>1752</v>
      </c>
      <c r="E266" s="144" t="s">
        <v>2041</v>
      </c>
      <c r="F266" s="145" t="s">
        <v>2042</v>
      </c>
      <c r="G266" s="146" t="s">
        <v>1786</v>
      </c>
      <c r="H266" s="147">
        <v>50</v>
      </c>
      <c r="I266" s="148"/>
      <c r="J266" s="148">
        <f>ROUND(I266*H266,2)</f>
        <v>0</v>
      </c>
      <c r="K266" s="149"/>
      <c r="L266" s="30"/>
      <c r="M266" s="150" t="s">
        <v>1456</v>
      </c>
      <c r="N266" s="151" t="s">
        <v>1491</v>
      </c>
      <c r="O266" s="152">
        <v>0.19600000000000001</v>
      </c>
      <c r="P266" s="152">
        <f>O266*H266</f>
        <v>9.8000000000000007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1756</v>
      </c>
      <c r="AT266" s="154" t="s">
        <v>1752</v>
      </c>
      <c r="AU266" s="154" t="s">
        <v>1535</v>
      </c>
      <c r="AY266" s="17" t="s">
        <v>1750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1533</v>
      </c>
      <c r="BK266" s="155">
        <f>ROUND(I266*H266,2)</f>
        <v>0</v>
      </c>
      <c r="BL266" s="17" t="s">
        <v>1756</v>
      </c>
      <c r="BM266" s="154" t="s">
        <v>1121</v>
      </c>
    </row>
    <row r="267" spans="1:65" s="1" customFormat="1" ht="24.2" customHeight="1">
      <c r="A267" s="29"/>
      <c r="B267" s="142"/>
      <c r="C267" s="143" t="s">
        <v>2070</v>
      </c>
      <c r="D267" s="143" t="s">
        <v>1752</v>
      </c>
      <c r="E267" s="144" t="s">
        <v>2046</v>
      </c>
      <c r="F267" s="145" t="s">
        <v>2047</v>
      </c>
      <c r="G267" s="146" t="s">
        <v>1786</v>
      </c>
      <c r="H267" s="147">
        <v>47.6</v>
      </c>
      <c r="I267" s="148"/>
      <c r="J267" s="148">
        <f>ROUND(I267*H267,2)</f>
        <v>0</v>
      </c>
      <c r="K267" s="149"/>
      <c r="L267" s="30"/>
      <c r="M267" s="150" t="s">
        <v>1456</v>
      </c>
      <c r="N267" s="151" t="s">
        <v>1491</v>
      </c>
      <c r="O267" s="152">
        <v>0.45100000000000001</v>
      </c>
      <c r="P267" s="152">
        <f>O267*H267</f>
        <v>21.467600000000001</v>
      </c>
      <c r="Q267" s="152">
        <v>3.0000000000000001E-5</v>
      </c>
      <c r="R267" s="152">
        <f>Q267*H267</f>
        <v>1.428E-3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1756</v>
      </c>
      <c r="AT267" s="154" t="s">
        <v>1752</v>
      </c>
      <c r="AU267" s="154" t="s">
        <v>1535</v>
      </c>
      <c r="AY267" s="17" t="s">
        <v>1750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1533</v>
      </c>
      <c r="BK267" s="155">
        <f>ROUND(I267*H267,2)</f>
        <v>0</v>
      </c>
      <c r="BL267" s="17" t="s">
        <v>1756</v>
      </c>
      <c r="BM267" s="154" t="s">
        <v>1122</v>
      </c>
    </row>
    <row r="268" spans="1:65" s="13" customFormat="1">
      <c r="B268" s="163"/>
      <c r="D268" s="157" t="s">
        <v>1758</v>
      </c>
      <c r="E268" s="164" t="s">
        <v>1456</v>
      </c>
      <c r="F268" s="165" t="s">
        <v>1123</v>
      </c>
      <c r="H268" s="166">
        <v>47.6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1758</v>
      </c>
      <c r="AU268" s="164" t="s">
        <v>1535</v>
      </c>
      <c r="AV268" s="13" t="s">
        <v>1535</v>
      </c>
      <c r="AW268" s="13" t="s">
        <v>1482</v>
      </c>
      <c r="AX268" s="13" t="s">
        <v>1533</v>
      </c>
      <c r="AY268" s="164" t="s">
        <v>1750</v>
      </c>
    </row>
    <row r="269" spans="1:65" s="1" customFormat="1" ht="44.25" customHeight="1">
      <c r="A269" s="29"/>
      <c r="B269" s="142"/>
      <c r="C269" s="143" t="s">
        <v>2074</v>
      </c>
      <c r="D269" s="143" t="s">
        <v>1752</v>
      </c>
      <c r="E269" s="144" t="s">
        <v>1124</v>
      </c>
      <c r="F269" s="145" t="s">
        <v>1125</v>
      </c>
      <c r="G269" s="146" t="s">
        <v>1786</v>
      </c>
      <c r="H269" s="147">
        <v>0.45</v>
      </c>
      <c r="I269" s="148"/>
      <c r="J269" s="148">
        <f>ROUND(I269*H269,2)</f>
        <v>0</v>
      </c>
      <c r="K269" s="149"/>
      <c r="L269" s="30"/>
      <c r="M269" s="150" t="s">
        <v>1456</v>
      </c>
      <c r="N269" s="151" t="s">
        <v>1491</v>
      </c>
      <c r="O269" s="152">
        <v>1.6</v>
      </c>
      <c r="P269" s="152">
        <f>O269*H269</f>
        <v>0.72000000000000008</v>
      </c>
      <c r="Q269" s="152">
        <v>1.2800000000000001E-3</v>
      </c>
      <c r="R269" s="152">
        <f>Q269*H269</f>
        <v>5.7600000000000001E-4</v>
      </c>
      <c r="S269" s="152">
        <v>2.1000000000000001E-2</v>
      </c>
      <c r="T269" s="153">
        <f>S269*H269</f>
        <v>9.4500000000000001E-3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1756</v>
      </c>
      <c r="AT269" s="154" t="s">
        <v>1752</v>
      </c>
      <c r="AU269" s="154" t="s">
        <v>1535</v>
      </c>
      <c r="AY269" s="17" t="s">
        <v>1750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1533</v>
      </c>
      <c r="BK269" s="155">
        <f>ROUND(I269*H269,2)</f>
        <v>0</v>
      </c>
      <c r="BL269" s="17" t="s">
        <v>1756</v>
      </c>
      <c r="BM269" s="154" t="s">
        <v>1126</v>
      </c>
    </row>
    <row r="270" spans="1:65" s="13" customFormat="1">
      <c r="B270" s="163"/>
      <c r="D270" s="157" t="s">
        <v>1758</v>
      </c>
      <c r="E270" s="164" t="s">
        <v>1456</v>
      </c>
      <c r="F270" s="165" t="s">
        <v>1127</v>
      </c>
      <c r="H270" s="166">
        <v>0.45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1758</v>
      </c>
      <c r="AU270" s="164" t="s">
        <v>1535</v>
      </c>
      <c r="AV270" s="13" t="s">
        <v>1535</v>
      </c>
      <c r="AW270" s="13" t="s">
        <v>1482</v>
      </c>
      <c r="AX270" s="13" t="s">
        <v>1533</v>
      </c>
      <c r="AY270" s="164" t="s">
        <v>1750</v>
      </c>
    </row>
    <row r="271" spans="1:65" s="1" customFormat="1" ht="44.25" customHeight="1">
      <c r="A271" s="29"/>
      <c r="B271" s="142"/>
      <c r="C271" s="143" t="s">
        <v>2079</v>
      </c>
      <c r="D271" s="143" t="s">
        <v>1752</v>
      </c>
      <c r="E271" s="144" t="s">
        <v>1128</v>
      </c>
      <c r="F271" s="145" t="s">
        <v>1129</v>
      </c>
      <c r="G271" s="146" t="s">
        <v>1786</v>
      </c>
      <c r="H271" s="147">
        <v>0.3</v>
      </c>
      <c r="I271" s="148"/>
      <c r="J271" s="148">
        <f>ROUND(I271*H271,2)</f>
        <v>0</v>
      </c>
      <c r="K271" s="149"/>
      <c r="L271" s="30"/>
      <c r="M271" s="150" t="s">
        <v>1456</v>
      </c>
      <c r="N271" s="151" t="s">
        <v>1491</v>
      </c>
      <c r="O271" s="152">
        <v>2.6</v>
      </c>
      <c r="P271" s="152">
        <f>O271*H271</f>
        <v>0.78</v>
      </c>
      <c r="Q271" s="152">
        <v>2.7899999999999999E-3</v>
      </c>
      <c r="R271" s="152">
        <f>Q271*H271</f>
        <v>8.3699999999999996E-4</v>
      </c>
      <c r="S271" s="152">
        <v>5.6000000000000001E-2</v>
      </c>
      <c r="T271" s="153">
        <f>S271*H271</f>
        <v>1.6799999999999999E-2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1756</v>
      </c>
      <c r="AT271" s="154" t="s">
        <v>1752</v>
      </c>
      <c r="AU271" s="154" t="s">
        <v>1535</v>
      </c>
      <c r="AY271" s="17" t="s">
        <v>1750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1533</v>
      </c>
      <c r="BK271" s="155">
        <f>ROUND(I271*H271,2)</f>
        <v>0</v>
      </c>
      <c r="BL271" s="17" t="s">
        <v>1756</v>
      </c>
      <c r="BM271" s="154" t="s">
        <v>1130</v>
      </c>
    </row>
    <row r="272" spans="1:65" s="1" customFormat="1" ht="44.25" customHeight="1">
      <c r="A272" s="29"/>
      <c r="B272" s="142"/>
      <c r="C272" s="143" t="s">
        <v>2307</v>
      </c>
      <c r="D272" s="143" t="s">
        <v>1752</v>
      </c>
      <c r="E272" s="144" t="s">
        <v>1131</v>
      </c>
      <c r="F272" s="145" t="s">
        <v>1132</v>
      </c>
      <c r="G272" s="146" t="s">
        <v>1786</v>
      </c>
      <c r="H272" s="147">
        <v>0.15</v>
      </c>
      <c r="I272" s="148"/>
      <c r="J272" s="148">
        <f>ROUND(I272*H272,2)</f>
        <v>0</v>
      </c>
      <c r="K272" s="149"/>
      <c r="L272" s="30"/>
      <c r="M272" s="150" t="s">
        <v>1456</v>
      </c>
      <c r="N272" s="151" t="s">
        <v>1491</v>
      </c>
      <c r="O272" s="152">
        <v>3.2</v>
      </c>
      <c r="P272" s="152">
        <f>O272*H272</f>
        <v>0.48</v>
      </c>
      <c r="Q272" s="152">
        <v>3.16E-3</v>
      </c>
      <c r="R272" s="152">
        <f>Q272*H272</f>
        <v>4.7399999999999997E-4</v>
      </c>
      <c r="S272" s="152">
        <v>6.9000000000000006E-2</v>
      </c>
      <c r="T272" s="153">
        <f>S272*H272</f>
        <v>1.035E-2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1756</v>
      </c>
      <c r="AT272" s="154" t="s">
        <v>1752</v>
      </c>
      <c r="AU272" s="154" t="s">
        <v>1535</v>
      </c>
      <c r="AY272" s="17" t="s">
        <v>1750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1533</v>
      </c>
      <c r="BK272" s="155">
        <f>ROUND(I272*H272,2)</f>
        <v>0</v>
      </c>
      <c r="BL272" s="17" t="s">
        <v>1756</v>
      </c>
      <c r="BM272" s="154" t="s">
        <v>1133</v>
      </c>
    </row>
    <row r="273" spans="1:65" s="11" customFormat="1" ht="22.9" customHeight="1">
      <c r="B273" s="130"/>
      <c r="D273" s="131" t="s">
        <v>1525</v>
      </c>
      <c r="E273" s="140" t="s">
        <v>2055</v>
      </c>
      <c r="F273" s="140" t="s">
        <v>2056</v>
      </c>
      <c r="J273" s="141">
        <f>BK273</f>
        <v>0</v>
      </c>
      <c r="L273" s="130"/>
      <c r="M273" s="134"/>
      <c r="N273" s="135"/>
      <c r="O273" s="135"/>
      <c r="P273" s="136">
        <f>P274+SUM(P275:P284)</f>
        <v>83.380829000000006</v>
      </c>
      <c r="Q273" s="135"/>
      <c r="R273" s="136">
        <f>R274+SUM(R275:R284)</f>
        <v>0</v>
      </c>
      <c r="S273" s="135"/>
      <c r="T273" s="137">
        <f>T274+SUM(T275:T284)</f>
        <v>0</v>
      </c>
      <c r="AR273" s="131" t="s">
        <v>1533</v>
      </c>
      <c r="AT273" s="138" t="s">
        <v>1525</v>
      </c>
      <c r="AU273" s="138" t="s">
        <v>1533</v>
      </c>
      <c r="AY273" s="131" t="s">
        <v>1750</v>
      </c>
      <c r="BK273" s="139">
        <f>BK274+SUM(BK275:BK284)</f>
        <v>0</v>
      </c>
    </row>
    <row r="274" spans="1:65" s="1" customFormat="1" ht="37.9" customHeight="1">
      <c r="A274" s="29"/>
      <c r="B274" s="142"/>
      <c r="C274" s="143" t="s">
        <v>2311</v>
      </c>
      <c r="D274" s="143" t="s">
        <v>1752</v>
      </c>
      <c r="E274" s="144" t="s">
        <v>2058</v>
      </c>
      <c r="F274" s="145" t="s">
        <v>2059</v>
      </c>
      <c r="G274" s="146" t="s">
        <v>1839</v>
      </c>
      <c r="H274" s="147">
        <v>58.301000000000002</v>
      </c>
      <c r="I274" s="148"/>
      <c r="J274" s="148">
        <f>ROUND(I274*H274,2)</f>
        <v>0</v>
      </c>
      <c r="K274" s="149"/>
      <c r="L274" s="30"/>
      <c r="M274" s="150" t="s">
        <v>1456</v>
      </c>
      <c r="N274" s="151" t="s">
        <v>1491</v>
      </c>
      <c r="O274" s="152">
        <v>0.03</v>
      </c>
      <c r="P274" s="152">
        <f>O274*H274</f>
        <v>1.7490300000000001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1756</v>
      </c>
      <c r="AT274" s="154" t="s">
        <v>1752</v>
      </c>
      <c r="AU274" s="154" t="s">
        <v>1535</v>
      </c>
      <c r="AY274" s="17" t="s">
        <v>1750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1533</v>
      </c>
      <c r="BK274" s="155">
        <f>ROUND(I274*H274,2)</f>
        <v>0</v>
      </c>
      <c r="BL274" s="17" t="s">
        <v>1756</v>
      </c>
      <c r="BM274" s="154" t="s">
        <v>1134</v>
      </c>
    </row>
    <row r="275" spans="1:65" s="1" customFormat="1" ht="37.9" customHeight="1">
      <c r="A275" s="29"/>
      <c r="B275" s="142"/>
      <c r="C275" s="143" t="s">
        <v>2315</v>
      </c>
      <c r="D275" s="143" t="s">
        <v>1752</v>
      </c>
      <c r="E275" s="144" t="s">
        <v>2062</v>
      </c>
      <c r="F275" s="145" t="s">
        <v>1135</v>
      </c>
      <c r="G275" s="146" t="s">
        <v>1839</v>
      </c>
      <c r="H275" s="147">
        <v>1982.2339999999999</v>
      </c>
      <c r="I275" s="148"/>
      <c r="J275" s="148">
        <f>ROUND(I275*H275,2)</f>
        <v>0</v>
      </c>
      <c r="K275" s="149"/>
      <c r="L275" s="30"/>
      <c r="M275" s="150" t="s">
        <v>1456</v>
      </c>
      <c r="N275" s="151" t="s">
        <v>1491</v>
      </c>
      <c r="O275" s="152">
        <v>2E-3</v>
      </c>
      <c r="P275" s="152">
        <f>O275*H275</f>
        <v>3.9644680000000001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1756</v>
      </c>
      <c r="AT275" s="154" t="s">
        <v>1752</v>
      </c>
      <c r="AU275" s="154" t="s">
        <v>1535</v>
      </c>
      <c r="AY275" s="17" t="s">
        <v>1750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1533</v>
      </c>
      <c r="BK275" s="155">
        <f>ROUND(I275*H275,2)</f>
        <v>0</v>
      </c>
      <c r="BL275" s="17" t="s">
        <v>1756</v>
      </c>
      <c r="BM275" s="154" t="s">
        <v>1136</v>
      </c>
    </row>
    <row r="276" spans="1:65" s="13" customFormat="1">
      <c r="B276" s="163"/>
      <c r="D276" s="157" t="s">
        <v>1758</v>
      </c>
      <c r="F276" s="165" t="s">
        <v>1137</v>
      </c>
      <c r="H276" s="166">
        <v>1982.2339999999999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1758</v>
      </c>
      <c r="AU276" s="164" t="s">
        <v>1535</v>
      </c>
      <c r="AV276" s="13" t="s">
        <v>1535</v>
      </c>
      <c r="AW276" s="13" t="s">
        <v>1458</v>
      </c>
      <c r="AX276" s="13" t="s">
        <v>1533</v>
      </c>
      <c r="AY276" s="164" t="s">
        <v>1750</v>
      </c>
    </row>
    <row r="277" spans="1:65" s="1" customFormat="1" ht="24.2" customHeight="1">
      <c r="A277" s="29"/>
      <c r="B277" s="142"/>
      <c r="C277" s="143" t="s">
        <v>2319</v>
      </c>
      <c r="D277" s="143" t="s">
        <v>1752</v>
      </c>
      <c r="E277" s="144" t="s">
        <v>2067</v>
      </c>
      <c r="F277" s="145" t="s">
        <v>2068</v>
      </c>
      <c r="G277" s="146" t="s">
        <v>1839</v>
      </c>
      <c r="H277" s="147">
        <v>58.301000000000002</v>
      </c>
      <c r="I277" s="148"/>
      <c r="J277" s="148">
        <f>ROUND(I277*H277,2)</f>
        <v>0</v>
      </c>
      <c r="K277" s="149"/>
      <c r="L277" s="30"/>
      <c r="M277" s="150" t="s">
        <v>1456</v>
      </c>
      <c r="N277" s="151" t="s">
        <v>1491</v>
      </c>
      <c r="O277" s="152">
        <v>0.159</v>
      </c>
      <c r="P277" s="152">
        <f>O277*H277</f>
        <v>9.2698590000000003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1756</v>
      </c>
      <c r="AT277" s="154" t="s">
        <v>1752</v>
      </c>
      <c r="AU277" s="154" t="s">
        <v>1535</v>
      </c>
      <c r="AY277" s="17" t="s">
        <v>1750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1533</v>
      </c>
      <c r="BK277" s="155">
        <f>ROUND(I277*H277,2)</f>
        <v>0</v>
      </c>
      <c r="BL277" s="17" t="s">
        <v>1756</v>
      </c>
      <c r="BM277" s="154" t="s">
        <v>1138</v>
      </c>
    </row>
    <row r="278" spans="1:65" s="1" customFormat="1" ht="55.5" customHeight="1">
      <c r="A278" s="29"/>
      <c r="B278" s="142"/>
      <c r="C278" s="143" t="s">
        <v>2322</v>
      </c>
      <c r="D278" s="143" t="s">
        <v>1752</v>
      </c>
      <c r="E278" s="144" t="s">
        <v>2071</v>
      </c>
      <c r="F278" s="145" t="s">
        <v>2072</v>
      </c>
      <c r="G278" s="146" t="s">
        <v>1839</v>
      </c>
      <c r="H278" s="147">
        <v>10.772</v>
      </c>
      <c r="I278" s="148"/>
      <c r="J278" s="148">
        <f>ROUND(I278*H278,2)</f>
        <v>0</v>
      </c>
      <c r="K278" s="149"/>
      <c r="L278" s="30"/>
      <c r="M278" s="150" t="s">
        <v>1456</v>
      </c>
      <c r="N278" s="151" t="s">
        <v>1491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1756</v>
      </c>
      <c r="AT278" s="154" t="s">
        <v>1752</v>
      </c>
      <c r="AU278" s="154" t="s">
        <v>1535</v>
      </c>
      <c r="AY278" s="17" t="s">
        <v>1750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1533</v>
      </c>
      <c r="BK278" s="155">
        <f>ROUND(I278*H278,2)</f>
        <v>0</v>
      </c>
      <c r="BL278" s="17" t="s">
        <v>1756</v>
      </c>
      <c r="BM278" s="154" t="s">
        <v>1139</v>
      </c>
    </row>
    <row r="279" spans="1:65" s="13" customFormat="1">
      <c r="B279" s="163"/>
      <c r="D279" s="157" t="s">
        <v>1758</v>
      </c>
      <c r="E279" s="164" t="s">
        <v>1456</v>
      </c>
      <c r="F279" s="165" t="s">
        <v>1140</v>
      </c>
      <c r="H279" s="166">
        <v>10.772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1758</v>
      </c>
      <c r="AU279" s="164" t="s">
        <v>1535</v>
      </c>
      <c r="AV279" s="13" t="s">
        <v>1535</v>
      </c>
      <c r="AW279" s="13" t="s">
        <v>1482</v>
      </c>
      <c r="AX279" s="13" t="s">
        <v>1533</v>
      </c>
      <c r="AY279" s="164" t="s">
        <v>1750</v>
      </c>
    </row>
    <row r="280" spans="1:65" s="1" customFormat="1" ht="62.65" customHeight="1">
      <c r="A280" s="29"/>
      <c r="B280" s="142"/>
      <c r="C280" s="143" t="s">
        <v>2326</v>
      </c>
      <c r="D280" s="143" t="s">
        <v>1752</v>
      </c>
      <c r="E280" s="144" t="s">
        <v>2075</v>
      </c>
      <c r="F280" s="145" t="s">
        <v>2076</v>
      </c>
      <c r="G280" s="146" t="s">
        <v>1839</v>
      </c>
      <c r="H280" s="147">
        <v>18.149000000000001</v>
      </c>
      <c r="I280" s="148"/>
      <c r="J280" s="148">
        <f>ROUND(I280*H280,2)</f>
        <v>0</v>
      </c>
      <c r="K280" s="149"/>
      <c r="L280" s="30"/>
      <c r="M280" s="150" t="s">
        <v>1456</v>
      </c>
      <c r="N280" s="151" t="s">
        <v>1491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1756</v>
      </c>
      <c r="AT280" s="154" t="s">
        <v>1752</v>
      </c>
      <c r="AU280" s="154" t="s">
        <v>1535</v>
      </c>
      <c r="AY280" s="17" t="s">
        <v>1750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1533</v>
      </c>
      <c r="BK280" s="155">
        <f>ROUND(I280*H280,2)</f>
        <v>0</v>
      </c>
      <c r="BL280" s="17" t="s">
        <v>1756</v>
      </c>
      <c r="BM280" s="154" t="s">
        <v>1141</v>
      </c>
    </row>
    <row r="281" spans="1:65" s="13" customFormat="1">
      <c r="B281" s="163"/>
      <c r="D281" s="157" t="s">
        <v>1758</v>
      </c>
      <c r="E281" s="164" t="s">
        <v>1456</v>
      </c>
      <c r="F281" s="165" t="s">
        <v>1142</v>
      </c>
      <c r="H281" s="166">
        <v>18.149000000000001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1758</v>
      </c>
      <c r="AU281" s="164" t="s">
        <v>1535</v>
      </c>
      <c r="AV281" s="13" t="s">
        <v>1535</v>
      </c>
      <c r="AW281" s="13" t="s">
        <v>1482</v>
      </c>
      <c r="AX281" s="13" t="s">
        <v>1533</v>
      </c>
      <c r="AY281" s="164" t="s">
        <v>1750</v>
      </c>
    </row>
    <row r="282" spans="1:65" s="1" customFormat="1" ht="55.5" customHeight="1">
      <c r="A282" s="29"/>
      <c r="B282" s="142"/>
      <c r="C282" s="143" t="s">
        <v>2330</v>
      </c>
      <c r="D282" s="143" t="s">
        <v>1752</v>
      </c>
      <c r="E282" s="144" t="s">
        <v>2080</v>
      </c>
      <c r="F282" s="145" t="s">
        <v>1838</v>
      </c>
      <c r="G282" s="146" t="s">
        <v>1839</v>
      </c>
      <c r="H282" s="147">
        <v>29.343</v>
      </c>
      <c r="I282" s="148"/>
      <c r="J282" s="148">
        <f>ROUND(I282*H282,2)</f>
        <v>0</v>
      </c>
      <c r="K282" s="149"/>
      <c r="L282" s="30"/>
      <c r="M282" s="150" t="s">
        <v>1456</v>
      </c>
      <c r="N282" s="151" t="s">
        <v>1491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1756</v>
      </c>
      <c r="AT282" s="154" t="s">
        <v>1752</v>
      </c>
      <c r="AU282" s="154" t="s">
        <v>1535</v>
      </c>
      <c r="AY282" s="17" t="s">
        <v>1750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1533</v>
      </c>
      <c r="BK282" s="155">
        <f>ROUND(I282*H282,2)</f>
        <v>0</v>
      </c>
      <c r="BL282" s="17" t="s">
        <v>1756</v>
      </c>
      <c r="BM282" s="154" t="s">
        <v>1143</v>
      </c>
    </row>
    <row r="283" spans="1:65" s="13" customFormat="1">
      <c r="B283" s="163"/>
      <c r="D283" s="157" t="s">
        <v>1758</v>
      </c>
      <c r="E283" s="164" t="s">
        <v>1456</v>
      </c>
      <c r="F283" s="165" t="s">
        <v>1144</v>
      </c>
      <c r="H283" s="166">
        <v>29.343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1758</v>
      </c>
      <c r="AU283" s="164" t="s">
        <v>1535</v>
      </c>
      <c r="AV283" s="13" t="s">
        <v>1535</v>
      </c>
      <c r="AW283" s="13" t="s">
        <v>1482</v>
      </c>
      <c r="AX283" s="13" t="s">
        <v>1533</v>
      </c>
      <c r="AY283" s="164" t="s">
        <v>1750</v>
      </c>
    </row>
    <row r="284" spans="1:65" s="11" customFormat="1" ht="20.85" customHeight="1">
      <c r="B284" s="130"/>
      <c r="D284" s="131" t="s">
        <v>1525</v>
      </c>
      <c r="E284" s="140" t="s">
        <v>2049</v>
      </c>
      <c r="F284" s="140" t="s">
        <v>2050</v>
      </c>
      <c r="J284" s="141">
        <f>BK284</f>
        <v>0</v>
      </c>
      <c r="L284" s="130"/>
      <c r="M284" s="134"/>
      <c r="N284" s="135"/>
      <c r="O284" s="135"/>
      <c r="P284" s="136">
        <f>P285</f>
        <v>68.397471999999993</v>
      </c>
      <c r="Q284" s="135"/>
      <c r="R284" s="136">
        <f>R285</f>
        <v>0</v>
      </c>
      <c r="S284" s="135"/>
      <c r="T284" s="137">
        <f>T285</f>
        <v>0</v>
      </c>
      <c r="AR284" s="131" t="s">
        <v>1533</v>
      </c>
      <c r="AT284" s="138" t="s">
        <v>1525</v>
      </c>
      <c r="AU284" s="138" t="s">
        <v>1535</v>
      </c>
      <c r="AY284" s="131" t="s">
        <v>1750</v>
      </c>
      <c r="BK284" s="139">
        <f>BK285</f>
        <v>0</v>
      </c>
    </row>
    <row r="285" spans="1:65" s="1" customFormat="1" ht="62.65" customHeight="1">
      <c r="A285" s="29"/>
      <c r="B285" s="142"/>
      <c r="C285" s="143" t="s">
        <v>754</v>
      </c>
      <c r="D285" s="143" t="s">
        <v>1752</v>
      </c>
      <c r="E285" s="144" t="s">
        <v>1145</v>
      </c>
      <c r="F285" s="145" t="s">
        <v>1146</v>
      </c>
      <c r="G285" s="146" t="s">
        <v>1839</v>
      </c>
      <c r="H285" s="147">
        <v>164.417</v>
      </c>
      <c r="I285" s="148"/>
      <c r="J285" s="148">
        <f>ROUND(I285*H285,2)</f>
        <v>0</v>
      </c>
      <c r="K285" s="149"/>
      <c r="L285" s="30"/>
      <c r="M285" s="150" t="s">
        <v>1456</v>
      </c>
      <c r="N285" s="151" t="s">
        <v>1491</v>
      </c>
      <c r="O285" s="152">
        <v>0.41599999999999998</v>
      </c>
      <c r="P285" s="152">
        <f>O285*H285</f>
        <v>68.397471999999993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1756</v>
      </c>
      <c r="AT285" s="154" t="s">
        <v>1752</v>
      </c>
      <c r="AU285" s="154" t="s">
        <v>1764</v>
      </c>
      <c r="AY285" s="17" t="s">
        <v>1750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1533</v>
      </c>
      <c r="BK285" s="155">
        <f>ROUND(I285*H285,2)</f>
        <v>0</v>
      </c>
      <c r="BL285" s="17" t="s">
        <v>1756</v>
      </c>
      <c r="BM285" s="154" t="s">
        <v>1147</v>
      </c>
    </row>
    <row r="286" spans="1:65" s="11" customFormat="1" ht="25.9" customHeight="1">
      <c r="B286" s="130"/>
      <c r="D286" s="131" t="s">
        <v>1525</v>
      </c>
      <c r="E286" s="132" t="s">
        <v>1148</v>
      </c>
      <c r="F286" s="132" t="s">
        <v>1149</v>
      </c>
      <c r="J286" s="133">
        <f>BK286</f>
        <v>0</v>
      </c>
      <c r="L286" s="130"/>
      <c r="M286" s="134"/>
      <c r="N286" s="135"/>
      <c r="O286" s="135"/>
      <c r="P286" s="136">
        <f>P287+P300</f>
        <v>21.666512000000001</v>
      </c>
      <c r="Q286" s="135"/>
      <c r="R286" s="136">
        <f>R287+R300</f>
        <v>0.14555970000000001</v>
      </c>
      <c r="S286" s="135"/>
      <c r="T286" s="137">
        <f>T287+T300</f>
        <v>0</v>
      </c>
      <c r="AR286" s="131" t="s">
        <v>1535</v>
      </c>
      <c r="AT286" s="138" t="s">
        <v>1525</v>
      </c>
      <c r="AU286" s="138" t="s">
        <v>1526</v>
      </c>
      <c r="AY286" s="131" t="s">
        <v>1750</v>
      </c>
      <c r="BK286" s="139">
        <f>BK287+BK300</f>
        <v>0</v>
      </c>
    </row>
    <row r="287" spans="1:65" s="11" customFormat="1" ht="22.9" customHeight="1">
      <c r="B287" s="130"/>
      <c r="D287" s="131" t="s">
        <v>1525</v>
      </c>
      <c r="E287" s="140" t="s">
        <v>1150</v>
      </c>
      <c r="F287" s="140" t="s">
        <v>1151</v>
      </c>
      <c r="J287" s="141">
        <f>BK287</f>
        <v>0</v>
      </c>
      <c r="L287" s="130"/>
      <c r="M287" s="134"/>
      <c r="N287" s="135"/>
      <c r="O287" s="135"/>
      <c r="P287" s="136">
        <f>SUM(P288:P299)</f>
        <v>1.7765120000000001</v>
      </c>
      <c r="Q287" s="135"/>
      <c r="R287" s="136">
        <f>SUM(R288:R299)</f>
        <v>3.8459699999999999E-2</v>
      </c>
      <c r="S287" s="135"/>
      <c r="T287" s="137">
        <f>SUM(T288:T299)</f>
        <v>0</v>
      </c>
      <c r="AR287" s="131" t="s">
        <v>1535</v>
      </c>
      <c r="AT287" s="138" t="s">
        <v>1525</v>
      </c>
      <c r="AU287" s="138" t="s">
        <v>1533</v>
      </c>
      <c r="AY287" s="131" t="s">
        <v>1750</v>
      </c>
      <c r="BK287" s="139">
        <f>SUM(BK288:BK299)</f>
        <v>0</v>
      </c>
    </row>
    <row r="288" spans="1:65" s="1" customFormat="1" ht="37.9" customHeight="1">
      <c r="A288" s="29"/>
      <c r="B288" s="142"/>
      <c r="C288" s="143" t="s">
        <v>759</v>
      </c>
      <c r="D288" s="143" t="s">
        <v>1752</v>
      </c>
      <c r="E288" s="144" t="s">
        <v>1152</v>
      </c>
      <c r="F288" s="145" t="s">
        <v>1153</v>
      </c>
      <c r="G288" s="146" t="s">
        <v>1755</v>
      </c>
      <c r="H288" s="147">
        <v>6.1539999999999999</v>
      </c>
      <c r="I288" s="148"/>
      <c r="J288" s="148">
        <f>ROUND(I288*H288,2)</f>
        <v>0</v>
      </c>
      <c r="K288" s="149"/>
      <c r="L288" s="30"/>
      <c r="M288" s="150" t="s">
        <v>1456</v>
      </c>
      <c r="N288" s="151" t="s">
        <v>1491</v>
      </c>
      <c r="O288" s="152">
        <v>2.4E-2</v>
      </c>
      <c r="P288" s="152">
        <f>O288*H288</f>
        <v>0.14769599999999999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1832</v>
      </c>
      <c r="AT288" s="154" t="s">
        <v>1752</v>
      </c>
      <c r="AU288" s="154" t="s">
        <v>1535</v>
      </c>
      <c r="AY288" s="17" t="s">
        <v>1750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1533</v>
      </c>
      <c r="BK288" s="155">
        <f>ROUND(I288*H288,2)</f>
        <v>0</v>
      </c>
      <c r="BL288" s="17" t="s">
        <v>1832</v>
      </c>
      <c r="BM288" s="154" t="s">
        <v>1154</v>
      </c>
    </row>
    <row r="289" spans="1:65" s="13" customFormat="1">
      <c r="B289" s="163"/>
      <c r="D289" s="157" t="s">
        <v>1758</v>
      </c>
      <c r="E289" s="164" t="s">
        <v>1456</v>
      </c>
      <c r="F289" s="165" t="s">
        <v>1155</v>
      </c>
      <c r="H289" s="166">
        <v>6.1539999999999999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1758</v>
      </c>
      <c r="AU289" s="164" t="s">
        <v>1535</v>
      </c>
      <c r="AV289" s="13" t="s">
        <v>1535</v>
      </c>
      <c r="AW289" s="13" t="s">
        <v>1482</v>
      </c>
      <c r="AX289" s="13" t="s">
        <v>1533</v>
      </c>
      <c r="AY289" s="164" t="s">
        <v>1750</v>
      </c>
    </row>
    <row r="290" spans="1:65" s="1" customFormat="1" ht="16.5" customHeight="1">
      <c r="A290" s="29"/>
      <c r="B290" s="142"/>
      <c r="C290" s="177" t="s">
        <v>2335</v>
      </c>
      <c r="D290" s="177" t="s">
        <v>1849</v>
      </c>
      <c r="E290" s="178" t="s">
        <v>1156</v>
      </c>
      <c r="F290" s="179" t="s">
        <v>1157</v>
      </c>
      <c r="G290" s="180" t="s">
        <v>1839</v>
      </c>
      <c r="H290" s="181">
        <v>2E-3</v>
      </c>
      <c r="I290" s="182"/>
      <c r="J290" s="182">
        <f>ROUND(I290*H290,2)</f>
        <v>0</v>
      </c>
      <c r="K290" s="183"/>
      <c r="L290" s="184"/>
      <c r="M290" s="185" t="s">
        <v>1456</v>
      </c>
      <c r="N290" s="186" t="s">
        <v>1491</v>
      </c>
      <c r="O290" s="152">
        <v>0</v>
      </c>
      <c r="P290" s="152">
        <f>O290*H290</f>
        <v>0</v>
      </c>
      <c r="Q290" s="152">
        <v>1</v>
      </c>
      <c r="R290" s="152">
        <f>Q290*H290</f>
        <v>2E-3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1912</v>
      </c>
      <c r="AT290" s="154" t="s">
        <v>1849</v>
      </c>
      <c r="AU290" s="154" t="s">
        <v>1535</v>
      </c>
      <c r="AY290" s="17" t="s">
        <v>1750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1533</v>
      </c>
      <c r="BK290" s="155">
        <f>ROUND(I290*H290,2)</f>
        <v>0</v>
      </c>
      <c r="BL290" s="17" t="s">
        <v>1832</v>
      </c>
      <c r="BM290" s="154" t="s">
        <v>1158</v>
      </c>
    </row>
    <row r="291" spans="1:65" s="13" customFormat="1">
      <c r="B291" s="163"/>
      <c r="D291" s="157" t="s">
        <v>1758</v>
      </c>
      <c r="F291" s="165" t="s">
        <v>1159</v>
      </c>
      <c r="H291" s="166">
        <v>2E-3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1758</v>
      </c>
      <c r="AU291" s="164" t="s">
        <v>1535</v>
      </c>
      <c r="AV291" s="13" t="s">
        <v>1535</v>
      </c>
      <c r="AW291" s="13" t="s">
        <v>1458</v>
      </c>
      <c r="AX291" s="13" t="s">
        <v>1533</v>
      </c>
      <c r="AY291" s="164" t="s">
        <v>1750</v>
      </c>
    </row>
    <row r="292" spans="1:65" s="1" customFormat="1" ht="24.2" customHeight="1">
      <c r="A292" s="29"/>
      <c r="B292" s="142"/>
      <c r="C292" s="143" t="s">
        <v>2339</v>
      </c>
      <c r="D292" s="143" t="s">
        <v>1752</v>
      </c>
      <c r="E292" s="144" t="s">
        <v>1160</v>
      </c>
      <c r="F292" s="145" t="s">
        <v>1161</v>
      </c>
      <c r="G292" s="146" t="s">
        <v>1755</v>
      </c>
      <c r="H292" s="147">
        <v>6.1539999999999999</v>
      </c>
      <c r="I292" s="148"/>
      <c r="J292" s="148">
        <f>ROUND(I292*H292,2)</f>
        <v>0</v>
      </c>
      <c r="K292" s="149"/>
      <c r="L292" s="30"/>
      <c r="M292" s="150" t="s">
        <v>1456</v>
      </c>
      <c r="N292" s="151" t="s">
        <v>1491</v>
      </c>
      <c r="O292" s="152">
        <v>3.3000000000000002E-2</v>
      </c>
      <c r="P292" s="152">
        <f>O292*H292</f>
        <v>0.20308200000000001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1832</v>
      </c>
      <c r="AT292" s="154" t="s">
        <v>1752</v>
      </c>
      <c r="AU292" s="154" t="s">
        <v>1535</v>
      </c>
      <c r="AY292" s="17" t="s">
        <v>1750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1533</v>
      </c>
      <c r="BK292" s="155">
        <f>ROUND(I292*H292,2)</f>
        <v>0</v>
      </c>
      <c r="BL292" s="17" t="s">
        <v>1832</v>
      </c>
      <c r="BM292" s="154" t="s">
        <v>1162</v>
      </c>
    </row>
    <row r="293" spans="1:65" s="1" customFormat="1" ht="24.2" customHeight="1">
      <c r="A293" s="29"/>
      <c r="B293" s="142"/>
      <c r="C293" s="177" t="s">
        <v>761</v>
      </c>
      <c r="D293" s="177" t="s">
        <v>1849</v>
      </c>
      <c r="E293" s="178" t="s">
        <v>1163</v>
      </c>
      <c r="F293" s="179" t="s">
        <v>1164</v>
      </c>
      <c r="G293" s="180" t="s">
        <v>1755</v>
      </c>
      <c r="H293" s="181">
        <v>7.1719999999999997</v>
      </c>
      <c r="I293" s="182"/>
      <c r="J293" s="182">
        <f>ROUND(I293*H293,2)</f>
        <v>0</v>
      </c>
      <c r="K293" s="183"/>
      <c r="L293" s="184"/>
      <c r="M293" s="185" t="s">
        <v>1456</v>
      </c>
      <c r="N293" s="186" t="s">
        <v>1491</v>
      </c>
      <c r="O293" s="152">
        <v>0</v>
      </c>
      <c r="P293" s="152">
        <f>O293*H293</f>
        <v>0</v>
      </c>
      <c r="Q293" s="152">
        <v>2.9999999999999997E-4</v>
      </c>
      <c r="R293" s="152">
        <f>Q293*H293</f>
        <v>2.1515999999999996E-3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1912</v>
      </c>
      <c r="AT293" s="154" t="s">
        <v>1849</v>
      </c>
      <c r="AU293" s="154" t="s">
        <v>1535</v>
      </c>
      <c r="AY293" s="17" t="s">
        <v>1750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1533</v>
      </c>
      <c r="BK293" s="155">
        <f>ROUND(I293*H293,2)</f>
        <v>0</v>
      </c>
      <c r="BL293" s="17" t="s">
        <v>1832</v>
      </c>
      <c r="BM293" s="154" t="s">
        <v>1165</v>
      </c>
    </row>
    <row r="294" spans="1:65" s="13" customFormat="1">
      <c r="B294" s="163"/>
      <c r="D294" s="157" t="s">
        <v>1758</v>
      </c>
      <c r="F294" s="165" t="s">
        <v>1166</v>
      </c>
      <c r="H294" s="166">
        <v>7.1719999999999997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1758</v>
      </c>
      <c r="AU294" s="164" t="s">
        <v>1535</v>
      </c>
      <c r="AV294" s="13" t="s">
        <v>1535</v>
      </c>
      <c r="AW294" s="13" t="s">
        <v>1458</v>
      </c>
      <c r="AX294" s="13" t="s">
        <v>1533</v>
      </c>
      <c r="AY294" s="164" t="s">
        <v>1750</v>
      </c>
    </row>
    <row r="295" spans="1:65" s="1" customFormat="1" ht="24.2" customHeight="1">
      <c r="A295" s="29"/>
      <c r="B295" s="142"/>
      <c r="C295" s="143" t="s">
        <v>762</v>
      </c>
      <c r="D295" s="143" t="s">
        <v>1752</v>
      </c>
      <c r="E295" s="144" t="s">
        <v>1167</v>
      </c>
      <c r="F295" s="145" t="s">
        <v>1168</v>
      </c>
      <c r="G295" s="146" t="s">
        <v>1755</v>
      </c>
      <c r="H295" s="147">
        <v>6.1539999999999999</v>
      </c>
      <c r="I295" s="148"/>
      <c r="J295" s="148">
        <f>ROUND(I295*H295,2)</f>
        <v>0</v>
      </c>
      <c r="K295" s="149"/>
      <c r="L295" s="30"/>
      <c r="M295" s="150" t="s">
        <v>1456</v>
      </c>
      <c r="N295" s="151" t="s">
        <v>1491</v>
      </c>
      <c r="O295" s="152">
        <v>0.222</v>
      </c>
      <c r="P295" s="152">
        <f>O295*H295</f>
        <v>1.366188</v>
      </c>
      <c r="Q295" s="152">
        <v>4.0000000000000002E-4</v>
      </c>
      <c r="R295" s="152">
        <f>Q295*H295</f>
        <v>2.4616E-3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1832</v>
      </c>
      <c r="AT295" s="154" t="s">
        <v>1752</v>
      </c>
      <c r="AU295" s="154" t="s">
        <v>1535</v>
      </c>
      <c r="AY295" s="17" t="s">
        <v>1750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1533</v>
      </c>
      <c r="BK295" s="155">
        <f>ROUND(I295*H295,2)</f>
        <v>0</v>
      </c>
      <c r="BL295" s="17" t="s">
        <v>1832</v>
      </c>
      <c r="BM295" s="154" t="s">
        <v>1169</v>
      </c>
    </row>
    <row r="296" spans="1:65" s="13" customFormat="1">
      <c r="B296" s="163"/>
      <c r="D296" s="157" t="s">
        <v>1758</v>
      </c>
      <c r="E296" s="164" t="s">
        <v>1456</v>
      </c>
      <c r="F296" s="165" t="s">
        <v>1155</v>
      </c>
      <c r="H296" s="166">
        <v>6.1539999999999999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1758</v>
      </c>
      <c r="AU296" s="164" t="s">
        <v>1535</v>
      </c>
      <c r="AV296" s="13" t="s">
        <v>1535</v>
      </c>
      <c r="AW296" s="13" t="s">
        <v>1482</v>
      </c>
      <c r="AX296" s="13" t="s">
        <v>1533</v>
      </c>
      <c r="AY296" s="164" t="s">
        <v>1750</v>
      </c>
    </row>
    <row r="297" spans="1:65" s="1" customFormat="1" ht="37.9" customHeight="1">
      <c r="A297" s="29"/>
      <c r="B297" s="142"/>
      <c r="C297" s="177" t="s">
        <v>763</v>
      </c>
      <c r="D297" s="177" t="s">
        <v>1849</v>
      </c>
      <c r="E297" s="178" t="s">
        <v>1170</v>
      </c>
      <c r="F297" s="179" t="s">
        <v>1171</v>
      </c>
      <c r="G297" s="180" t="s">
        <v>1755</v>
      </c>
      <c r="H297" s="181">
        <v>7.077</v>
      </c>
      <c r="I297" s="182"/>
      <c r="J297" s="182">
        <f>ROUND(I297*H297,2)</f>
        <v>0</v>
      </c>
      <c r="K297" s="183"/>
      <c r="L297" s="184"/>
      <c r="M297" s="185" t="s">
        <v>1456</v>
      </c>
      <c r="N297" s="186" t="s">
        <v>1491</v>
      </c>
      <c r="O297" s="152">
        <v>0</v>
      </c>
      <c r="P297" s="152">
        <f>O297*H297</f>
        <v>0</v>
      </c>
      <c r="Q297" s="152">
        <v>4.4999999999999997E-3</v>
      </c>
      <c r="R297" s="152">
        <f>Q297*H297</f>
        <v>3.18465E-2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1912</v>
      </c>
      <c r="AT297" s="154" t="s">
        <v>1849</v>
      </c>
      <c r="AU297" s="154" t="s">
        <v>1535</v>
      </c>
      <c r="AY297" s="17" t="s">
        <v>1750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1533</v>
      </c>
      <c r="BK297" s="155">
        <f>ROUND(I297*H297,2)</f>
        <v>0</v>
      </c>
      <c r="BL297" s="17" t="s">
        <v>1832</v>
      </c>
      <c r="BM297" s="154" t="s">
        <v>1172</v>
      </c>
    </row>
    <row r="298" spans="1:65" s="13" customFormat="1">
      <c r="B298" s="163"/>
      <c r="D298" s="157" t="s">
        <v>1758</v>
      </c>
      <c r="F298" s="165" t="s">
        <v>1173</v>
      </c>
      <c r="H298" s="166">
        <v>7.077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1758</v>
      </c>
      <c r="AU298" s="164" t="s">
        <v>1535</v>
      </c>
      <c r="AV298" s="13" t="s">
        <v>1535</v>
      </c>
      <c r="AW298" s="13" t="s">
        <v>1458</v>
      </c>
      <c r="AX298" s="13" t="s">
        <v>1533</v>
      </c>
      <c r="AY298" s="164" t="s">
        <v>1750</v>
      </c>
    </row>
    <row r="299" spans="1:65" s="1" customFormat="1" ht="49.15" customHeight="1">
      <c r="A299" s="29"/>
      <c r="B299" s="142"/>
      <c r="C299" s="143" t="s">
        <v>764</v>
      </c>
      <c r="D299" s="143" t="s">
        <v>1752</v>
      </c>
      <c r="E299" s="144" t="s">
        <v>1174</v>
      </c>
      <c r="F299" s="145" t="s">
        <v>1175</v>
      </c>
      <c r="G299" s="146" t="s">
        <v>1839</v>
      </c>
      <c r="H299" s="147">
        <v>3.7999999999999999E-2</v>
      </c>
      <c r="I299" s="148"/>
      <c r="J299" s="148">
        <f>ROUND(I299*H299,2)</f>
        <v>0</v>
      </c>
      <c r="K299" s="149"/>
      <c r="L299" s="30"/>
      <c r="M299" s="150" t="s">
        <v>1456</v>
      </c>
      <c r="N299" s="151" t="s">
        <v>1491</v>
      </c>
      <c r="O299" s="152">
        <v>1.5669999999999999</v>
      </c>
      <c r="P299" s="152">
        <f>O299*H299</f>
        <v>5.9545999999999995E-2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1832</v>
      </c>
      <c r="AT299" s="154" t="s">
        <v>1752</v>
      </c>
      <c r="AU299" s="154" t="s">
        <v>1535</v>
      </c>
      <c r="AY299" s="17" t="s">
        <v>1750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1533</v>
      </c>
      <c r="BK299" s="155">
        <f>ROUND(I299*H299,2)</f>
        <v>0</v>
      </c>
      <c r="BL299" s="17" t="s">
        <v>1832</v>
      </c>
      <c r="BM299" s="154" t="s">
        <v>1176</v>
      </c>
    </row>
    <row r="300" spans="1:65" s="11" customFormat="1" ht="22.9" customHeight="1">
      <c r="B300" s="130"/>
      <c r="D300" s="131" t="s">
        <v>1525</v>
      </c>
      <c r="E300" s="140" t="s">
        <v>1177</v>
      </c>
      <c r="F300" s="140" t="s">
        <v>1178</v>
      </c>
      <c r="J300" s="141">
        <f>BK300</f>
        <v>0</v>
      </c>
      <c r="L300" s="130"/>
      <c r="M300" s="134"/>
      <c r="N300" s="135"/>
      <c r="O300" s="135"/>
      <c r="P300" s="136">
        <f>SUM(P301:P303)</f>
        <v>19.89</v>
      </c>
      <c r="Q300" s="135"/>
      <c r="R300" s="136">
        <f>SUM(R301:R303)</f>
        <v>0.1071</v>
      </c>
      <c r="S300" s="135"/>
      <c r="T300" s="137">
        <f>SUM(T301:T303)</f>
        <v>0</v>
      </c>
      <c r="AR300" s="131" t="s">
        <v>1535</v>
      </c>
      <c r="AT300" s="138" t="s">
        <v>1525</v>
      </c>
      <c r="AU300" s="138" t="s">
        <v>1533</v>
      </c>
      <c r="AY300" s="131" t="s">
        <v>1750</v>
      </c>
      <c r="BK300" s="139">
        <f>SUM(BK301:BK303)</f>
        <v>0</v>
      </c>
    </row>
    <row r="301" spans="1:65" s="1" customFormat="1" ht="24.2" customHeight="1">
      <c r="A301" s="29"/>
      <c r="B301" s="142"/>
      <c r="C301" s="143" t="s">
        <v>765</v>
      </c>
      <c r="D301" s="143" t="s">
        <v>1752</v>
      </c>
      <c r="E301" s="144" t="s">
        <v>1179</v>
      </c>
      <c r="F301" s="145" t="s">
        <v>1180</v>
      </c>
      <c r="G301" s="146" t="s">
        <v>1786</v>
      </c>
      <c r="H301" s="147">
        <v>30</v>
      </c>
      <c r="I301" s="148"/>
      <c r="J301" s="148">
        <f>ROUND(I301*H301,2)</f>
        <v>0</v>
      </c>
      <c r="K301" s="149"/>
      <c r="L301" s="30"/>
      <c r="M301" s="150" t="s">
        <v>1456</v>
      </c>
      <c r="N301" s="151" t="s">
        <v>1491</v>
      </c>
      <c r="O301" s="152">
        <v>0.314</v>
      </c>
      <c r="P301" s="152">
        <f>O301*H301</f>
        <v>9.42</v>
      </c>
      <c r="Q301" s="152">
        <v>1.9E-3</v>
      </c>
      <c r="R301" s="152">
        <f>Q301*H301</f>
        <v>5.7000000000000002E-2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1832</v>
      </c>
      <c r="AT301" s="154" t="s">
        <v>1752</v>
      </c>
      <c r="AU301" s="154" t="s">
        <v>1535</v>
      </c>
      <c r="AY301" s="17" t="s">
        <v>1750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1533</v>
      </c>
      <c r="BK301" s="155">
        <f>ROUND(I301*H301,2)</f>
        <v>0</v>
      </c>
      <c r="BL301" s="17" t="s">
        <v>1832</v>
      </c>
      <c r="BM301" s="154" t="s">
        <v>1181</v>
      </c>
    </row>
    <row r="302" spans="1:65" s="13" customFormat="1">
      <c r="B302" s="163"/>
      <c r="D302" s="157" t="s">
        <v>1758</v>
      </c>
      <c r="E302" s="164" t="s">
        <v>1456</v>
      </c>
      <c r="F302" s="165" t="s">
        <v>1182</v>
      </c>
      <c r="H302" s="166">
        <v>30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1758</v>
      </c>
      <c r="AU302" s="164" t="s">
        <v>1535</v>
      </c>
      <c r="AV302" s="13" t="s">
        <v>1535</v>
      </c>
      <c r="AW302" s="13" t="s">
        <v>1482</v>
      </c>
      <c r="AX302" s="13" t="s">
        <v>1533</v>
      </c>
      <c r="AY302" s="164" t="s">
        <v>1750</v>
      </c>
    </row>
    <row r="303" spans="1:65" s="1" customFormat="1" ht="21.75" customHeight="1">
      <c r="A303" s="29"/>
      <c r="B303" s="142"/>
      <c r="C303" s="143" t="s">
        <v>766</v>
      </c>
      <c r="D303" s="143" t="s">
        <v>1752</v>
      </c>
      <c r="E303" s="144" t="s">
        <v>1183</v>
      </c>
      <c r="F303" s="145" t="s">
        <v>1184</v>
      </c>
      <c r="G303" s="146" t="s">
        <v>1786</v>
      </c>
      <c r="H303" s="147">
        <v>30</v>
      </c>
      <c r="I303" s="148"/>
      <c r="J303" s="148">
        <f>ROUND(I303*H303,2)</f>
        <v>0</v>
      </c>
      <c r="K303" s="149"/>
      <c r="L303" s="30"/>
      <c r="M303" s="197" t="s">
        <v>1456</v>
      </c>
      <c r="N303" s="198" t="s">
        <v>1491</v>
      </c>
      <c r="O303" s="199">
        <v>0.34899999999999998</v>
      </c>
      <c r="P303" s="199">
        <f>O303*H303</f>
        <v>10.469999999999999</v>
      </c>
      <c r="Q303" s="199">
        <v>1.67E-3</v>
      </c>
      <c r="R303" s="199">
        <f>Q303*H303</f>
        <v>5.0099999999999999E-2</v>
      </c>
      <c r="S303" s="199">
        <v>0</v>
      </c>
      <c r="T303" s="20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1832</v>
      </c>
      <c r="AT303" s="154" t="s">
        <v>1752</v>
      </c>
      <c r="AU303" s="154" t="s">
        <v>1535</v>
      </c>
      <c r="AY303" s="17" t="s">
        <v>1750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1533</v>
      </c>
      <c r="BK303" s="155">
        <f>ROUND(I303*H303,2)</f>
        <v>0</v>
      </c>
      <c r="BL303" s="17" t="s">
        <v>1832</v>
      </c>
      <c r="BM303" s="154" t="s">
        <v>1185</v>
      </c>
    </row>
    <row r="304" spans="1:65" s="1" customFormat="1" ht="6.95" customHeight="1">
      <c r="A304" s="29"/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30"/>
      <c r="M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</sheetData>
  <autoFilter ref="C128:K30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9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1657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1186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1187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1186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SO_03.1 - Přípojka NN k napojovacímu bodu č.1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1188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1189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1186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87" t="str">
        <f>E11</f>
        <v>SO_03.1 - Přípojka NN k napojovacímu bodu č.1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1849</v>
      </c>
      <c r="F123" s="132" t="s">
        <v>1190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1764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1191</v>
      </c>
      <c r="F124" s="140" t="s">
        <v>1192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1764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1533</v>
      </c>
      <c r="D125" s="143" t="s">
        <v>1752</v>
      </c>
      <c r="E125" s="144" t="s">
        <v>1193</v>
      </c>
      <c r="F125" s="145" t="s">
        <v>1194</v>
      </c>
      <c r="G125" s="146" t="s">
        <v>2141</v>
      </c>
      <c r="H125" s="147">
        <v>1</v>
      </c>
      <c r="I125" s="148">
        <f ca="1">'Bod č.1'!J76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2051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2051</v>
      </c>
      <c r="BM125" s="154" t="s">
        <v>1195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6"/>
  <sheetViews>
    <sheetView topLeftCell="A41" workbookViewId="0">
      <selection activeCell="H47" sqref="H47:I70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5" width="10.6640625" style="201"/>
    <col min="16" max="16" width="10.83203125" style="201" bestFit="1" customWidth="1"/>
    <col min="17" max="17" width="13.5" style="201" bestFit="1" customWidth="1"/>
    <col min="18" max="16384" width="10.6640625" style="201"/>
  </cols>
  <sheetData>
    <row r="1" spans="1:17" ht="15.75">
      <c r="E1" s="202" t="s">
        <v>378</v>
      </c>
    </row>
    <row r="2" spans="1:17" ht="14.25">
      <c r="B2" s="201" t="s">
        <v>1468</v>
      </c>
      <c r="C2" s="203" t="s">
        <v>379</v>
      </c>
      <c r="D2" s="203"/>
      <c r="E2" s="203"/>
    </row>
    <row r="3" spans="1:17" ht="15">
      <c r="B3" s="201" t="s">
        <v>1716</v>
      </c>
      <c r="C3" s="204" t="s">
        <v>380</v>
      </c>
      <c r="D3" s="204"/>
      <c r="E3" s="204"/>
    </row>
    <row r="4" spans="1:17" ht="12" customHeight="1">
      <c r="C4" s="204" t="s">
        <v>381</v>
      </c>
      <c r="D4" s="204"/>
      <c r="E4" s="204"/>
    </row>
    <row r="5" spans="1:17" ht="12" customHeight="1">
      <c r="B5" s="201" t="s">
        <v>1472</v>
      </c>
      <c r="C5" s="204"/>
      <c r="D5" s="204"/>
      <c r="E5" s="204"/>
      <c r="J5" s="205"/>
      <c r="K5" s="206"/>
    </row>
    <row r="6" spans="1:17" ht="12" customHeight="1">
      <c r="B6" s="201" t="s">
        <v>1475</v>
      </c>
      <c r="C6" s="204"/>
      <c r="D6" s="204"/>
      <c r="E6" s="204"/>
      <c r="J6" s="205" t="s">
        <v>1480</v>
      </c>
      <c r="K6" s="205" t="s">
        <v>382</v>
      </c>
    </row>
    <row r="7" spans="1:17" ht="12" customHeight="1">
      <c r="A7" s="207"/>
      <c r="B7" s="207" t="s">
        <v>383</v>
      </c>
      <c r="C7" s="207"/>
      <c r="D7" s="207" t="s">
        <v>1477</v>
      </c>
      <c r="E7" s="207"/>
      <c r="F7" s="207"/>
      <c r="G7" s="207"/>
      <c r="H7" s="208"/>
      <c r="I7" s="208"/>
      <c r="J7" s="208"/>
      <c r="K7" s="208"/>
      <c r="L7" s="207"/>
    </row>
    <row r="8" spans="1:17" ht="12" customHeight="1" thickBot="1">
      <c r="A8" s="209" t="s">
        <v>1477</v>
      </c>
      <c r="B8" s="209"/>
      <c r="C8" s="210"/>
      <c r="D8" s="207" t="s">
        <v>1477</v>
      </c>
      <c r="E8" s="207"/>
      <c r="F8" s="211"/>
      <c r="G8" s="211"/>
      <c r="H8" s="212"/>
      <c r="I8" s="212"/>
      <c r="J8" s="212"/>
      <c r="K8" s="208"/>
      <c r="L8" s="207"/>
    </row>
    <row r="9" spans="1:17" ht="12" customHeight="1">
      <c r="A9" s="718" t="s">
        <v>384</v>
      </c>
      <c r="B9" s="213" t="s">
        <v>385</v>
      </c>
      <c r="C9" s="213" t="s">
        <v>386</v>
      </c>
      <c r="D9" s="214" t="s">
        <v>387</v>
      </c>
      <c r="E9" s="720" t="s">
        <v>388</v>
      </c>
      <c r="F9" s="213" t="s">
        <v>389</v>
      </c>
      <c r="G9" s="215" t="s">
        <v>390</v>
      </c>
      <c r="H9" s="722" t="s">
        <v>391</v>
      </c>
      <c r="I9" s="723"/>
      <c r="J9" s="722" t="s">
        <v>392</v>
      </c>
      <c r="K9" s="724"/>
      <c r="L9" s="216" t="s">
        <v>1477</v>
      </c>
    </row>
    <row r="10" spans="1:17" ht="12" customHeight="1" thickBot="1">
      <c r="A10" s="719"/>
      <c r="B10" s="217" t="s">
        <v>393</v>
      </c>
      <c r="C10" s="217" t="s">
        <v>394</v>
      </c>
      <c r="D10" s="217" t="s">
        <v>1477</v>
      </c>
      <c r="E10" s="721"/>
      <c r="F10" s="217" t="s">
        <v>395</v>
      </c>
      <c r="G10" s="218" t="s">
        <v>396</v>
      </c>
      <c r="H10" s="219" t="s">
        <v>397</v>
      </c>
      <c r="I10" s="220" t="s">
        <v>398</v>
      </c>
      <c r="J10" s="219" t="s">
        <v>397</v>
      </c>
      <c r="K10" s="221" t="s">
        <v>398</v>
      </c>
      <c r="L10" s="207"/>
      <c r="M10" s="222"/>
      <c r="N10" s="223"/>
      <c r="O10" s="222"/>
      <c r="P10" s="222"/>
      <c r="Q10" s="223"/>
    </row>
    <row r="11" spans="1:17" ht="12" customHeight="1">
      <c r="A11" s="224"/>
      <c r="B11" s="225"/>
      <c r="C11" s="226"/>
      <c r="D11" s="227"/>
      <c r="E11" s="228" t="s">
        <v>399</v>
      </c>
      <c r="F11" s="229" t="s">
        <v>1477</v>
      </c>
      <c r="G11" s="230"/>
      <c r="H11" s="231"/>
      <c r="I11" s="232"/>
      <c r="J11" s="231"/>
      <c r="K11" s="233"/>
      <c r="L11" s="234"/>
      <c r="M11" s="235"/>
      <c r="N11" s="235"/>
    </row>
    <row r="12" spans="1:17" ht="12" customHeight="1">
      <c r="A12" s="236">
        <v>1</v>
      </c>
      <c r="B12" s="237"/>
      <c r="C12" s="238" t="s">
        <v>1477</v>
      </c>
      <c r="D12" s="239" t="s">
        <v>1477</v>
      </c>
      <c r="E12" s="240" t="s">
        <v>445</v>
      </c>
      <c r="F12" s="241" t="s">
        <v>1786</v>
      </c>
      <c r="G12" s="242">
        <v>48</v>
      </c>
      <c r="H12" s="243"/>
      <c r="I12" s="244"/>
      <c r="J12" s="243">
        <f t="shared" ref="J12:J18" si="0">G12*H12</f>
        <v>0</v>
      </c>
      <c r="K12" s="245">
        <f t="shared" ref="K12:K18" si="1">G12*I12</f>
        <v>0</v>
      </c>
      <c r="L12" s="234"/>
      <c r="M12" s="246"/>
      <c r="N12" s="246"/>
      <c r="O12" s="247"/>
      <c r="P12" s="247"/>
      <c r="Q12" s="247"/>
    </row>
    <row r="13" spans="1:17" ht="12" customHeight="1">
      <c r="A13" s="236">
        <v>2</v>
      </c>
      <c r="B13" s="237"/>
      <c r="C13" s="238" t="s">
        <v>1477</v>
      </c>
      <c r="D13" s="239" t="s">
        <v>1477</v>
      </c>
      <c r="E13" s="240" t="s">
        <v>446</v>
      </c>
      <c r="F13" s="248" t="s">
        <v>1786</v>
      </c>
      <c r="G13" s="249">
        <v>42</v>
      </c>
      <c r="H13" s="250"/>
      <c r="I13" s="251"/>
      <c r="J13" s="250">
        <f t="shared" si="0"/>
        <v>0</v>
      </c>
      <c r="K13" s="252">
        <f t="shared" si="1"/>
        <v>0</v>
      </c>
      <c r="L13" s="234"/>
      <c r="M13" s="253"/>
      <c r="N13" s="253"/>
      <c r="O13" s="247"/>
      <c r="P13" s="247"/>
      <c r="Q13" s="247"/>
    </row>
    <row r="14" spans="1:17" ht="12" customHeight="1">
      <c r="A14" s="236">
        <v>3</v>
      </c>
      <c r="B14" s="237" t="s">
        <v>1477</v>
      </c>
      <c r="C14" s="238" t="s">
        <v>1477</v>
      </c>
      <c r="D14" s="254" t="s">
        <v>1477</v>
      </c>
      <c r="E14" s="240" t="s">
        <v>447</v>
      </c>
      <c r="F14" s="241" t="s">
        <v>1786</v>
      </c>
      <c r="G14" s="255">
        <v>290</v>
      </c>
      <c r="H14" s="243"/>
      <c r="I14" s="256"/>
      <c r="J14" s="243">
        <f t="shared" si="0"/>
        <v>0</v>
      </c>
      <c r="K14" s="245">
        <f t="shared" si="1"/>
        <v>0</v>
      </c>
      <c r="L14" s="234"/>
      <c r="M14" s="246"/>
      <c r="N14" s="257"/>
      <c r="O14" s="247"/>
      <c r="P14" s="247"/>
      <c r="Q14" s="247"/>
    </row>
    <row r="15" spans="1:17" ht="12" customHeight="1">
      <c r="A15" s="236">
        <v>4</v>
      </c>
      <c r="B15" s="237"/>
      <c r="C15" s="238"/>
      <c r="D15" s="258"/>
      <c r="E15" s="259" t="s">
        <v>400</v>
      </c>
      <c r="F15" s="260" t="s">
        <v>401</v>
      </c>
      <c r="G15" s="261">
        <v>6</v>
      </c>
      <c r="H15" s="262"/>
      <c r="I15" s="263"/>
      <c r="J15" s="262">
        <f t="shared" si="0"/>
        <v>0</v>
      </c>
      <c r="K15" s="264">
        <f t="shared" si="1"/>
        <v>0</v>
      </c>
      <c r="L15" s="234"/>
      <c r="M15" s="235"/>
      <c r="N15" s="235"/>
      <c r="O15" s="247"/>
      <c r="P15" s="247"/>
      <c r="Q15" s="247"/>
    </row>
    <row r="16" spans="1:17" ht="12" customHeight="1">
      <c r="A16" s="236">
        <v>5</v>
      </c>
      <c r="B16" s="237"/>
      <c r="C16" s="238"/>
      <c r="D16" s="258"/>
      <c r="E16" s="259" t="s">
        <v>402</v>
      </c>
      <c r="F16" s="260" t="s">
        <v>401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L16" s="234"/>
      <c r="M16" s="235"/>
      <c r="N16" s="235"/>
      <c r="O16" s="247"/>
      <c r="P16" s="247"/>
      <c r="Q16" s="247"/>
    </row>
    <row r="17" spans="1:17" ht="12" customHeight="1">
      <c r="A17" s="236">
        <v>6</v>
      </c>
      <c r="B17" s="237"/>
      <c r="C17" s="238"/>
      <c r="D17" s="258"/>
      <c r="E17" s="259" t="s">
        <v>403</v>
      </c>
      <c r="F17" s="260" t="s">
        <v>401</v>
      </c>
      <c r="G17" s="261">
        <v>3</v>
      </c>
      <c r="H17" s="262"/>
      <c r="I17" s="263"/>
      <c r="J17" s="262">
        <f t="shared" si="0"/>
        <v>0</v>
      </c>
      <c r="K17" s="264">
        <f t="shared" si="1"/>
        <v>0</v>
      </c>
      <c r="L17" s="234"/>
      <c r="M17" s="235"/>
      <c r="N17" s="235"/>
      <c r="O17" s="247"/>
      <c r="P17" s="247"/>
      <c r="Q17" s="247"/>
    </row>
    <row r="18" spans="1:17" ht="12" customHeight="1">
      <c r="A18" s="236">
        <v>7</v>
      </c>
      <c r="B18" s="237"/>
      <c r="C18" s="238" t="s">
        <v>1477</v>
      </c>
      <c r="D18" s="265" t="s">
        <v>1477</v>
      </c>
      <c r="E18" s="259" t="s">
        <v>404</v>
      </c>
      <c r="F18" s="260" t="s">
        <v>401</v>
      </c>
      <c r="G18" s="261">
        <v>1</v>
      </c>
      <c r="H18" s="262"/>
      <c r="I18" s="263"/>
      <c r="J18" s="262">
        <f t="shared" si="0"/>
        <v>0</v>
      </c>
      <c r="K18" s="264">
        <f t="shared" si="1"/>
        <v>0</v>
      </c>
      <c r="L18" s="234"/>
      <c r="M18" s="235"/>
      <c r="N18" s="235"/>
      <c r="O18" s="247"/>
      <c r="P18" s="247"/>
      <c r="Q18" s="247"/>
    </row>
    <row r="19" spans="1:17" ht="12" customHeight="1">
      <c r="A19" s="236">
        <v>8</v>
      </c>
      <c r="B19" s="237"/>
      <c r="C19" s="238"/>
      <c r="D19" s="265"/>
      <c r="E19" s="259" t="s">
        <v>405</v>
      </c>
      <c r="F19" s="260" t="s">
        <v>1477</v>
      </c>
      <c r="G19" s="261" t="s">
        <v>1477</v>
      </c>
      <c r="H19" s="262"/>
      <c r="I19" s="263"/>
      <c r="J19" s="262" t="s">
        <v>1477</v>
      </c>
      <c r="K19" s="264" t="s">
        <v>1477</v>
      </c>
      <c r="L19" s="234"/>
      <c r="M19" s="235"/>
      <c r="N19" s="235"/>
      <c r="O19" s="247"/>
      <c r="P19" s="247"/>
      <c r="Q19" s="247"/>
    </row>
    <row r="20" spans="1:17" ht="12" customHeight="1">
      <c r="A20" s="236"/>
      <c r="B20" s="237"/>
      <c r="C20" s="238"/>
      <c r="D20" s="266"/>
      <c r="E20" s="267" t="s">
        <v>406</v>
      </c>
      <c r="F20" s="260" t="s">
        <v>401</v>
      </c>
      <c r="G20" s="261">
        <v>1</v>
      </c>
      <c r="H20" s="262"/>
      <c r="I20" s="263"/>
      <c r="J20" s="262">
        <f>G20*H20</f>
        <v>0</v>
      </c>
      <c r="K20" s="264">
        <f>G20*I20</f>
        <v>0</v>
      </c>
      <c r="L20" s="234"/>
      <c r="M20" s="235"/>
      <c r="N20" s="235"/>
      <c r="O20" s="247"/>
      <c r="P20" s="247"/>
      <c r="Q20" s="247"/>
    </row>
    <row r="21" spans="1:17" ht="12" customHeight="1">
      <c r="A21" s="236">
        <v>9</v>
      </c>
      <c r="B21" s="237"/>
      <c r="C21" s="238" t="s">
        <v>1477</v>
      </c>
      <c r="D21" s="268" t="s">
        <v>1477</v>
      </c>
      <c r="E21" s="267" t="s">
        <v>407</v>
      </c>
      <c r="F21" s="260" t="s">
        <v>1477</v>
      </c>
      <c r="G21" s="261" t="s">
        <v>1477</v>
      </c>
      <c r="H21" s="262"/>
      <c r="I21" s="263"/>
      <c r="J21" s="262" t="s">
        <v>1477</v>
      </c>
      <c r="K21" s="264" t="s">
        <v>1477</v>
      </c>
      <c r="L21" s="234"/>
      <c r="M21" s="235"/>
      <c r="N21" s="235"/>
      <c r="O21" s="247"/>
      <c r="P21" s="247"/>
      <c r="Q21" s="247"/>
    </row>
    <row r="22" spans="1:17" ht="12" customHeight="1">
      <c r="A22" s="236"/>
      <c r="B22" s="237"/>
      <c r="C22" s="238"/>
      <c r="D22" s="268"/>
      <c r="E22" s="267" t="s">
        <v>408</v>
      </c>
      <c r="F22" s="260" t="s">
        <v>401</v>
      </c>
      <c r="G22" s="261">
        <v>1</v>
      </c>
      <c r="H22" s="262"/>
      <c r="I22" s="263"/>
      <c r="J22" s="262">
        <f t="shared" ref="J22:J27" si="2">G22*H22</f>
        <v>0</v>
      </c>
      <c r="K22" s="264">
        <f t="shared" ref="K22:K27" si="3">G22*I22</f>
        <v>0</v>
      </c>
      <c r="L22" s="234"/>
      <c r="M22" s="235"/>
      <c r="N22" s="235"/>
      <c r="O22" s="247"/>
      <c r="P22" s="247"/>
      <c r="Q22" s="247"/>
    </row>
    <row r="23" spans="1:17" ht="12" customHeight="1">
      <c r="A23" s="236">
        <v>10</v>
      </c>
      <c r="B23" s="237"/>
      <c r="C23" s="238"/>
      <c r="D23" s="268"/>
      <c r="E23" s="267" t="s">
        <v>409</v>
      </c>
      <c r="F23" s="260" t="s">
        <v>1786</v>
      </c>
      <c r="G23" s="261">
        <v>6</v>
      </c>
      <c r="H23" s="262"/>
      <c r="I23" s="263"/>
      <c r="J23" s="262">
        <f t="shared" si="2"/>
        <v>0</v>
      </c>
      <c r="K23" s="264">
        <f t="shared" si="3"/>
        <v>0</v>
      </c>
      <c r="L23" s="234"/>
      <c r="M23" s="235"/>
      <c r="N23" s="235"/>
      <c r="O23" s="247"/>
      <c r="P23" s="247"/>
      <c r="Q23" s="247"/>
    </row>
    <row r="24" spans="1:17" ht="12" customHeight="1">
      <c r="A24" s="236">
        <v>11</v>
      </c>
      <c r="B24" s="237"/>
      <c r="C24" s="238"/>
      <c r="D24" s="268"/>
      <c r="E24" s="269" t="s">
        <v>410</v>
      </c>
      <c r="F24" s="270" t="s">
        <v>1786</v>
      </c>
      <c r="G24" s="271">
        <v>30</v>
      </c>
      <c r="H24" s="272"/>
      <c r="I24" s="273"/>
      <c r="J24" s="272">
        <f t="shared" si="2"/>
        <v>0</v>
      </c>
      <c r="K24" s="274">
        <f t="shared" si="3"/>
        <v>0</v>
      </c>
      <c r="L24" s="234"/>
      <c r="M24" s="235"/>
      <c r="N24" s="235"/>
      <c r="O24" s="247"/>
      <c r="P24" s="247"/>
      <c r="Q24" s="247"/>
    </row>
    <row r="25" spans="1:17" ht="12" customHeight="1">
      <c r="A25" s="236">
        <v>12</v>
      </c>
      <c r="B25" s="237"/>
      <c r="C25" s="238"/>
      <c r="D25" s="268"/>
      <c r="E25" s="269" t="s">
        <v>411</v>
      </c>
      <c r="F25" s="270" t="s">
        <v>401</v>
      </c>
      <c r="G25" s="271">
        <v>3</v>
      </c>
      <c r="H25" s="272"/>
      <c r="I25" s="273"/>
      <c r="J25" s="272">
        <f t="shared" si="2"/>
        <v>0</v>
      </c>
      <c r="K25" s="274">
        <f t="shared" si="3"/>
        <v>0</v>
      </c>
      <c r="L25" s="234"/>
      <c r="M25" s="235"/>
      <c r="N25" s="235"/>
      <c r="O25" s="247"/>
      <c r="P25" s="247"/>
      <c r="Q25" s="247"/>
    </row>
    <row r="26" spans="1:17" ht="12" customHeight="1">
      <c r="A26" s="236">
        <v>13</v>
      </c>
      <c r="B26" s="237"/>
      <c r="C26" s="238"/>
      <c r="D26" s="268"/>
      <c r="E26" s="269" t="s">
        <v>412</v>
      </c>
      <c r="F26" s="270" t="s">
        <v>401</v>
      </c>
      <c r="G26" s="271">
        <v>3</v>
      </c>
      <c r="H26" s="272"/>
      <c r="I26" s="273"/>
      <c r="J26" s="272">
        <f t="shared" si="2"/>
        <v>0</v>
      </c>
      <c r="K26" s="274">
        <f t="shared" si="3"/>
        <v>0</v>
      </c>
      <c r="L26" s="234"/>
      <c r="M26" s="235"/>
      <c r="N26" s="235"/>
      <c r="O26" s="247"/>
      <c r="P26" s="247"/>
      <c r="Q26" s="247"/>
    </row>
    <row r="27" spans="1:17" ht="12" customHeight="1">
      <c r="A27" s="236">
        <v>14</v>
      </c>
      <c r="B27" s="237"/>
      <c r="C27" s="238"/>
      <c r="D27" s="268"/>
      <c r="E27" s="269" t="s">
        <v>413</v>
      </c>
      <c r="F27" s="270" t="s">
        <v>1786</v>
      </c>
      <c r="G27" s="271">
        <v>94</v>
      </c>
      <c r="H27" s="272"/>
      <c r="I27" s="273"/>
      <c r="J27" s="272">
        <f t="shared" si="2"/>
        <v>0</v>
      </c>
      <c r="K27" s="274">
        <f t="shared" si="3"/>
        <v>0</v>
      </c>
      <c r="L27" s="234"/>
      <c r="M27" s="235"/>
      <c r="N27" s="235"/>
      <c r="O27" s="247"/>
      <c r="P27" s="247"/>
      <c r="Q27" s="247"/>
    </row>
    <row r="28" spans="1:17" ht="12" customHeight="1">
      <c r="A28" s="236">
        <v>15</v>
      </c>
      <c r="B28" s="237"/>
      <c r="C28" s="238" t="s">
        <v>1477</v>
      </c>
      <c r="D28" s="275" t="s">
        <v>1477</v>
      </c>
      <c r="E28" s="269" t="s">
        <v>414</v>
      </c>
      <c r="F28" s="270"/>
      <c r="G28" s="276">
        <v>0.05</v>
      </c>
      <c r="H28" s="272"/>
      <c r="I28" s="273"/>
      <c r="J28" s="272">
        <f>0.05*(J12+J13+J14+J23+J24+J27)</f>
        <v>0</v>
      </c>
      <c r="K28" s="274" t="s">
        <v>1477</v>
      </c>
      <c r="L28" s="234"/>
      <c r="M28" s="235"/>
      <c r="N28" s="235"/>
      <c r="O28" s="247"/>
      <c r="P28" s="247"/>
      <c r="Q28" s="247"/>
    </row>
    <row r="29" spans="1:17" ht="12" customHeight="1">
      <c r="A29" s="277"/>
      <c r="B29" s="278"/>
      <c r="C29" s="279"/>
      <c r="D29" s="275" t="s">
        <v>1477</v>
      </c>
      <c r="E29" s="280"/>
      <c r="F29" s="270"/>
      <c r="G29" s="276"/>
      <c r="H29" s="272"/>
      <c r="I29" s="273"/>
      <c r="J29" s="272"/>
      <c r="K29" s="274" t="s">
        <v>1477</v>
      </c>
      <c r="L29" s="234"/>
      <c r="M29" s="235"/>
      <c r="N29" s="235"/>
      <c r="O29" s="247"/>
      <c r="P29" s="247"/>
      <c r="Q29" s="247"/>
    </row>
    <row r="30" spans="1:17" ht="12" customHeight="1">
      <c r="A30" s="281"/>
      <c r="B30" s="278"/>
      <c r="C30" s="282"/>
      <c r="D30" s="275"/>
      <c r="E30" s="283" t="s">
        <v>415</v>
      </c>
      <c r="F30" s="270"/>
      <c r="G30" s="276">
        <v>0.03</v>
      </c>
      <c r="H30" s="272"/>
      <c r="I30" s="273"/>
      <c r="J30" s="272">
        <f>SUM(J11:J27)*0.03</f>
        <v>0</v>
      </c>
      <c r="K30" s="274" t="s">
        <v>1477</v>
      </c>
      <c r="L30" s="234"/>
      <c r="M30" s="235"/>
      <c r="N30" s="235"/>
      <c r="O30" s="247"/>
      <c r="P30" s="247"/>
      <c r="Q30" s="247"/>
    </row>
    <row r="31" spans="1:17" ht="12" customHeight="1">
      <c r="A31" s="277">
        <v>1</v>
      </c>
      <c r="B31" s="278"/>
      <c r="C31" s="279" t="s">
        <v>1477</v>
      </c>
      <c r="D31" s="275" t="s">
        <v>1477</v>
      </c>
      <c r="E31" s="284" t="s">
        <v>448</v>
      </c>
      <c r="F31" s="285" t="s">
        <v>401</v>
      </c>
      <c r="G31" s="286">
        <v>16</v>
      </c>
      <c r="H31" s="287"/>
      <c r="I31" s="288"/>
      <c r="J31" s="272">
        <f>G31*H31</f>
        <v>0</v>
      </c>
      <c r="K31" s="289">
        <f>G31*I31</f>
        <v>0</v>
      </c>
      <c r="L31" s="234"/>
      <c r="M31" s="257"/>
      <c r="N31" s="257"/>
      <c r="O31" s="247"/>
      <c r="P31" s="247"/>
      <c r="Q31" s="247"/>
    </row>
    <row r="32" spans="1:17" ht="12" customHeight="1">
      <c r="A32" s="281" t="s">
        <v>1535</v>
      </c>
      <c r="B32" s="278"/>
      <c r="C32" s="282"/>
      <c r="D32" s="275"/>
      <c r="E32" s="284" t="s">
        <v>449</v>
      </c>
      <c r="F32" s="270" t="s">
        <v>401</v>
      </c>
      <c r="G32" s="290">
        <v>8</v>
      </c>
      <c r="H32" s="272"/>
      <c r="I32" s="273"/>
      <c r="J32" s="272">
        <f>G32*H32</f>
        <v>0</v>
      </c>
      <c r="K32" s="274">
        <f>G32*I32</f>
        <v>0</v>
      </c>
      <c r="L32" s="234"/>
      <c r="M32" s="235"/>
      <c r="N32" s="235"/>
      <c r="O32" s="247"/>
      <c r="P32" s="247"/>
      <c r="Q32" s="247"/>
    </row>
    <row r="33" spans="1:17" ht="12" customHeight="1">
      <c r="A33" s="281" t="s">
        <v>1764</v>
      </c>
      <c r="B33" s="278"/>
      <c r="C33" s="282"/>
      <c r="D33" s="275"/>
      <c r="E33" s="284" t="s">
        <v>450</v>
      </c>
      <c r="F33" s="270" t="s">
        <v>401</v>
      </c>
      <c r="G33" s="290">
        <v>16</v>
      </c>
      <c r="H33" s="272"/>
      <c r="I33" s="273"/>
      <c r="J33" s="272">
        <f>G33*H33</f>
        <v>0</v>
      </c>
      <c r="K33" s="274">
        <f>G33*I33</f>
        <v>0</v>
      </c>
      <c r="L33" s="234"/>
      <c r="M33" s="235"/>
      <c r="N33" s="235"/>
      <c r="O33" s="247"/>
      <c r="P33" s="247"/>
      <c r="Q33" s="247"/>
    </row>
    <row r="34" spans="1:17" ht="12" customHeight="1">
      <c r="A34" s="281" t="s">
        <v>1756</v>
      </c>
      <c r="B34" s="278"/>
      <c r="C34" s="282"/>
      <c r="D34" s="275"/>
      <c r="E34" s="269" t="s">
        <v>416</v>
      </c>
      <c r="F34" s="270" t="s">
        <v>401</v>
      </c>
      <c r="G34" s="290">
        <v>4</v>
      </c>
      <c r="H34" s="272"/>
      <c r="I34" s="273"/>
      <c r="J34" s="272">
        <f>G34*H34</f>
        <v>0</v>
      </c>
      <c r="K34" s="274">
        <f>G34*I34</f>
        <v>0</v>
      </c>
      <c r="L34" s="234"/>
      <c r="M34" s="235"/>
      <c r="N34" s="235"/>
      <c r="O34" s="247"/>
      <c r="P34" s="247"/>
      <c r="Q34" s="247"/>
    </row>
    <row r="35" spans="1:17" ht="12" customHeight="1">
      <c r="A35" s="277" t="s">
        <v>1477</v>
      </c>
      <c r="B35" s="278"/>
      <c r="C35" s="279" t="s">
        <v>1477</v>
      </c>
      <c r="D35" s="275" t="s">
        <v>1477</v>
      </c>
      <c r="E35" s="269"/>
      <c r="F35" s="270"/>
      <c r="G35" s="290"/>
      <c r="H35" s="272"/>
      <c r="I35" s="273"/>
      <c r="J35" s="272"/>
      <c r="K35" s="274" t="s">
        <v>1477</v>
      </c>
      <c r="L35" s="291"/>
      <c r="M35" s="235"/>
      <c r="N35" s="235"/>
      <c r="P35" s="247"/>
      <c r="Q35" s="247"/>
    </row>
    <row r="36" spans="1:17" ht="12" customHeight="1">
      <c r="A36" s="277" t="s">
        <v>1477</v>
      </c>
      <c r="B36" s="278"/>
      <c r="C36" s="279"/>
      <c r="D36" s="275"/>
      <c r="E36" s="269" t="s">
        <v>1477</v>
      </c>
      <c r="F36" s="270" t="s">
        <v>1477</v>
      </c>
      <c r="G36" s="271"/>
      <c r="H36" s="292"/>
      <c r="I36" s="293"/>
      <c r="J36" s="294"/>
      <c r="K36" s="295" t="s">
        <v>1477</v>
      </c>
      <c r="L36" s="291"/>
      <c r="M36" s="296"/>
      <c r="N36" s="297"/>
      <c r="P36" s="247"/>
      <c r="Q36" s="247"/>
    </row>
    <row r="37" spans="1:17" ht="12" customHeight="1" thickBot="1">
      <c r="A37" s="298" t="s">
        <v>1477</v>
      </c>
      <c r="B37" s="299"/>
      <c r="C37" s="300"/>
      <c r="D37" s="301"/>
      <c r="E37" s="302" t="s">
        <v>1477</v>
      </c>
      <c r="F37" s="303" t="s">
        <v>1477</v>
      </c>
      <c r="G37" s="304" t="s">
        <v>1477</v>
      </c>
      <c r="H37" s="305"/>
      <c r="I37" s="306"/>
      <c r="J37" s="307" t="s">
        <v>1477</v>
      </c>
      <c r="K37" s="308" t="s">
        <v>1477</v>
      </c>
      <c r="L37" s="291"/>
      <c r="M37" s="309"/>
      <c r="N37" s="310"/>
      <c r="P37" s="247"/>
      <c r="Q37" s="247"/>
    </row>
    <row r="38" spans="1:17" ht="12" customHeight="1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  <c r="L38" s="291"/>
    </row>
    <row r="39" spans="1:17" ht="12" customHeight="1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  <c r="L39" s="291"/>
    </row>
    <row r="43" spans="1:17" ht="13.5" thickBot="1"/>
    <row r="44" spans="1:17">
      <c r="A44" s="718" t="s">
        <v>384</v>
      </c>
      <c r="B44" s="213" t="s">
        <v>385</v>
      </c>
      <c r="C44" s="213" t="s">
        <v>386</v>
      </c>
      <c r="D44" s="214" t="s">
        <v>387</v>
      </c>
      <c r="E44" s="720" t="s">
        <v>388</v>
      </c>
      <c r="F44" s="213" t="s">
        <v>389</v>
      </c>
      <c r="G44" s="215" t="s">
        <v>390</v>
      </c>
      <c r="H44" s="722" t="s">
        <v>391</v>
      </c>
      <c r="I44" s="723"/>
      <c r="J44" s="722" t="s">
        <v>392</v>
      </c>
      <c r="K44" s="724"/>
    </row>
    <row r="45" spans="1:17" ht="13.5" thickBot="1">
      <c r="A45" s="719"/>
      <c r="B45" s="217" t="s">
        <v>393</v>
      </c>
      <c r="C45" s="217" t="s">
        <v>394</v>
      </c>
      <c r="D45" s="217" t="s">
        <v>1477</v>
      </c>
      <c r="E45" s="721"/>
      <c r="F45" s="217" t="s">
        <v>395</v>
      </c>
      <c r="G45" s="218" t="s">
        <v>396</v>
      </c>
      <c r="H45" s="219" t="s">
        <v>397</v>
      </c>
      <c r="I45" s="220" t="s">
        <v>398</v>
      </c>
      <c r="J45" s="219" t="s">
        <v>397</v>
      </c>
      <c r="K45" s="221" t="s">
        <v>398</v>
      </c>
      <c r="N45" s="223"/>
      <c r="Q45" s="223"/>
    </row>
    <row r="46" spans="1:17">
      <c r="A46" s="224"/>
      <c r="B46" s="225"/>
      <c r="C46" s="226"/>
      <c r="D46" s="227"/>
      <c r="E46" s="228" t="s">
        <v>417</v>
      </c>
      <c r="F46" s="319"/>
      <c r="G46" s="320"/>
      <c r="H46" s="231"/>
      <c r="I46" s="232"/>
      <c r="J46" s="321"/>
      <c r="K46" s="322"/>
      <c r="N46" s="235"/>
    </row>
    <row r="47" spans="1:17">
      <c r="A47" s="236">
        <v>1</v>
      </c>
      <c r="B47" s="237"/>
      <c r="C47" s="238" t="s">
        <v>1477</v>
      </c>
      <c r="D47" s="239" t="s">
        <v>1477</v>
      </c>
      <c r="E47" s="259" t="s">
        <v>418</v>
      </c>
      <c r="F47" s="260" t="s">
        <v>419</v>
      </c>
      <c r="G47" s="323">
        <v>0.31</v>
      </c>
      <c r="H47" s="262"/>
      <c r="I47" s="263"/>
      <c r="J47" s="272">
        <f t="shared" ref="J47:J67" si="4">G47*H47</f>
        <v>0</v>
      </c>
      <c r="K47" s="324">
        <f t="shared" ref="K47:K59" si="5">G47*I47</f>
        <v>0</v>
      </c>
      <c r="N47" s="235"/>
      <c r="O47" s="235"/>
      <c r="Q47" s="247"/>
    </row>
    <row r="48" spans="1:17">
      <c r="A48" s="236">
        <v>2</v>
      </c>
      <c r="B48" s="237"/>
      <c r="C48" s="238" t="s">
        <v>1477</v>
      </c>
      <c r="D48" s="239" t="s">
        <v>1477</v>
      </c>
      <c r="E48" s="259" t="s">
        <v>420</v>
      </c>
      <c r="F48" s="260" t="s">
        <v>419</v>
      </c>
      <c r="G48" s="323">
        <v>0.26</v>
      </c>
      <c r="H48" s="262"/>
      <c r="I48" s="263"/>
      <c r="J48" s="272">
        <f t="shared" si="4"/>
        <v>0</v>
      </c>
      <c r="K48" s="324">
        <f t="shared" si="5"/>
        <v>0</v>
      </c>
      <c r="N48" s="235"/>
      <c r="O48" s="235"/>
      <c r="Q48" s="247"/>
    </row>
    <row r="49" spans="1:17">
      <c r="A49" s="236">
        <v>3</v>
      </c>
      <c r="B49" s="237" t="s">
        <v>1477</v>
      </c>
      <c r="C49" s="238" t="s">
        <v>1477</v>
      </c>
      <c r="D49" s="254" t="s">
        <v>1477</v>
      </c>
      <c r="E49" s="259" t="s">
        <v>421</v>
      </c>
      <c r="F49" s="270" t="s">
        <v>451</v>
      </c>
      <c r="G49" s="325">
        <v>2</v>
      </c>
      <c r="H49" s="262"/>
      <c r="I49" s="263"/>
      <c r="J49" s="272">
        <f t="shared" si="4"/>
        <v>0</v>
      </c>
      <c r="K49" s="324">
        <f t="shared" si="5"/>
        <v>0</v>
      </c>
      <c r="N49" s="235"/>
      <c r="O49" s="235"/>
      <c r="Q49" s="247"/>
    </row>
    <row r="50" spans="1:17">
      <c r="A50" s="236">
        <v>4</v>
      </c>
      <c r="B50" s="237"/>
      <c r="C50" s="238"/>
      <c r="D50" s="258"/>
      <c r="E50" s="259" t="s">
        <v>422</v>
      </c>
      <c r="F50" s="270" t="s">
        <v>451</v>
      </c>
      <c r="G50" s="325">
        <v>5</v>
      </c>
      <c r="H50" s="262"/>
      <c r="I50" s="263"/>
      <c r="J50" s="272">
        <f t="shared" si="4"/>
        <v>0</v>
      </c>
      <c r="K50" s="324">
        <f t="shared" si="5"/>
        <v>0</v>
      </c>
      <c r="N50" s="235"/>
      <c r="O50" s="235"/>
      <c r="Q50" s="247"/>
    </row>
    <row r="51" spans="1:17">
      <c r="A51" s="236">
        <v>5</v>
      </c>
      <c r="B51" s="237"/>
      <c r="C51" s="238"/>
      <c r="D51" s="258"/>
      <c r="E51" s="259" t="s">
        <v>423</v>
      </c>
      <c r="F51" s="270" t="s">
        <v>451</v>
      </c>
      <c r="G51" s="325">
        <v>24</v>
      </c>
      <c r="H51" s="262"/>
      <c r="I51" s="263"/>
      <c r="J51" s="272">
        <f t="shared" si="4"/>
        <v>0</v>
      </c>
      <c r="K51" s="324">
        <f t="shared" si="5"/>
        <v>0</v>
      </c>
      <c r="N51" s="235"/>
      <c r="O51" s="235"/>
      <c r="Q51" s="247"/>
    </row>
    <row r="52" spans="1:17">
      <c r="A52" s="236">
        <v>6</v>
      </c>
      <c r="B52" s="237"/>
      <c r="C52" s="238" t="s">
        <v>1477</v>
      </c>
      <c r="D52" s="265" t="s">
        <v>1477</v>
      </c>
      <c r="E52" s="259" t="s">
        <v>424</v>
      </c>
      <c r="F52" s="270" t="s">
        <v>1786</v>
      </c>
      <c r="G52" s="325">
        <v>66</v>
      </c>
      <c r="H52" s="262"/>
      <c r="I52" s="263"/>
      <c r="J52" s="272">
        <f t="shared" si="4"/>
        <v>0</v>
      </c>
      <c r="K52" s="324">
        <f t="shared" si="5"/>
        <v>0</v>
      </c>
      <c r="N52" s="235"/>
      <c r="O52" s="235"/>
      <c r="Q52" s="247"/>
    </row>
    <row r="53" spans="1:17">
      <c r="A53" s="236">
        <v>7</v>
      </c>
      <c r="B53" s="237"/>
      <c r="C53" s="238"/>
      <c r="D53" s="265"/>
      <c r="E53" s="259" t="s">
        <v>425</v>
      </c>
      <c r="F53" s="270" t="s">
        <v>451</v>
      </c>
      <c r="G53" s="325">
        <v>24</v>
      </c>
      <c r="H53" s="262"/>
      <c r="I53" s="263"/>
      <c r="J53" s="272">
        <f t="shared" si="4"/>
        <v>0</v>
      </c>
      <c r="K53" s="324">
        <f t="shared" si="5"/>
        <v>0</v>
      </c>
      <c r="N53" s="235"/>
      <c r="O53" s="235"/>
      <c r="Q53" s="247"/>
    </row>
    <row r="54" spans="1:17">
      <c r="A54" s="236">
        <v>8</v>
      </c>
      <c r="B54" s="237"/>
      <c r="C54" s="238" t="s">
        <v>1477</v>
      </c>
      <c r="D54" s="265" t="s">
        <v>1477</v>
      </c>
      <c r="E54" s="259" t="s">
        <v>426</v>
      </c>
      <c r="F54" s="270" t="s">
        <v>451</v>
      </c>
      <c r="G54" s="325">
        <v>24</v>
      </c>
      <c r="H54" s="262"/>
      <c r="I54" s="263"/>
      <c r="J54" s="272">
        <f t="shared" si="4"/>
        <v>0</v>
      </c>
      <c r="K54" s="324">
        <f t="shared" si="5"/>
        <v>0</v>
      </c>
      <c r="N54" s="235"/>
      <c r="O54" s="235"/>
      <c r="Q54" s="247"/>
    </row>
    <row r="55" spans="1:17">
      <c r="A55" s="236">
        <v>9</v>
      </c>
      <c r="B55" s="237"/>
      <c r="C55" s="238"/>
      <c r="D55" s="265"/>
      <c r="E55" s="326" t="s">
        <v>427</v>
      </c>
      <c r="F55" s="270" t="s">
        <v>1786</v>
      </c>
      <c r="G55" s="271">
        <v>30</v>
      </c>
      <c r="H55" s="292"/>
      <c r="I55" s="293"/>
      <c r="J55" s="272">
        <f t="shared" si="4"/>
        <v>0</v>
      </c>
      <c r="K55" s="295">
        <f t="shared" si="5"/>
        <v>0</v>
      </c>
      <c r="N55" s="297"/>
      <c r="O55" s="297"/>
      <c r="Q55" s="247"/>
    </row>
    <row r="56" spans="1:17">
      <c r="A56" s="236">
        <v>10</v>
      </c>
      <c r="B56" s="237"/>
      <c r="C56" s="238"/>
      <c r="D56" s="265"/>
      <c r="E56" s="326" t="s">
        <v>428</v>
      </c>
      <c r="F56" s="270" t="s">
        <v>1786</v>
      </c>
      <c r="G56" s="271">
        <v>145</v>
      </c>
      <c r="H56" s="292"/>
      <c r="I56" s="327"/>
      <c r="J56" s="272">
        <f t="shared" si="4"/>
        <v>0</v>
      </c>
      <c r="K56" s="295">
        <f t="shared" si="5"/>
        <v>0</v>
      </c>
      <c r="N56" s="328"/>
      <c r="O56" s="328"/>
      <c r="Q56" s="247"/>
    </row>
    <row r="57" spans="1:17">
      <c r="A57" s="236">
        <v>11</v>
      </c>
      <c r="B57" s="237"/>
      <c r="C57" s="238"/>
      <c r="D57" s="265"/>
      <c r="E57" s="326" t="s">
        <v>429</v>
      </c>
      <c r="F57" s="270" t="s">
        <v>1786</v>
      </c>
      <c r="G57" s="271">
        <v>165</v>
      </c>
      <c r="H57" s="292"/>
      <c r="I57" s="327"/>
      <c r="J57" s="272">
        <f t="shared" si="4"/>
        <v>0</v>
      </c>
      <c r="K57" s="295">
        <f t="shared" si="5"/>
        <v>0</v>
      </c>
      <c r="N57" s="328"/>
      <c r="O57" s="328"/>
      <c r="Q57" s="247"/>
    </row>
    <row r="58" spans="1:17">
      <c r="A58" s="236">
        <v>12</v>
      </c>
      <c r="B58" s="237"/>
      <c r="C58" s="238"/>
      <c r="D58" s="265"/>
      <c r="E58" s="326" t="s">
        <v>430</v>
      </c>
      <c r="F58" s="270" t="s">
        <v>1786</v>
      </c>
      <c r="G58" s="271">
        <v>310</v>
      </c>
      <c r="H58" s="292"/>
      <c r="I58" s="293"/>
      <c r="J58" s="272">
        <f t="shared" si="4"/>
        <v>0</v>
      </c>
      <c r="K58" s="295">
        <f t="shared" si="5"/>
        <v>0</v>
      </c>
      <c r="N58" s="297"/>
      <c r="O58" s="297"/>
      <c r="Q58" s="247"/>
    </row>
    <row r="59" spans="1:17">
      <c r="A59" s="236">
        <v>13</v>
      </c>
      <c r="B59" s="237"/>
      <c r="C59" s="238"/>
      <c r="D59" s="265"/>
      <c r="E59" s="329" t="s">
        <v>431</v>
      </c>
      <c r="F59" s="330" t="s">
        <v>401</v>
      </c>
      <c r="G59" s="331">
        <v>2</v>
      </c>
      <c r="H59" s="332"/>
      <c r="I59" s="327"/>
      <c r="J59" s="272">
        <f t="shared" si="4"/>
        <v>0</v>
      </c>
      <c r="K59" s="333">
        <f t="shared" si="5"/>
        <v>0</v>
      </c>
      <c r="N59" s="328"/>
      <c r="O59" s="328"/>
      <c r="Q59" s="247"/>
    </row>
    <row r="60" spans="1:17" ht="12.75" customHeight="1">
      <c r="A60" s="236">
        <v>14</v>
      </c>
      <c r="B60" s="237"/>
      <c r="C60" s="238"/>
      <c r="D60" s="265"/>
      <c r="E60" s="326" t="s">
        <v>432</v>
      </c>
      <c r="F60" s="270" t="s">
        <v>1477</v>
      </c>
      <c r="G60" s="271"/>
      <c r="H60" s="292"/>
      <c r="I60" s="293"/>
      <c r="J60" s="272">
        <f t="shared" si="4"/>
        <v>0</v>
      </c>
      <c r="K60" s="295" t="s">
        <v>1477</v>
      </c>
      <c r="N60" s="297"/>
      <c r="O60" s="297"/>
      <c r="Q60" s="247"/>
    </row>
    <row r="61" spans="1:17">
      <c r="A61" s="236" t="s">
        <v>1477</v>
      </c>
      <c r="B61" s="237"/>
      <c r="C61" s="238"/>
      <c r="D61" s="265"/>
      <c r="E61" s="326" t="s">
        <v>433</v>
      </c>
      <c r="F61" s="270" t="s">
        <v>401</v>
      </c>
      <c r="G61" s="271">
        <v>9</v>
      </c>
      <c r="H61" s="292"/>
      <c r="I61" s="293"/>
      <c r="J61" s="272">
        <f t="shared" si="4"/>
        <v>0</v>
      </c>
      <c r="K61" s="295">
        <f t="shared" ref="K61:K67" si="6">G61*I61</f>
        <v>0</v>
      </c>
      <c r="N61" s="297"/>
      <c r="O61" s="297"/>
      <c r="Q61" s="247"/>
    </row>
    <row r="62" spans="1:17">
      <c r="A62" s="236">
        <v>15</v>
      </c>
      <c r="B62" s="237"/>
      <c r="C62" s="238" t="s">
        <v>1477</v>
      </c>
      <c r="D62" s="334" t="s">
        <v>1477</v>
      </c>
      <c r="E62" s="326" t="s">
        <v>434</v>
      </c>
      <c r="F62" s="270" t="s">
        <v>451</v>
      </c>
      <c r="G62" s="271">
        <v>8</v>
      </c>
      <c r="H62" s="292"/>
      <c r="I62" s="293"/>
      <c r="J62" s="272">
        <f t="shared" si="4"/>
        <v>0</v>
      </c>
      <c r="K62" s="295">
        <f t="shared" si="6"/>
        <v>0</v>
      </c>
      <c r="N62" s="297"/>
      <c r="O62" s="297"/>
      <c r="Q62" s="247"/>
    </row>
    <row r="63" spans="1:17">
      <c r="A63" s="277">
        <v>16</v>
      </c>
      <c r="B63" s="278"/>
      <c r="C63" s="279"/>
      <c r="D63" s="334" t="s">
        <v>1477</v>
      </c>
      <c r="E63" s="326" t="s">
        <v>435</v>
      </c>
      <c r="F63" s="270" t="s">
        <v>451</v>
      </c>
      <c r="G63" s="271">
        <v>8</v>
      </c>
      <c r="H63" s="292"/>
      <c r="I63" s="293"/>
      <c r="J63" s="272">
        <f t="shared" si="4"/>
        <v>0</v>
      </c>
      <c r="K63" s="295">
        <f t="shared" si="6"/>
        <v>0</v>
      </c>
      <c r="N63" s="297"/>
      <c r="O63" s="297"/>
      <c r="Q63" s="247"/>
    </row>
    <row r="64" spans="1:17">
      <c r="A64" s="281" t="s">
        <v>1836</v>
      </c>
      <c r="B64" s="278"/>
      <c r="C64" s="282"/>
      <c r="D64" s="334"/>
      <c r="E64" s="326" t="s">
        <v>436</v>
      </c>
      <c r="F64" s="270" t="s">
        <v>1786</v>
      </c>
      <c r="G64" s="271">
        <v>24</v>
      </c>
      <c r="H64" s="292"/>
      <c r="I64" s="293"/>
      <c r="J64" s="272">
        <f t="shared" si="4"/>
        <v>0</v>
      </c>
      <c r="K64" s="295">
        <f t="shared" si="6"/>
        <v>0</v>
      </c>
      <c r="N64" s="297"/>
      <c r="O64" s="297"/>
      <c r="Q64" s="247"/>
    </row>
    <row r="65" spans="1:17">
      <c r="A65" s="277">
        <v>18</v>
      </c>
      <c r="B65" s="278"/>
      <c r="C65" s="279" t="s">
        <v>1477</v>
      </c>
      <c r="D65" s="334" t="s">
        <v>1477</v>
      </c>
      <c r="E65" s="326" t="s">
        <v>437</v>
      </c>
      <c r="F65" s="270" t="s">
        <v>1786</v>
      </c>
      <c r="G65" s="271">
        <v>70</v>
      </c>
      <c r="H65" s="292"/>
      <c r="I65" s="293"/>
      <c r="J65" s="272">
        <f t="shared" si="4"/>
        <v>0</v>
      </c>
      <c r="K65" s="295">
        <f t="shared" si="6"/>
        <v>0</v>
      </c>
      <c r="N65" s="297"/>
      <c r="O65" s="297"/>
      <c r="Q65" s="247"/>
    </row>
    <row r="66" spans="1:17">
      <c r="A66" s="277">
        <v>19</v>
      </c>
      <c r="B66" s="278"/>
      <c r="C66" s="279"/>
      <c r="D66" s="334"/>
      <c r="E66" s="329" t="s">
        <v>438</v>
      </c>
      <c r="F66" s="330" t="s">
        <v>1786</v>
      </c>
      <c r="G66" s="331">
        <v>94</v>
      </c>
      <c r="H66" s="335"/>
      <c r="I66" s="327"/>
      <c r="J66" s="272">
        <f t="shared" si="4"/>
        <v>0</v>
      </c>
      <c r="K66" s="336">
        <f t="shared" si="6"/>
        <v>0</v>
      </c>
      <c r="N66" s="328"/>
      <c r="O66" s="328"/>
      <c r="Q66" s="247"/>
    </row>
    <row r="67" spans="1:17">
      <c r="A67" s="281" t="s">
        <v>1856</v>
      </c>
      <c r="B67" s="278"/>
      <c r="C67" s="282"/>
      <c r="D67" s="334"/>
      <c r="E67" s="326" t="s">
        <v>439</v>
      </c>
      <c r="F67" s="270" t="s">
        <v>451</v>
      </c>
      <c r="G67" s="271">
        <v>105</v>
      </c>
      <c r="H67" s="292"/>
      <c r="I67" s="273"/>
      <c r="J67" s="272">
        <f t="shared" si="4"/>
        <v>0</v>
      </c>
      <c r="K67" s="295">
        <f t="shared" si="6"/>
        <v>0</v>
      </c>
      <c r="N67" s="235"/>
      <c r="O67" s="235"/>
      <c r="Q67" s="247"/>
    </row>
    <row r="68" spans="1:17">
      <c r="A68" s="281"/>
      <c r="B68" s="278"/>
      <c r="C68" s="282"/>
      <c r="D68" s="334"/>
      <c r="E68" s="326"/>
      <c r="F68" s="270"/>
      <c r="G68" s="271"/>
      <c r="H68" s="292"/>
      <c r="I68" s="337"/>
      <c r="J68" s="272"/>
      <c r="K68" s="295"/>
    </row>
    <row r="69" spans="1:17">
      <c r="A69" s="281" t="s">
        <v>1477</v>
      </c>
      <c r="B69" s="278"/>
      <c r="C69" s="282"/>
      <c r="D69" s="334"/>
      <c r="E69" s="338" t="s">
        <v>440</v>
      </c>
      <c r="F69" s="270"/>
      <c r="G69" s="271"/>
      <c r="H69" s="292"/>
      <c r="I69" s="337"/>
      <c r="J69" s="272"/>
      <c r="K69" s="295"/>
    </row>
    <row r="70" spans="1:17">
      <c r="A70" s="281" t="s">
        <v>1533</v>
      </c>
      <c r="B70" s="278"/>
      <c r="C70" s="282"/>
      <c r="D70" s="334"/>
      <c r="E70" s="326" t="s">
        <v>441</v>
      </c>
      <c r="F70" s="270" t="s">
        <v>401</v>
      </c>
      <c r="G70" s="271">
        <v>1</v>
      </c>
      <c r="H70" s="292"/>
      <c r="I70" s="337"/>
      <c r="J70" s="272">
        <f>G70*H70</f>
        <v>0</v>
      </c>
      <c r="K70" s="295">
        <f>G70*I70</f>
        <v>0</v>
      </c>
    </row>
    <row r="71" spans="1:17" ht="13.5" thickBot="1">
      <c r="A71" s="298" t="s">
        <v>1477</v>
      </c>
      <c r="B71" s="299"/>
      <c r="C71" s="300"/>
      <c r="D71" s="301"/>
      <c r="E71" s="302" t="s">
        <v>1477</v>
      </c>
      <c r="F71" s="303" t="s">
        <v>1477</v>
      </c>
      <c r="G71" s="304" t="s">
        <v>1477</v>
      </c>
      <c r="H71" s="305"/>
      <c r="I71" s="306" t="s">
        <v>1477</v>
      </c>
      <c r="J71" s="307" t="s">
        <v>1477</v>
      </c>
      <c r="K71" s="308" t="s">
        <v>1477</v>
      </c>
    </row>
    <row r="73" spans="1:17" ht="13.5" thickBot="1"/>
    <row r="74" spans="1:17">
      <c r="A74" s="339"/>
      <c r="B74" s="340"/>
      <c r="C74" s="341"/>
      <c r="D74" s="341"/>
      <c r="E74" s="341"/>
      <c r="F74" s="341"/>
      <c r="G74" s="340" t="str">
        <f>A37</f>
        <v xml:space="preserve"> </v>
      </c>
      <c r="H74" s="342"/>
      <c r="I74" s="343" t="s">
        <v>442</v>
      </c>
      <c r="J74" s="344">
        <f>SUM(J12:J70)</f>
        <v>0</v>
      </c>
    </row>
    <row r="75" spans="1:17" ht="13.5" thickBot="1">
      <c r="A75" s="345"/>
      <c r="B75" s="207"/>
      <c r="C75" s="207"/>
      <c r="D75" s="207"/>
      <c r="E75" s="207" t="s">
        <v>1477</v>
      </c>
      <c r="F75" s="207"/>
      <c r="G75" s="207"/>
      <c r="H75" s="346"/>
      <c r="I75" s="347" t="s">
        <v>443</v>
      </c>
      <c r="J75" s="348">
        <f>SUM(K12:K70)</f>
        <v>0</v>
      </c>
    </row>
    <row r="76" spans="1:17" ht="14.25" thickTop="1" thickBot="1">
      <c r="A76" s="349"/>
      <c r="B76" s="350"/>
      <c r="C76" s="350"/>
      <c r="D76" s="350"/>
      <c r="E76" s="350"/>
      <c r="F76" s="350"/>
      <c r="G76" s="350"/>
      <c r="H76" s="351"/>
      <c r="I76" s="352" t="s">
        <v>444</v>
      </c>
      <c r="J76" s="353">
        <f>J74+J75</f>
        <v>0</v>
      </c>
    </row>
  </sheetData>
  <mergeCells count="8">
    <mergeCell ref="A44:A45"/>
    <mergeCell ref="E44:E45"/>
    <mergeCell ref="H44:I44"/>
    <mergeCell ref="J44:K44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9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1660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1186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1196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1186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SO_03.2 - Přípojka NN k napojovacímu bodu č.2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1188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1189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1186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87" t="str">
        <f>E11</f>
        <v>SO_03.2 - Přípojka NN k napojovacímu bodu č.2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1849</v>
      </c>
      <c r="F123" s="132" t="s">
        <v>1190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1764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1191</v>
      </c>
      <c r="F124" s="140" t="s">
        <v>1192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1764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1533</v>
      </c>
      <c r="D125" s="143" t="s">
        <v>1752</v>
      </c>
      <c r="E125" s="144" t="s">
        <v>1197</v>
      </c>
      <c r="F125" s="145" t="s">
        <v>1194</v>
      </c>
      <c r="G125" s="146" t="s">
        <v>2141</v>
      </c>
      <c r="H125" s="147">
        <v>1</v>
      </c>
      <c r="I125" s="148">
        <f ca="1">'Bod č.2'!J69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2051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2051</v>
      </c>
      <c r="BM125" s="154" t="s">
        <v>1195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9"/>
  <sheetViews>
    <sheetView topLeftCell="A22" workbookViewId="0">
      <selection activeCell="H45" sqref="H45:I63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8" ht="15.75">
      <c r="E1" s="202" t="s">
        <v>378</v>
      </c>
    </row>
    <row r="2" spans="1:18" ht="14.25">
      <c r="B2" s="201" t="s">
        <v>1468</v>
      </c>
      <c r="C2" s="203" t="s">
        <v>379</v>
      </c>
      <c r="D2" s="203"/>
      <c r="E2" s="203"/>
    </row>
    <row r="3" spans="1:18" ht="15">
      <c r="B3" s="201" t="s">
        <v>1716</v>
      </c>
      <c r="C3" s="204" t="s">
        <v>380</v>
      </c>
      <c r="D3" s="204"/>
      <c r="E3" s="204"/>
    </row>
    <row r="4" spans="1:18" ht="12" customHeight="1">
      <c r="C4" s="204" t="s">
        <v>452</v>
      </c>
      <c r="D4" s="204"/>
      <c r="E4" s="204"/>
    </row>
    <row r="5" spans="1:18" ht="12" customHeight="1">
      <c r="B5" s="201" t="s">
        <v>1472</v>
      </c>
      <c r="C5" s="204"/>
      <c r="D5" s="204"/>
      <c r="E5" s="204"/>
      <c r="J5" s="205"/>
      <c r="K5" s="206"/>
    </row>
    <row r="6" spans="1:18" ht="12" customHeight="1">
      <c r="B6" s="201" t="s">
        <v>1475</v>
      </c>
      <c r="C6" s="204"/>
      <c r="D6" s="204"/>
      <c r="E6" s="204"/>
      <c r="J6" s="205" t="s">
        <v>1480</v>
      </c>
      <c r="K6" s="205" t="s">
        <v>382</v>
      </c>
    </row>
    <row r="7" spans="1:18" ht="12" customHeight="1">
      <c r="A7" s="207"/>
      <c r="B7" s="207" t="s">
        <v>383</v>
      </c>
      <c r="C7" s="207"/>
      <c r="D7" s="207" t="s">
        <v>1477</v>
      </c>
      <c r="E7" s="207"/>
      <c r="F7" s="207"/>
      <c r="G7" s="207"/>
      <c r="H7" s="208"/>
      <c r="I7" s="208"/>
      <c r="J7" s="208"/>
      <c r="K7" s="208"/>
      <c r="L7" s="207"/>
    </row>
    <row r="8" spans="1:18" ht="13.5" thickBot="1"/>
    <row r="9" spans="1:18">
      <c r="A9" s="718" t="s">
        <v>384</v>
      </c>
      <c r="B9" s="213" t="s">
        <v>385</v>
      </c>
      <c r="C9" s="213" t="s">
        <v>386</v>
      </c>
      <c r="D9" s="214" t="s">
        <v>387</v>
      </c>
      <c r="E9" s="720" t="s">
        <v>388</v>
      </c>
      <c r="F9" s="213" t="s">
        <v>389</v>
      </c>
      <c r="G9" s="215" t="s">
        <v>390</v>
      </c>
      <c r="H9" s="722" t="s">
        <v>391</v>
      </c>
      <c r="I9" s="723"/>
      <c r="J9" s="722" t="s">
        <v>392</v>
      </c>
      <c r="K9" s="724"/>
    </row>
    <row r="10" spans="1:18" ht="13.5" thickBot="1">
      <c r="A10" s="719"/>
      <c r="B10" s="217" t="s">
        <v>393</v>
      </c>
      <c r="C10" s="217" t="s">
        <v>394</v>
      </c>
      <c r="D10" s="217" t="s">
        <v>1477</v>
      </c>
      <c r="E10" s="721"/>
      <c r="F10" s="217" t="s">
        <v>395</v>
      </c>
      <c r="G10" s="218" t="s">
        <v>396</v>
      </c>
      <c r="H10" s="219" t="s">
        <v>397</v>
      </c>
      <c r="I10" s="220" t="s">
        <v>398</v>
      </c>
      <c r="J10" s="219" t="s">
        <v>397</v>
      </c>
      <c r="K10" s="221" t="s">
        <v>398</v>
      </c>
      <c r="N10" s="222"/>
      <c r="O10" s="223"/>
      <c r="Q10" s="222"/>
      <c r="R10" s="223"/>
    </row>
    <row r="11" spans="1:18">
      <c r="A11" s="224"/>
      <c r="B11" s="225"/>
      <c r="C11" s="226"/>
      <c r="D11" s="227"/>
      <c r="E11" s="228" t="s">
        <v>453</v>
      </c>
      <c r="F11" s="229" t="s">
        <v>1477</v>
      </c>
      <c r="G11" s="230"/>
      <c r="H11" s="231"/>
      <c r="I11" s="232"/>
      <c r="J11" s="231"/>
      <c r="K11" s="233"/>
      <c r="N11" s="235"/>
      <c r="O11" s="235"/>
    </row>
    <row r="12" spans="1:18">
      <c r="A12" s="236">
        <v>1</v>
      </c>
      <c r="B12" s="237"/>
      <c r="C12" s="238" t="s">
        <v>1477</v>
      </c>
      <c r="D12" s="239" t="s">
        <v>1477</v>
      </c>
      <c r="E12" s="240" t="s">
        <v>445</v>
      </c>
      <c r="F12" s="241" t="s">
        <v>1786</v>
      </c>
      <c r="G12" s="242">
        <v>22</v>
      </c>
      <c r="H12" s="243"/>
      <c r="I12" s="244"/>
      <c r="J12" s="243">
        <f t="shared" ref="J12:J18" si="0">G12*H12</f>
        <v>0</v>
      </c>
      <c r="K12" s="245">
        <f t="shared" ref="K12:K18" si="1">G12*I12</f>
        <v>0</v>
      </c>
      <c r="M12" s="246"/>
      <c r="N12" s="246"/>
      <c r="O12" s="246"/>
      <c r="Q12" s="247"/>
      <c r="R12" s="247"/>
    </row>
    <row r="13" spans="1:18">
      <c r="A13" s="236">
        <v>2</v>
      </c>
      <c r="B13" s="237"/>
      <c r="C13" s="238" t="s">
        <v>1477</v>
      </c>
      <c r="D13" s="275" t="s">
        <v>1477</v>
      </c>
      <c r="E13" s="354" t="s">
        <v>446</v>
      </c>
      <c r="F13" s="248" t="s">
        <v>1786</v>
      </c>
      <c r="G13" s="249">
        <v>325</v>
      </c>
      <c r="H13" s="250"/>
      <c r="I13" s="251"/>
      <c r="J13" s="250">
        <f t="shared" si="0"/>
        <v>0</v>
      </c>
      <c r="K13" s="252">
        <f t="shared" si="1"/>
        <v>0</v>
      </c>
      <c r="M13" s="253"/>
      <c r="N13" s="253"/>
      <c r="O13" s="253"/>
      <c r="Q13" s="247"/>
      <c r="R13" s="247"/>
    </row>
    <row r="14" spans="1:18">
      <c r="A14" s="236">
        <v>3</v>
      </c>
      <c r="B14" s="237" t="s">
        <v>1477</v>
      </c>
      <c r="C14" s="238" t="s">
        <v>1477</v>
      </c>
      <c r="D14" s="254" t="s">
        <v>1477</v>
      </c>
      <c r="E14" s="354" t="s">
        <v>447</v>
      </c>
      <c r="F14" s="241" t="s">
        <v>1786</v>
      </c>
      <c r="G14" s="255">
        <v>152</v>
      </c>
      <c r="H14" s="243"/>
      <c r="I14" s="256"/>
      <c r="J14" s="243">
        <f t="shared" si="0"/>
        <v>0</v>
      </c>
      <c r="K14" s="245">
        <f t="shared" si="1"/>
        <v>0</v>
      </c>
      <c r="M14" s="246"/>
      <c r="N14" s="246"/>
      <c r="O14" s="257"/>
      <c r="Q14" s="247"/>
      <c r="R14" s="247"/>
    </row>
    <row r="15" spans="1:18">
      <c r="A15" s="236">
        <v>4</v>
      </c>
      <c r="B15" s="237"/>
      <c r="C15" s="238" t="s">
        <v>1477</v>
      </c>
      <c r="D15" s="268" t="s">
        <v>1477</v>
      </c>
      <c r="E15" s="267" t="s">
        <v>400</v>
      </c>
      <c r="F15" s="260" t="s">
        <v>401</v>
      </c>
      <c r="G15" s="261">
        <v>3</v>
      </c>
      <c r="H15" s="262"/>
      <c r="I15" s="263"/>
      <c r="J15" s="262">
        <f t="shared" si="0"/>
        <v>0</v>
      </c>
      <c r="K15" s="264">
        <f t="shared" si="1"/>
        <v>0</v>
      </c>
      <c r="M15" s="235"/>
      <c r="N15" s="235"/>
      <c r="O15" s="235"/>
      <c r="Q15" s="247"/>
      <c r="R15" s="247"/>
    </row>
    <row r="16" spans="1:18">
      <c r="A16" s="236">
        <v>5</v>
      </c>
      <c r="B16" s="237"/>
      <c r="C16" s="238"/>
      <c r="D16" s="268"/>
      <c r="E16" s="267" t="s">
        <v>454</v>
      </c>
      <c r="F16" s="260" t="s">
        <v>401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M16" s="235"/>
      <c r="N16" s="235"/>
      <c r="O16" s="235"/>
      <c r="Q16" s="247"/>
      <c r="R16" s="247"/>
    </row>
    <row r="17" spans="1:18">
      <c r="A17" s="236">
        <v>6</v>
      </c>
      <c r="B17" s="237"/>
      <c r="C17" s="238"/>
      <c r="D17" s="268"/>
      <c r="E17" s="267" t="s">
        <v>403</v>
      </c>
      <c r="F17" s="260" t="s">
        <v>401</v>
      </c>
      <c r="G17" s="261">
        <v>3</v>
      </c>
      <c r="H17" s="262"/>
      <c r="I17" s="263"/>
      <c r="J17" s="262">
        <f t="shared" si="0"/>
        <v>0</v>
      </c>
      <c r="K17" s="264">
        <f t="shared" si="1"/>
        <v>0</v>
      </c>
      <c r="M17" s="235"/>
      <c r="N17" s="235"/>
      <c r="O17" s="235"/>
      <c r="Q17" s="247"/>
      <c r="R17" s="247"/>
    </row>
    <row r="18" spans="1:18">
      <c r="A18" s="236">
        <v>7</v>
      </c>
      <c r="B18" s="237"/>
      <c r="C18" s="238"/>
      <c r="D18" s="268"/>
      <c r="E18" s="267" t="s">
        <v>455</v>
      </c>
      <c r="F18" s="260" t="s">
        <v>401</v>
      </c>
      <c r="G18" s="261">
        <v>1</v>
      </c>
      <c r="H18" s="262"/>
      <c r="I18" s="263"/>
      <c r="J18" s="262">
        <f t="shared" si="0"/>
        <v>0</v>
      </c>
      <c r="K18" s="264">
        <f t="shared" si="1"/>
        <v>0</v>
      </c>
      <c r="M18" s="235"/>
      <c r="N18" s="235"/>
      <c r="O18" s="235"/>
      <c r="Q18" s="247"/>
      <c r="R18" s="247"/>
    </row>
    <row r="19" spans="1:18">
      <c r="A19" s="236">
        <v>8</v>
      </c>
      <c r="B19" s="237"/>
      <c r="C19" s="238"/>
      <c r="D19" s="268"/>
      <c r="E19" s="267" t="s">
        <v>405</v>
      </c>
      <c r="F19" s="260" t="s">
        <v>1477</v>
      </c>
      <c r="G19" s="261" t="s">
        <v>1477</v>
      </c>
      <c r="H19" s="262"/>
      <c r="I19" s="263"/>
      <c r="J19" s="262" t="s">
        <v>1477</v>
      </c>
      <c r="K19" s="264" t="s">
        <v>1477</v>
      </c>
      <c r="M19" s="235"/>
      <c r="N19" s="235"/>
      <c r="O19" s="235"/>
      <c r="Q19" s="247"/>
      <c r="R19" s="247"/>
    </row>
    <row r="20" spans="1:18">
      <c r="A20" s="236" t="s">
        <v>1477</v>
      </c>
      <c r="B20" s="237"/>
      <c r="C20" s="238" t="s">
        <v>1477</v>
      </c>
      <c r="D20" s="268" t="s">
        <v>1477</v>
      </c>
      <c r="E20" s="267" t="s">
        <v>406</v>
      </c>
      <c r="F20" s="260" t="s">
        <v>401</v>
      </c>
      <c r="G20" s="261">
        <v>1</v>
      </c>
      <c r="H20" s="262"/>
      <c r="I20" s="263"/>
      <c r="J20" s="262">
        <f>G20*H20</f>
        <v>0</v>
      </c>
      <c r="K20" s="264">
        <f>G20*I20</f>
        <v>0</v>
      </c>
      <c r="M20" s="235"/>
      <c r="N20" s="235"/>
      <c r="O20" s="235"/>
      <c r="Q20" s="247"/>
      <c r="R20" s="247"/>
    </row>
    <row r="21" spans="1:18">
      <c r="A21" s="236">
        <v>9</v>
      </c>
      <c r="B21" s="237"/>
      <c r="C21" s="238"/>
      <c r="D21" s="268"/>
      <c r="E21" s="267" t="s">
        <v>456</v>
      </c>
      <c r="F21" s="260" t="s">
        <v>1477</v>
      </c>
      <c r="G21" s="261" t="s">
        <v>1477</v>
      </c>
      <c r="H21" s="262"/>
      <c r="I21" s="263"/>
      <c r="J21" s="262" t="s">
        <v>1477</v>
      </c>
      <c r="K21" s="264" t="s">
        <v>1477</v>
      </c>
      <c r="M21" s="235"/>
      <c r="N21" s="235"/>
      <c r="O21" s="235"/>
      <c r="Q21" s="247"/>
      <c r="R21" s="247"/>
    </row>
    <row r="22" spans="1:18">
      <c r="A22" s="236" t="s">
        <v>1477</v>
      </c>
      <c r="B22" s="237"/>
      <c r="C22" s="238"/>
      <c r="D22" s="268"/>
      <c r="E22" s="267" t="s">
        <v>408</v>
      </c>
      <c r="F22" s="260" t="s">
        <v>401</v>
      </c>
      <c r="G22" s="261">
        <v>1</v>
      </c>
      <c r="H22" s="262"/>
      <c r="I22" s="263"/>
      <c r="J22" s="262">
        <f t="shared" ref="J22:J28" si="2">G22*H22</f>
        <v>0</v>
      </c>
      <c r="K22" s="264">
        <f t="shared" ref="K22:K28" si="3">G22*I22</f>
        <v>0</v>
      </c>
      <c r="M22" s="235"/>
      <c r="N22" s="235"/>
      <c r="O22" s="235"/>
      <c r="Q22" s="247"/>
      <c r="R22" s="247"/>
    </row>
    <row r="23" spans="1:18">
      <c r="A23" s="236">
        <v>10</v>
      </c>
      <c r="B23" s="237"/>
      <c r="C23" s="238"/>
      <c r="D23" s="268"/>
      <c r="E23" s="267" t="s">
        <v>409</v>
      </c>
      <c r="F23" s="260" t="s">
        <v>1786</v>
      </c>
      <c r="G23" s="261">
        <v>6</v>
      </c>
      <c r="H23" s="262"/>
      <c r="I23" s="263"/>
      <c r="J23" s="262">
        <f t="shared" si="2"/>
        <v>0</v>
      </c>
      <c r="K23" s="264">
        <f t="shared" si="3"/>
        <v>0</v>
      </c>
      <c r="M23" s="235"/>
      <c r="N23" s="235"/>
      <c r="O23" s="235"/>
      <c r="Q23" s="247"/>
      <c r="R23" s="247"/>
    </row>
    <row r="24" spans="1:18">
      <c r="A24" s="236">
        <v>11</v>
      </c>
      <c r="B24" s="237"/>
      <c r="C24" s="238"/>
      <c r="D24" s="268"/>
      <c r="E24" s="269" t="s">
        <v>410</v>
      </c>
      <c r="F24" s="270" t="s">
        <v>1786</v>
      </c>
      <c r="G24" s="271">
        <v>30</v>
      </c>
      <c r="H24" s="272"/>
      <c r="I24" s="273"/>
      <c r="J24" s="272">
        <f t="shared" si="2"/>
        <v>0</v>
      </c>
      <c r="K24" s="274">
        <f t="shared" si="3"/>
        <v>0</v>
      </c>
      <c r="M24" s="235"/>
      <c r="N24" s="235"/>
      <c r="O24" s="235"/>
      <c r="Q24" s="247"/>
      <c r="R24" s="247"/>
    </row>
    <row r="25" spans="1:18">
      <c r="A25" s="236">
        <v>12</v>
      </c>
      <c r="B25" s="237"/>
      <c r="C25" s="238"/>
      <c r="D25" s="266"/>
      <c r="E25" s="269" t="s">
        <v>411</v>
      </c>
      <c r="F25" s="270" t="s">
        <v>401</v>
      </c>
      <c r="G25" s="271">
        <v>3</v>
      </c>
      <c r="H25" s="272"/>
      <c r="I25" s="273"/>
      <c r="J25" s="272">
        <f t="shared" si="2"/>
        <v>0</v>
      </c>
      <c r="K25" s="274">
        <f t="shared" si="3"/>
        <v>0</v>
      </c>
      <c r="M25" s="235"/>
      <c r="N25" s="235"/>
      <c r="O25" s="235"/>
      <c r="Q25" s="247"/>
      <c r="R25" s="247"/>
    </row>
    <row r="26" spans="1:18">
      <c r="A26" s="236">
        <v>13</v>
      </c>
      <c r="B26" s="237"/>
      <c r="C26" s="238"/>
      <c r="D26" s="268"/>
      <c r="E26" s="269" t="s">
        <v>412</v>
      </c>
      <c r="F26" s="270" t="s">
        <v>401</v>
      </c>
      <c r="G26" s="271">
        <v>3</v>
      </c>
      <c r="H26" s="272"/>
      <c r="I26" s="273"/>
      <c r="J26" s="272">
        <f t="shared" si="2"/>
        <v>0</v>
      </c>
      <c r="K26" s="274">
        <f t="shared" si="3"/>
        <v>0</v>
      </c>
      <c r="M26" s="235"/>
      <c r="N26" s="235"/>
      <c r="O26" s="235"/>
      <c r="Q26" s="247"/>
      <c r="R26" s="247"/>
    </row>
    <row r="27" spans="1:18">
      <c r="A27" s="236">
        <v>14</v>
      </c>
      <c r="B27" s="237"/>
      <c r="C27" s="238"/>
      <c r="D27" s="268"/>
      <c r="E27" s="269" t="s">
        <v>413</v>
      </c>
      <c r="F27" s="270" t="s">
        <v>1786</v>
      </c>
      <c r="G27" s="271">
        <v>45</v>
      </c>
      <c r="H27" s="272"/>
      <c r="I27" s="273"/>
      <c r="J27" s="272">
        <f t="shared" si="2"/>
        <v>0</v>
      </c>
      <c r="K27" s="274">
        <f t="shared" si="3"/>
        <v>0</v>
      </c>
      <c r="M27" s="235"/>
      <c r="N27" s="235"/>
      <c r="O27" s="235"/>
      <c r="Q27" s="247"/>
      <c r="R27" s="247"/>
    </row>
    <row r="28" spans="1:18">
      <c r="A28" s="277">
        <v>15</v>
      </c>
      <c r="B28" s="278"/>
      <c r="C28" s="279"/>
      <c r="D28" s="275" t="s">
        <v>1477</v>
      </c>
      <c r="E28" s="269" t="s">
        <v>457</v>
      </c>
      <c r="F28" s="270" t="s">
        <v>1786</v>
      </c>
      <c r="G28" s="271">
        <v>2</v>
      </c>
      <c r="H28" s="272"/>
      <c r="I28" s="273"/>
      <c r="J28" s="272">
        <f t="shared" si="2"/>
        <v>0</v>
      </c>
      <c r="K28" s="274">
        <f t="shared" si="3"/>
        <v>0</v>
      </c>
      <c r="M28" s="235"/>
      <c r="N28" s="235"/>
      <c r="O28" s="235"/>
      <c r="Q28" s="247"/>
      <c r="R28" s="247"/>
    </row>
    <row r="29" spans="1:18">
      <c r="A29" s="281" t="s">
        <v>1832</v>
      </c>
      <c r="B29" s="278"/>
      <c r="C29" s="282"/>
      <c r="D29" s="275"/>
      <c r="E29" s="269" t="s">
        <v>414</v>
      </c>
      <c r="F29" s="270"/>
      <c r="G29" s="276">
        <v>0.05</v>
      </c>
      <c r="H29" s="272"/>
      <c r="I29" s="273"/>
      <c r="J29" s="272">
        <f>0.05*(J12+J13+J14+J23+J24+J27+J28)</f>
        <v>0</v>
      </c>
      <c r="K29" s="274" t="s">
        <v>1477</v>
      </c>
      <c r="M29" s="235"/>
      <c r="N29" s="235"/>
      <c r="O29" s="235"/>
      <c r="Q29" s="247"/>
      <c r="R29" s="247"/>
    </row>
    <row r="30" spans="1:18">
      <c r="A30" s="277" t="s">
        <v>1477</v>
      </c>
      <c r="B30" s="278"/>
      <c r="C30" s="279" t="s">
        <v>1477</v>
      </c>
      <c r="D30" s="275" t="s">
        <v>1477</v>
      </c>
      <c r="E30" s="280"/>
      <c r="F30" s="270"/>
      <c r="G30" s="276"/>
      <c r="H30" s="272"/>
      <c r="I30" s="273"/>
      <c r="J30" s="272"/>
      <c r="K30" s="274" t="s">
        <v>1477</v>
      </c>
      <c r="M30" s="235"/>
      <c r="N30" s="235"/>
      <c r="O30" s="235"/>
      <c r="Q30" s="247"/>
      <c r="R30" s="247"/>
    </row>
    <row r="31" spans="1:18">
      <c r="A31" s="281" t="s">
        <v>1477</v>
      </c>
      <c r="B31" s="278"/>
      <c r="C31" s="282"/>
      <c r="D31" s="275"/>
      <c r="E31" s="283" t="s">
        <v>415</v>
      </c>
      <c r="F31" s="270"/>
      <c r="G31" s="276">
        <v>0.03</v>
      </c>
      <c r="H31" s="272"/>
      <c r="I31" s="273"/>
      <c r="J31" s="272">
        <f>SUM(J11:J28)*0.03</f>
        <v>0</v>
      </c>
      <c r="K31" s="274" t="s">
        <v>1477</v>
      </c>
      <c r="M31" s="235"/>
      <c r="N31" s="235"/>
      <c r="O31" s="235"/>
      <c r="Q31" s="247"/>
      <c r="R31" s="247"/>
    </row>
    <row r="32" spans="1:18">
      <c r="A32" s="281" t="s">
        <v>1533</v>
      </c>
      <c r="B32" s="278"/>
      <c r="C32" s="282"/>
      <c r="D32" s="275"/>
      <c r="E32" s="284" t="s">
        <v>448</v>
      </c>
      <c r="F32" s="285" t="s">
        <v>401</v>
      </c>
      <c r="G32" s="286">
        <v>8</v>
      </c>
      <c r="H32" s="287"/>
      <c r="I32" s="288"/>
      <c r="J32" s="272">
        <f>G32*H32</f>
        <v>0</v>
      </c>
      <c r="K32" s="289">
        <f>G32*I32</f>
        <v>0</v>
      </c>
      <c r="M32" s="257"/>
      <c r="N32" s="257"/>
      <c r="O32" s="257"/>
      <c r="Q32" s="247"/>
      <c r="R32" s="247"/>
    </row>
    <row r="33" spans="1:18">
      <c r="A33" s="281" t="s">
        <v>1535</v>
      </c>
      <c r="B33" s="278"/>
      <c r="C33" s="282"/>
      <c r="D33" s="275"/>
      <c r="E33" s="284" t="s">
        <v>449</v>
      </c>
      <c r="F33" s="270" t="s">
        <v>401</v>
      </c>
      <c r="G33" s="290">
        <v>16</v>
      </c>
      <c r="H33" s="272"/>
      <c r="I33" s="273"/>
      <c r="J33" s="272">
        <f>G33*H33</f>
        <v>0</v>
      </c>
      <c r="K33" s="274">
        <f>G33*I33</f>
        <v>0</v>
      </c>
      <c r="M33" s="235"/>
      <c r="N33" s="235"/>
      <c r="O33" s="235"/>
      <c r="Q33" s="247"/>
      <c r="R33" s="247"/>
    </row>
    <row r="34" spans="1:18">
      <c r="A34" s="281" t="s">
        <v>1764</v>
      </c>
      <c r="B34" s="278"/>
      <c r="C34" s="282"/>
      <c r="D34" s="275"/>
      <c r="E34" s="284" t="s">
        <v>450</v>
      </c>
      <c r="F34" s="270" t="s">
        <v>401</v>
      </c>
      <c r="G34" s="290">
        <v>16</v>
      </c>
      <c r="H34" s="272"/>
      <c r="I34" s="273"/>
      <c r="J34" s="272">
        <f>G34*H34</f>
        <v>0</v>
      </c>
      <c r="K34" s="274">
        <f>G34*I34</f>
        <v>0</v>
      </c>
      <c r="M34" s="235"/>
      <c r="N34" s="235"/>
      <c r="O34" s="235"/>
      <c r="Q34" s="247"/>
      <c r="R34" s="247"/>
    </row>
    <row r="35" spans="1:18">
      <c r="A35" s="277">
        <v>4</v>
      </c>
      <c r="B35" s="278"/>
      <c r="C35" s="279"/>
      <c r="D35" s="275"/>
      <c r="E35" s="269" t="s">
        <v>416</v>
      </c>
      <c r="F35" s="270" t="s">
        <v>401</v>
      </c>
      <c r="G35" s="290">
        <v>4</v>
      </c>
      <c r="H35" s="272"/>
      <c r="I35" s="273"/>
      <c r="J35" s="272">
        <f>G35*H35</f>
        <v>0</v>
      </c>
      <c r="K35" s="274">
        <f>G35*I35</f>
        <v>0</v>
      </c>
      <c r="M35" s="235"/>
      <c r="N35" s="235"/>
      <c r="O35" s="235"/>
      <c r="Q35" s="247"/>
      <c r="R35" s="247"/>
    </row>
    <row r="36" spans="1:18" ht="13.5" thickBot="1">
      <c r="A36" s="298" t="s">
        <v>1477</v>
      </c>
      <c r="B36" s="299"/>
      <c r="C36" s="300"/>
      <c r="D36" s="355"/>
      <c r="E36" s="356"/>
      <c r="F36" s="357"/>
      <c r="G36" s="358"/>
      <c r="H36" s="359"/>
      <c r="I36" s="360"/>
      <c r="J36" s="359"/>
      <c r="K36" s="361" t="s">
        <v>1477</v>
      </c>
      <c r="Q36" s="247"/>
      <c r="R36" s="247"/>
    </row>
    <row r="37" spans="1:18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  <c r="Q37" s="247"/>
      <c r="R37" s="247"/>
    </row>
    <row r="38" spans="1:18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  <c r="Q38" s="247"/>
      <c r="R38" s="247"/>
    </row>
    <row r="39" spans="1:18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  <c r="Q39" s="247"/>
      <c r="R39" s="247"/>
    </row>
    <row r="40" spans="1:18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  <c r="Q40" s="247"/>
      <c r="R40" s="247"/>
    </row>
    <row r="41" spans="1:18" ht="13.5" thickBot="1">
      <c r="Q41" s="247"/>
      <c r="R41" s="247"/>
    </row>
    <row r="42" spans="1:18">
      <c r="A42" s="718" t="s">
        <v>384</v>
      </c>
      <c r="B42" s="213" t="s">
        <v>385</v>
      </c>
      <c r="C42" s="213" t="s">
        <v>386</v>
      </c>
      <c r="D42" s="214" t="s">
        <v>387</v>
      </c>
      <c r="E42" s="720" t="s">
        <v>388</v>
      </c>
      <c r="F42" s="213" t="s">
        <v>389</v>
      </c>
      <c r="G42" s="215" t="s">
        <v>390</v>
      </c>
      <c r="H42" s="722" t="s">
        <v>391</v>
      </c>
      <c r="I42" s="723"/>
      <c r="J42" s="722" t="s">
        <v>392</v>
      </c>
      <c r="K42" s="724"/>
      <c r="Q42" s="247"/>
      <c r="R42" s="247"/>
    </row>
    <row r="43" spans="1:18" ht="13.5" thickBot="1">
      <c r="A43" s="719"/>
      <c r="B43" s="217" t="s">
        <v>393</v>
      </c>
      <c r="C43" s="217" t="s">
        <v>394</v>
      </c>
      <c r="D43" s="217" t="s">
        <v>1477</v>
      </c>
      <c r="E43" s="721"/>
      <c r="F43" s="217" t="s">
        <v>395</v>
      </c>
      <c r="G43" s="218" t="s">
        <v>396</v>
      </c>
      <c r="H43" s="219" t="s">
        <v>397</v>
      </c>
      <c r="I43" s="220" t="s">
        <v>398</v>
      </c>
      <c r="J43" s="219" t="s">
        <v>397</v>
      </c>
      <c r="K43" s="221" t="s">
        <v>398</v>
      </c>
      <c r="O43" s="223"/>
      <c r="Q43" s="247"/>
      <c r="R43" s="223"/>
    </row>
    <row r="44" spans="1:18">
      <c r="A44" s="224"/>
      <c r="B44" s="225"/>
      <c r="C44" s="226"/>
      <c r="D44" s="227"/>
      <c r="E44" s="228" t="s">
        <v>417</v>
      </c>
      <c r="F44" s="319"/>
      <c r="G44" s="320"/>
      <c r="H44" s="231"/>
      <c r="I44" s="232"/>
      <c r="J44" s="321"/>
      <c r="K44" s="322"/>
      <c r="O44" s="235"/>
      <c r="Q44" s="247"/>
      <c r="R44" s="247"/>
    </row>
    <row r="45" spans="1:18">
      <c r="A45" s="236">
        <v>1</v>
      </c>
      <c r="B45" s="237"/>
      <c r="C45" s="238" t="s">
        <v>1477</v>
      </c>
      <c r="D45" s="239" t="s">
        <v>1477</v>
      </c>
      <c r="E45" s="259" t="s">
        <v>418</v>
      </c>
      <c r="F45" s="260" t="s">
        <v>419</v>
      </c>
      <c r="G45" s="323">
        <v>0.4</v>
      </c>
      <c r="H45" s="262"/>
      <c r="I45" s="263"/>
      <c r="J45" s="272">
        <f t="shared" ref="J45:J60" si="4">G45*H45</f>
        <v>0</v>
      </c>
      <c r="K45" s="324">
        <f t="shared" ref="K45:K55" si="5">G45*I45</f>
        <v>0</v>
      </c>
      <c r="N45" s="235"/>
      <c r="O45" s="235"/>
      <c r="Q45" s="247"/>
      <c r="R45" s="247"/>
    </row>
    <row r="46" spans="1:18">
      <c r="A46" s="236">
        <v>2</v>
      </c>
      <c r="B46" s="237"/>
      <c r="C46" s="238" t="s">
        <v>1477</v>
      </c>
      <c r="D46" s="239" t="s">
        <v>1477</v>
      </c>
      <c r="E46" s="259" t="s">
        <v>420</v>
      </c>
      <c r="F46" s="260" t="s">
        <v>419</v>
      </c>
      <c r="G46" s="323">
        <v>0.34</v>
      </c>
      <c r="H46" s="262"/>
      <c r="I46" s="263"/>
      <c r="J46" s="272">
        <f t="shared" si="4"/>
        <v>0</v>
      </c>
      <c r="K46" s="324">
        <f t="shared" si="5"/>
        <v>0</v>
      </c>
      <c r="N46" s="235"/>
      <c r="O46" s="235"/>
      <c r="Q46" s="247"/>
      <c r="R46" s="247"/>
    </row>
    <row r="47" spans="1:18">
      <c r="A47" s="236">
        <v>3</v>
      </c>
      <c r="B47" s="237"/>
      <c r="C47" s="238"/>
      <c r="D47" s="258"/>
      <c r="E47" s="259" t="s">
        <v>423</v>
      </c>
      <c r="F47" s="270" t="s">
        <v>451</v>
      </c>
      <c r="G47" s="325">
        <v>21</v>
      </c>
      <c r="H47" s="262"/>
      <c r="I47" s="263"/>
      <c r="J47" s="272">
        <f t="shared" si="4"/>
        <v>0</v>
      </c>
      <c r="K47" s="324">
        <f t="shared" si="5"/>
        <v>0</v>
      </c>
      <c r="N47" s="235"/>
      <c r="O47" s="235"/>
      <c r="Q47" s="247"/>
      <c r="R47" s="247"/>
    </row>
    <row r="48" spans="1:18">
      <c r="A48" s="236">
        <v>4</v>
      </c>
      <c r="B48" s="237"/>
      <c r="C48" s="238" t="s">
        <v>1477</v>
      </c>
      <c r="D48" s="265" t="s">
        <v>1477</v>
      </c>
      <c r="E48" s="259" t="s">
        <v>424</v>
      </c>
      <c r="F48" s="270" t="s">
        <v>1786</v>
      </c>
      <c r="G48" s="325">
        <v>90</v>
      </c>
      <c r="H48" s="262"/>
      <c r="I48" s="263"/>
      <c r="J48" s="272">
        <f t="shared" si="4"/>
        <v>0</v>
      </c>
      <c r="K48" s="324">
        <f t="shared" si="5"/>
        <v>0</v>
      </c>
      <c r="N48" s="235"/>
      <c r="O48" s="235"/>
      <c r="Q48" s="247"/>
      <c r="R48" s="247"/>
    </row>
    <row r="49" spans="1:18">
      <c r="A49" s="236">
        <v>5</v>
      </c>
      <c r="B49" s="237"/>
      <c r="C49" s="238"/>
      <c r="D49" s="265"/>
      <c r="E49" s="259" t="s">
        <v>425</v>
      </c>
      <c r="F49" s="270" t="s">
        <v>451</v>
      </c>
      <c r="G49" s="325">
        <v>21</v>
      </c>
      <c r="H49" s="262"/>
      <c r="I49" s="263"/>
      <c r="J49" s="272">
        <f t="shared" si="4"/>
        <v>0</v>
      </c>
      <c r="K49" s="324">
        <f t="shared" si="5"/>
        <v>0</v>
      </c>
      <c r="N49" s="235"/>
      <c r="O49" s="235"/>
      <c r="Q49" s="247"/>
      <c r="R49" s="247"/>
    </row>
    <row r="50" spans="1:18">
      <c r="A50" s="236">
        <v>6</v>
      </c>
      <c r="B50" s="237"/>
      <c r="C50" s="238" t="s">
        <v>1477</v>
      </c>
      <c r="D50" s="265" t="s">
        <v>1477</v>
      </c>
      <c r="E50" s="259" t="s">
        <v>426</v>
      </c>
      <c r="F50" s="270" t="s">
        <v>451</v>
      </c>
      <c r="G50" s="325">
        <v>21</v>
      </c>
      <c r="H50" s="262"/>
      <c r="I50" s="263"/>
      <c r="J50" s="272">
        <f t="shared" si="4"/>
        <v>0</v>
      </c>
      <c r="K50" s="324">
        <f t="shared" si="5"/>
        <v>0</v>
      </c>
      <c r="N50" s="235"/>
      <c r="O50" s="235"/>
      <c r="Q50" s="247"/>
      <c r="R50" s="247"/>
    </row>
    <row r="51" spans="1:18">
      <c r="A51" s="236">
        <v>7</v>
      </c>
      <c r="B51" s="237"/>
      <c r="C51" s="238"/>
      <c r="D51" s="265"/>
      <c r="E51" s="326" t="s">
        <v>427</v>
      </c>
      <c r="F51" s="270" t="s">
        <v>1786</v>
      </c>
      <c r="G51" s="271">
        <v>30</v>
      </c>
      <c r="H51" s="292"/>
      <c r="I51" s="293"/>
      <c r="J51" s="272">
        <f t="shared" si="4"/>
        <v>0</v>
      </c>
      <c r="K51" s="295">
        <f t="shared" si="5"/>
        <v>0</v>
      </c>
      <c r="N51" s="297"/>
      <c r="O51" s="297"/>
      <c r="Q51" s="247"/>
      <c r="R51" s="247"/>
    </row>
    <row r="52" spans="1:18">
      <c r="A52" s="236">
        <v>8</v>
      </c>
      <c r="B52" s="237"/>
      <c r="C52" s="238"/>
      <c r="D52" s="265"/>
      <c r="E52" s="326" t="s">
        <v>428</v>
      </c>
      <c r="F52" s="270" t="s">
        <v>1786</v>
      </c>
      <c r="G52" s="271">
        <v>35</v>
      </c>
      <c r="H52" s="292"/>
      <c r="I52" s="362"/>
      <c r="J52" s="272">
        <f t="shared" si="4"/>
        <v>0</v>
      </c>
      <c r="K52" s="295">
        <f t="shared" si="5"/>
        <v>0</v>
      </c>
      <c r="N52" s="363"/>
      <c r="O52" s="363"/>
      <c r="Q52" s="247"/>
      <c r="R52" s="247"/>
    </row>
    <row r="53" spans="1:18">
      <c r="A53" s="236">
        <v>9</v>
      </c>
      <c r="B53" s="237"/>
      <c r="C53" s="238"/>
      <c r="D53" s="265"/>
      <c r="E53" s="326" t="s">
        <v>429</v>
      </c>
      <c r="F53" s="270" t="s">
        <v>1786</v>
      </c>
      <c r="G53" s="271">
        <v>365</v>
      </c>
      <c r="H53" s="292"/>
      <c r="I53" s="362"/>
      <c r="J53" s="272">
        <f t="shared" si="4"/>
        <v>0</v>
      </c>
      <c r="K53" s="295">
        <f t="shared" si="5"/>
        <v>0</v>
      </c>
      <c r="N53" s="363"/>
      <c r="O53" s="363"/>
      <c r="Q53" s="247"/>
      <c r="R53" s="247"/>
    </row>
    <row r="54" spans="1:18">
      <c r="A54" s="236">
        <v>10</v>
      </c>
      <c r="B54" s="237"/>
      <c r="C54" s="238"/>
      <c r="D54" s="265"/>
      <c r="E54" s="326" t="s">
        <v>430</v>
      </c>
      <c r="F54" s="270" t="s">
        <v>1786</v>
      </c>
      <c r="G54" s="271">
        <v>400</v>
      </c>
      <c r="H54" s="292"/>
      <c r="I54" s="293"/>
      <c r="J54" s="272">
        <f t="shared" si="4"/>
        <v>0</v>
      </c>
      <c r="K54" s="295">
        <f t="shared" si="5"/>
        <v>0</v>
      </c>
      <c r="N54" s="297"/>
      <c r="O54" s="297"/>
      <c r="Q54" s="247"/>
      <c r="R54" s="247"/>
    </row>
    <row r="55" spans="1:18">
      <c r="A55" s="236">
        <v>11</v>
      </c>
      <c r="B55" s="237"/>
      <c r="C55" s="238"/>
      <c r="D55" s="265"/>
      <c r="E55" s="364" t="s">
        <v>431</v>
      </c>
      <c r="F55" s="365" t="s">
        <v>401</v>
      </c>
      <c r="G55" s="366">
        <v>2</v>
      </c>
      <c r="H55" s="367"/>
      <c r="I55" s="362"/>
      <c r="J55" s="272">
        <f t="shared" si="4"/>
        <v>0</v>
      </c>
      <c r="K55" s="368">
        <f t="shared" si="5"/>
        <v>0</v>
      </c>
      <c r="N55" s="363"/>
      <c r="O55" s="363"/>
      <c r="Q55" s="247"/>
      <c r="R55" s="247"/>
    </row>
    <row r="56" spans="1:18" ht="12.75" customHeight="1">
      <c r="A56" s="236">
        <v>12</v>
      </c>
      <c r="B56" s="237"/>
      <c r="C56" s="238"/>
      <c r="D56" s="265"/>
      <c r="E56" s="326" t="s">
        <v>432</v>
      </c>
      <c r="F56" s="270" t="s">
        <v>1477</v>
      </c>
      <c r="G56" s="271"/>
      <c r="H56" s="292"/>
      <c r="I56" s="293"/>
      <c r="J56" s="272">
        <f t="shared" si="4"/>
        <v>0</v>
      </c>
      <c r="K56" s="295" t="s">
        <v>1477</v>
      </c>
      <c r="N56" s="297"/>
      <c r="O56" s="297"/>
      <c r="Q56" s="247"/>
      <c r="R56" s="247"/>
    </row>
    <row r="57" spans="1:18">
      <c r="A57" s="236" t="s">
        <v>1477</v>
      </c>
      <c r="B57" s="237"/>
      <c r="C57" s="238"/>
      <c r="D57" s="265"/>
      <c r="E57" s="326" t="s">
        <v>433</v>
      </c>
      <c r="F57" s="270" t="s">
        <v>401</v>
      </c>
      <c r="G57" s="271">
        <v>3</v>
      </c>
      <c r="H57" s="292"/>
      <c r="I57" s="293"/>
      <c r="J57" s="272">
        <f t="shared" si="4"/>
        <v>0</v>
      </c>
      <c r="K57" s="295">
        <f>G57*I57</f>
        <v>0</v>
      </c>
      <c r="N57" s="297"/>
      <c r="O57" s="297"/>
      <c r="Q57" s="247"/>
      <c r="R57" s="247"/>
    </row>
    <row r="58" spans="1:18">
      <c r="A58" s="277">
        <v>13</v>
      </c>
      <c r="B58" s="278"/>
      <c r="C58" s="279" t="s">
        <v>1477</v>
      </c>
      <c r="D58" s="334" t="s">
        <v>1477</v>
      </c>
      <c r="E58" s="326" t="s">
        <v>437</v>
      </c>
      <c r="F58" s="270" t="s">
        <v>1786</v>
      </c>
      <c r="G58" s="271">
        <v>45</v>
      </c>
      <c r="H58" s="292"/>
      <c r="I58" s="293"/>
      <c r="J58" s="272">
        <f t="shared" si="4"/>
        <v>0</v>
      </c>
      <c r="K58" s="295">
        <f>G58*I58</f>
        <v>0</v>
      </c>
      <c r="N58" s="297"/>
      <c r="O58" s="297"/>
      <c r="Q58" s="247"/>
      <c r="R58" s="247"/>
    </row>
    <row r="59" spans="1:18">
      <c r="A59" s="277">
        <v>14</v>
      </c>
      <c r="B59" s="278"/>
      <c r="C59" s="279"/>
      <c r="D59" s="334"/>
      <c r="E59" s="364" t="s">
        <v>438</v>
      </c>
      <c r="F59" s="365" t="s">
        <v>1786</v>
      </c>
      <c r="G59" s="366">
        <v>45</v>
      </c>
      <c r="H59" s="369"/>
      <c r="I59" s="362"/>
      <c r="J59" s="272">
        <f t="shared" si="4"/>
        <v>0</v>
      </c>
      <c r="K59" s="370">
        <f>G59*I59</f>
        <v>0</v>
      </c>
      <c r="N59" s="363"/>
      <c r="O59" s="363"/>
      <c r="Q59" s="247"/>
      <c r="R59" s="247"/>
    </row>
    <row r="60" spans="1:18">
      <c r="A60" s="281" t="s">
        <v>1827</v>
      </c>
      <c r="B60" s="278"/>
      <c r="C60" s="282"/>
      <c r="D60" s="334"/>
      <c r="E60" s="326" t="s">
        <v>439</v>
      </c>
      <c r="F60" s="270" t="s">
        <v>451</v>
      </c>
      <c r="G60" s="271">
        <v>152</v>
      </c>
      <c r="H60" s="292"/>
      <c r="I60" s="273"/>
      <c r="J60" s="272">
        <f t="shared" si="4"/>
        <v>0</v>
      </c>
      <c r="K60" s="295">
        <f>G60*I60</f>
        <v>0</v>
      </c>
      <c r="N60" s="235"/>
      <c r="O60" s="235"/>
      <c r="Q60" s="247"/>
      <c r="R60" s="247"/>
    </row>
    <row r="61" spans="1:18">
      <c r="A61" s="281"/>
      <c r="B61" s="278"/>
      <c r="C61" s="282"/>
      <c r="D61" s="334"/>
      <c r="E61" s="326"/>
      <c r="F61" s="270"/>
      <c r="G61" s="271"/>
      <c r="H61" s="292"/>
      <c r="I61" s="337"/>
      <c r="J61" s="272"/>
      <c r="K61" s="295"/>
    </row>
    <row r="62" spans="1:18">
      <c r="A62" s="281" t="s">
        <v>1477</v>
      </c>
      <c r="B62" s="278"/>
      <c r="C62" s="282"/>
      <c r="D62" s="334"/>
      <c r="E62" s="338" t="s">
        <v>440</v>
      </c>
      <c r="F62" s="270"/>
      <c r="G62" s="271"/>
      <c r="H62" s="292"/>
      <c r="I62" s="337"/>
      <c r="J62" s="272"/>
      <c r="K62" s="295"/>
    </row>
    <row r="63" spans="1:18">
      <c r="A63" s="281" t="s">
        <v>1533</v>
      </c>
      <c r="B63" s="278"/>
      <c r="C63" s="282"/>
      <c r="D63" s="334"/>
      <c r="E63" s="326" t="s">
        <v>441</v>
      </c>
      <c r="F63" s="270" t="s">
        <v>401</v>
      </c>
      <c r="G63" s="271">
        <v>1</v>
      </c>
      <c r="H63" s="292"/>
      <c r="I63" s="337"/>
      <c r="J63" s="272">
        <f>G63*H63</f>
        <v>0</v>
      </c>
      <c r="K63" s="295">
        <f>G63*I63</f>
        <v>0</v>
      </c>
    </row>
    <row r="64" spans="1:18" ht="13.5" thickBot="1">
      <c r="A64" s="298" t="s">
        <v>1477</v>
      </c>
      <c r="B64" s="299"/>
      <c r="C64" s="300"/>
      <c r="D64" s="301"/>
      <c r="E64" s="302" t="s">
        <v>1477</v>
      </c>
      <c r="F64" s="303" t="s">
        <v>1477</v>
      </c>
      <c r="G64" s="304" t="s">
        <v>1477</v>
      </c>
      <c r="H64" s="305"/>
      <c r="I64" s="306" t="s">
        <v>1477</v>
      </c>
      <c r="J64" s="307" t="s">
        <v>1477</v>
      </c>
      <c r="K64" s="308" t="s">
        <v>1477</v>
      </c>
    </row>
    <row r="66" spans="1:10" ht="13.5" thickBot="1"/>
    <row r="67" spans="1:10">
      <c r="A67" s="339"/>
      <c r="B67" s="340"/>
      <c r="C67" s="341"/>
      <c r="D67" s="341"/>
      <c r="E67" s="341"/>
      <c r="F67" s="341"/>
      <c r="G67" s="340" t="str">
        <f>A36</f>
        <v xml:space="preserve"> </v>
      </c>
      <c r="H67" s="342"/>
      <c r="I67" s="343" t="s">
        <v>442</v>
      </c>
      <c r="J67" s="344">
        <f>SUM(J12:J63)</f>
        <v>0</v>
      </c>
    </row>
    <row r="68" spans="1:10" ht="13.5" thickBot="1">
      <c r="A68" s="345"/>
      <c r="B68" s="207"/>
      <c r="C68" s="207"/>
      <c r="D68" s="207"/>
      <c r="E68" s="207" t="s">
        <v>1477</v>
      </c>
      <c r="F68" s="207"/>
      <c r="G68" s="207"/>
      <c r="H68" s="346"/>
      <c r="I68" s="347" t="s">
        <v>443</v>
      </c>
      <c r="J68" s="348">
        <f>SUM(K12:K63)</f>
        <v>0</v>
      </c>
    </row>
    <row r="69" spans="1:10" ht="14.25" thickTop="1" thickBot="1">
      <c r="A69" s="349"/>
      <c r="B69" s="350"/>
      <c r="C69" s="350"/>
      <c r="D69" s="350"/>
      <c r="E69" s="350"/>
      <c r="F69" s="350"/>
      <c r="G69" s="350"/>
      <c r="H69" s="351"/>
      <c r="I69" s="352" t="s">
        <v>444</v>
      </c>
      <c r="J69" s="353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6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1663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1186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1198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1186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SO_03.3 - Přípojka NN k napojovacímu bodu č.3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1188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1189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1186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87" t="str">
        <f>E11</f>
        <v>SO_03.3 - Přípojka NN k napojovacímu bodu č.3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1849</v>
      </c>
      <c r="F123" s="132" t="s">
        <v>1190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1764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1191</v>
      </c>
      <c r="F124" s="140" t="s">
        <v>1192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1764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1533</v>
      </c>
      <c r="D125" s="143" t="s">
        <v>1752</v>
      </c>
      <c r="E125" s="144" t="s">
        <v>1197</v>
      </c>
      <c r="F125" s="145" t="s">
        <v>1194</v>
      </c>
      <c r="G125" s="146" t="s">
        <v>2141</v>
      </c>
      <c r="H125" s="147">
        <v>1</v>
      </c>
      <c r="I125" s="148">
        <f ca="1">'Bod č.3'!I141+'Bod č.3'!J68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2051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2051</v>
      </c>
      <c r="BM125" s="154" t="s">
        <v>1195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41"/>
  <sheetViews>
    <sheetView topLeftCell="A85" workbookViewId="0">
      <selection activeCell="H115" sqref="H115:I134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7" ht="15.75">
      <c r="E1" s="202" t="s">
        <v>378</v>
      </c>
    </row>
    <row r="2" spans="1:17" ht="14.25">
      <c r="B2" s="201" t="s">
        <v>1468</v>
      </c>
      <c r="C2" s="203" t="s">
        <v>379</v>
      </c>
      <c r="D2" s="203"/>
      <c r="E2" s="203"/>
    </row>
    <row r="3" spans="1:17" ht="15">
      <c r="B3" s="201" t="s">
        <v>1716</v>
      </c>
      <c r="C3" s="204" t="s">
        <v>380</v>
      </c>
      <c r="D3" s="204"/>
      <c r="E3" s="204"/>
    </row>
    <row r="4" spans="1:17" ht="12" customHeight="1">
      <c r="C4" s="204" t="s">
        <v>458</v>
      </c>
      <c r="D4" s="204"/>
      <c r="E4" s="204"/>
    </row>
    <row r="5" spans="1:17" ht="12" customHeight="1">
      <c r="B5" s="201" t="s">
        <v>1472</v>
      </c>
      <c r="C5" s="204"/>
      <c r="D5" s="204"/>
      <c r="E5" s="204"/>
      <c r="J5" s="205"/>
      <c r="K5" s="206"/>
    </row>
    <row r="6" spans="1:17" ht="12" customHeight="1">
      <c r="B6" s="201" t="s">
        <v>1475</v>
      </c>
      <c r="C6" s="204"/>
      <c r="D6" s="204"/>
      <c r="E6" s="204"/>
      <c r="J6" s="205" t="s">
        <v>1480</v>
      </c>
      <c r="K6" s="205" t="s">
        <v>382</v>
      </c>
    </row>
    <row r="7" spans="1:17" ht="12" customHeight="1">
      <c r="A7" s="207"/>
      <c r="B7" s="207" t="s">
        <v>383</v>
      </c>
      <c r="C7" s="207"/>
      <c r="D7" s="207" t="s">
        <v>1477</v>
      </c>
      <c r="E7" s="207"/>
      <c r="F7" s="207"/>
      <c r="G7" s="207"/>
      <c r="H7" s="208"/>
      <c r="I7" s="208"/>
      <c r="J7" s="208"/>
      <c r="K7" s="208"/>
      <c r="L7" s="207"/>
    </row>
    <row r="8" spans="1:17" ht="13.5" thickBot="1"/>
    <row r="9" spans="1:17">
      <c r="A9" s="718" t="s">
        <v>384</v>
      </c>
      <c r="B9" s="213" t="s">
        <v>385</v>
      </c>
      <c r="C9" s="213" t="s">
        <v>386</v>
      </c>
      <c r="D9" s="214" t="s">
        <v>387</v>
      </c>
      <c r="E9" s="720" t="s">
        <v>388</v>
      </c>
      <c r="F9" s="213" t="s">
        <v>389</v>
      </c>
      <c r="G9" s="215" t="s">
        <v>390</v>
      </c>
      <c r="H9" s="722" t="s">
        <v>391</v>
      </c>
      <c r="I9" s="723"/>
      <c r="J9" s="722" t="s">
        <v>392</v>
      </c>
      <c r="K9" s="724"/>
    </row>
    <row r="10" spans="1:17" ht="13.5" thickBot="1">
      <c r="A10" s="719"/>
      <c r="B10" s="217" t="s">
        <v>393</v>
      </c>
      <c r="C10" s="217" t="s">
        <v>394</v>
      </c>
      <c r="D10" s="217" t="s">
        <v>1477</v>
      </c>
      <c r="E10" s="721"/>
      <c r="F10" s="217" t="s">
        <v>395</v>
      </c>
      <c r="G10" s="218" t="s">
        <v>396</v>
      </c>
      <c r="H10" s="219" t="s">
        <v>397</v>
      </c>
      <c r="I10" s="220" t="s">
        <v>398</v>
      </c>
      <c r="J10" s="219" t="s">
        <v>397</v>
      </c>
      <c r="K10" s="221" t="s">
        <v>398</v>
      </c>
      <c r="M10" s="222"/>
      <c r="N10" s="223"/>
      <c r="P10" s="309"/>
      <c r="Q10" s="309"/>
    </row>
    <row r="11" spans="1:17">
      <c r="A11" s="224"/>
      <c r="B11" s="225"/>
      <c r="C11" s="226"/>
      <c r="D11" s="227"/>
      <c r="E11" s="228" t="s">
        <v>459</v>
      </c>
      <c r="F11" s="229" t="s">
        <v>1477</v>
      </c>
      <c r="G11" s="230"/>
      <c r="H11" s="231"/>
      <c r="I11" s="232"/>
      <c r="J11" s="231"/>
      <c r="K11" s="233"/>
      <c r="M11" s="235"/>
      <c r="N11" s="235"/>
      <c r="P11" s="247"/>
      <c r="Q11" s="247"/>
    </row>
    <row r="12" spans="1:17">
      <c r="A12" s="236">
        <v>1</v>
      </c>
      <c r="B12" s="237"/>
      <c r="C12" s="279" t="s">
        <v>1477</v>
      </c>
      <c r="D12" s="371" t="s">
        <v>1477</v>
      </c>
      <c r="E12" s="354" t="s">
        <v>445</v>
      </c>
      <c r="F12" s="241" t="s">
        <v>1786</v>
      </c>
      <c r="G12" s="242">
        <v>12</v>
      </c>
      <c r="H12" s="243"/>
      <c r="I12" s="244"/>
      <c r="J12" s="243">
        <f>G12*H12</f>
        <v>0</v>
      </c>
      <c r="K12" s="245">
        <f>G12*I12</f>
        <v>0</v>
      </c>
      <c r="M12" s="246"/>
      <c r="N12" s="243"/>
      <c r="O12" s="244"/>
      <c r="P12" s="247"/>
      <c r="Q12" s="247"/>
    </row>
    <row r="13" spans="1:17">
      <c r="A13" s="236">
        <v>2</v>
      </c>
      <c r="B13" s="237"/>
      <c r="C13" s="238" t="s">
        <v>1477</v>
      </c>
      <c r="D13" s="372" t="s">
        <v>1477</v>
      </c>
      <c r="E13" s="354" t="s">
        <v>447</v>
      </c>
      <c r="F13" s="241" t="s">
        <v>1786</v>
      </c>
      <c r="G13" s="255">
        <v>174</v>
      </c>
      <c r="H13" s="243"/>
      <c r="I13" s="256"/>
      <c r="J13" s="243">
        <f>G13*H13</f>
        <v>0</v>
      </c>
      <c r="K13" s="245">
        <f>G13*I13</f>
        <v>0</v>
      </c>
      <c r="M13" s="246"/>
      <c r="N13" s="243"/>
      <c r="O13" s="256"/>
      <c r="P13" s="247"/>
      <c r="Q13" s="247"/>
    </row>
    <row r="14" spans="1:17">
      <c r="A14" s="236">
        <v>3</v>
      </c>
      <c r="B14" s="237"/>
      <c r="C14" s="238"/>
      <c r="D14" s="373"/>
      <c r="E14" s="267" t="s">
        <v>402</v>
      </c>
      <c r="F14" s="260" t="s">
        <v>401</v>
      </c>
      <c r="G14" s="261">
        <v>3</v>
      </c>
      <c r="H14" s="262"/>
      <c r="I14" s="263"/>
      <c r="J14" s="262">
        <f>G14*H14</f>
        <v>0</v>
      </c>
      <c r="K14" s="264">
        <f>G14*I14</f>
        <v>0</v>
      </c>
      <c r="M14" s="235"/>
      <c r="N14" s="262"/>
      <c r="O14" s="263"/>
      <c r="P14" s="247"/>
      <c r="Q14" s="247"/>
    </row>
    <row r="15" spans="1:17">
      <c r="A15" s="236">
        <v>4</v>
      </c>
      <c r="B15" s="237"/>
      <c r="C15" s="238"/>
      <c r="D15" s="373"/>
      <c r="E15" s="267" t="s">
        <v>460</v>
      </c>
      <c r="F15" s="260" t="s">
        <v>401</v>
      </c>
      <c r="G15" s="261">
        <v>3</v>
      </c>
      <c r="H15" s="262"/>
      <c r="I15" s="263"/>
      <c r="J15" s="262">
        <f>G15*H15</f>
        <v>0</v>
      </c>
      <c r="K15" s="264">
        <f>G15*I15</f>
        <v>0</v>
      </c>
      <c r="M15" s="235"/>
      <c r="N15" s="262"/>
      <c r="O15" s="263"/>
      <c r="P15" s="247"/>
      <c r="Q15" s="247"/>
    </row>
    <row r="16" spans="1:17">
      <c r="A16" s="236">
        <v>5</v>
      </c>
      <c r="B16" s="237"/>
      <c r="C16" s="238" t="s">
        <v>1477</v>
      </c>
      <c r="D16" s="373" t="s">
        <v>1477</v>
      </c>
      <c r="E16" s="267" t="s">
        <v>461</v>
      </c>
      <c r="F16" s="260" t="s">
        <v>401</v>
      </c>
      <c r="G16" s="261">
        <v>1</v>
      </c>
      <c r="H16" s="262"/>
      <c r="I16" s="263"/>
      <c r="J16" s="262">
        <f>G16*H16</f>
        <v>0</v>
      </c>
      <c r="K16" s="264">
        <f>G16*I16</f>
        <v>0</v>
      </c>
      <c r="M16" s="235"/>
      <c r="N16" s="262"/>
      <c r="O16" s="263"/>
      <c r="P16" s="247"/>
      <c r="Q16" s="247"/>
    </row>
    <row r="17" spans="1:18">
      <c r="A17" s="236">
        <v>6</v>
      </c>
      <c r="B17" s="237"/>
      <c r="C17" s="238"/>
      <c r="D17" s="373"/>
      <c r="E17" s="267" t="s">
        <v>405</v>
      </c>
      <c r="F17" s="260" t="s">
        <v>1477</v>
      </c>
      <c r="G17" s="261" t="s">
        <v>1477</v>
      </c>
      <c r="H17" s="262"/>
      <c r="I17" s="263"/>
      <c r="J17" s="262" t="s">
        <v>1477</v>
      </c>
      <c r="K17" s="264" t="s">
        <v>1477</v>
      </c>
      <c r="M17" s="235"/>
      <c r="N17" s="262"/>
      <c r="O17" s="263"/>
      <c r="P17" s="247"/>
      <c r="Q17" s="247"/>
    </row>
    <row r="18" spans="1:18">
      <c r="A18" s="236" t="s">
        <v>1477</v>
      </c>
      <c r="B18" s="237"/>
      <c r="C18" s="238"/>
      <c r="D18" s="373"/>
      <c r="E18" s="267" t="s">
        <v>406</v>
      </c>
      <c r="F18" s="260" t="s">
        <v>401</v>
      </c>
      <c r="G18" s="261">
        <v>1</v>
      </c>
      <c r="H18" s="262"/>
      <c r="I18" s="263"/>
      <c r="J18" s="262">
        <f>G18*H18</f>
        <v>0</v>
      </c>
      <c r="K18" s="264">
        <f>G18*I18</f>
        <v>0</v>
      </c>
      <c r="M18" s="235"/>
      <c r="N18" s="262"/>
      <c r="O18" s="263"/>
      <c r="P18" s="247"/>
      <c r="Q18" s="247"/>
    </row>
    <row r="19" spans="1:18">
      <c r="A19" s="236">
        <v>7</v>
      </c>
      <c r="B19" s="237"/>
      <c r="C19" s="238"/>
      <c r="D19" s="373"/>
      <c r="E19" s="267" t="s">
        <v>462</v>
      </c>
      <c r="F19" s="260" t="s">
        <v>1477</v>
      </c>
      <c r="G19" s="261" t="s">
        <v>1477</v>
      </c>
      <c r="H19" s="262"/>
      <c r="I19" s="263"/>
      <c r="J19" s="262" t="s">
        <v>1477</v>
      </c>
      <c r="K19" s="264" t="s">
        <v>1477</v>
      </c>
      <c r="M19" s="235"/>
      <c r="N19" s="262"/>
      <c r="O19" s="263"/>
      <c r="P19" s="247"/>
      <c r="Q19" s="247"/>
    </row>
    <row r="20" spans="1:18">
      <c r="A20" s="236" t="s">
        <v>1477</v>
      </c>
      <c r="B20" s="237"/>
      <c r="C20" s="238"/>
      <c r="D20" s="373"/>
      <c r="E20" s="267" t="s">
        <v>408</v>
      </c>
      <c r="F20" s="260" t="s">
        <v>401</v>
      </c>
      <c r="G20" s="261">
        <v>1</v>
      </c>
      <c r="H20" s="262"/>
      <c r="I20" s="263"/>
      <c r="J20" s="262">
        <f t="shared" ref="J20:J25" si="0">G20*H20</f>
        <v>0</v>
      </c>
      <c r="K20" s="264">
        <f>G20*I20</f>
        <v>0</v>
      </c>
      <c r="M20" s="235"/>
      <c r="N20" s="262"/>
      <c r="O20" s="263"/>
      <c r="P20" s="247"/>
      <c r="Q20" s="247"/>
    </row>
    <row r="21" spans="1:18">
      <c r="A21" s="236">
        <v>8</v>
      </c>
      <c r="B21" s="237"/>
      <c r="C21" s="238"/>
      <c r="D21" s="373"/>
      <c r="E21" s="267" t="s">
        <v>409</v>
      </c>
      <c r="F21" s="260" t="s">
        <v>1786</v>
      </c>
      <c r="G21" s="261">
        <v>4</v>
      </c>
      <c r="H21" s="262"/>
      <c r="I21" s="263"/>
      <c r="J21" s="262">
        <f t="shared" si="0"/>
        <v>0</v>
      </c>
      <c r="K21" s="264">
        <f>G21*I21</f>
        <v>0</v>
      </c>
      <c r="M21" s="235"/>
      <c r="N21" s="262"/>
      <c r="O21" s="263"/>
      <c r="P21" s="247"/>
      <c r="Q21" s="247"/>
    </row>
    <row r="22" spans="1:18">
      <c r="A22" s="236">
        <v>9</v>
      </c>
      <c r="B22" s="237"/>
      <c r="C22" s="238"/>
      <c r="D22" s="373"/>
      <c r="E22" s="269" t="s">
        <v>410</v>
      </c>
      <c r="F22" s="270" t="s">
        <v>1786</v>
      </c>
      <c r="G22" s="271">
        <v>20</v>
      </c>
      <c r="H22" s="272"/>
      <c r="I22" s="273"/>
      <c r="J22" s="272">
        <f t="shared" si="0"/>
        <v>0</v>
      </c>
      <c r="K22" s="274">
        <f>G22*I22</f>
        <v>0</v>
      </c>
      <c r="M22" s="235"/>
      <c r="N22" s="272"/>
      <c r="O22" s="273"/>
      <c r="P22" s="247"/>
      <c r="Q22" s="247"/>
    </row>
    <row r="23" spans="1:18">
      <c r="A23" s="236">
        <v>10</v>
      </c>
      <c r="B23" s="237"/>
      <c r="C23" s="238"/>
      <c r="D23" s="373"/>
      <c r="E23" s="269" t="s">
        <v>411</v>
      </c>
      <c r="F23" s="270" t="s">
        <v>401</v>
      </c>
      <c r="G23" s="271">
        <v>2</v>
      </c>
      <c r="H23" s="272"/>
      <c r="I23" s="273"/>
      <c r="J23" s="272">
        <f t="shared" si="0"/>
        <v>0</v>
      </c>
      <c r="K23" s="274">
        <f>G23*I23</f>
        <v>0</v>
      </c>
      <c r="M23" s="235"/>
      <c r="N23" s="272"/>
      <c r="O23" s="273"/>
      <c r="P23" s="247"/>
      <c r="Q23" s="247"/>
    </row>
    <row r="24" spans="1:18">
      <c r="A24" s="236">
        <v>11</v>
      </c>
      <c r="B24" s="237"/>
      <c r="C24" s="238"/>
      <c r="D24" s="373"/>
      <c r="E24" s="269" t="s">
        <v>412</v>
      </c>
      <c r="F24" s="270" t="s">
        <v>401</v>
      </c>
      <c r="G24" s="271">
        <v>2</v>
      </c>
      <c r="H24" s="272"/>
      <c r="I24" s="273"/>
      <c r="J24" s="272">
        <f t="shared" si="0"/>
        <v>0</v>
      </c>
      <c r="K24" s="274">
        <f>G24*I24</f>
        <v>0</v>
      </c>
      <c r="M24" s="235"/>
      <c r="N24" s="272"/>
      <c r="O24" s="273"/>
      <c r="P24" s="247"/>
      <c r="Q24" s="247"/>
    </row>
    <row r="25" spans="1:18">
      <c r="A25" s="236">
        <v>12</v>
      </c>
      <c r="B25" s="237"/>
      <c r="C25" s="238" t="s">
        <v>1477</v>
      </c>
      <c r="D25" s="371" t="s">
        <v>1477</v>
      </c>
      <c r="E25" s="269" t="s">
        <v>413</v>
      </c>
      <c r="F25" s="270" t="s">
        <v>1786</v>
      </c>
      <c r="G25" s="271">
        <v>40</v>
      </c>
      <c r="H25" s="272"/>
      <c r="I25" s="273"/>
      <c r="J25" s="272">
        <f t="shared" si="0"/>
        <v>0</v>
      </c>
      <c r="K25" s="274" t="s">
        <v>1477</v>
      </c>
      <c r="M25" s="235"/>
      <c r="N25" s="272"/>
      <c r="O25" s="273"/>
      <c r="P25" s="247"/>
      <c r="Q25" s="247"/>
    </row>
    <row r="26" spans="1:18">
      <c r="A26" s="281" t="s">
        <v>1817</v>
      </c>
      <c r="B26" s="278"/>
      <c r="C26" s="282"/>
      <c r="D26" s="371"/>
      <c r="E26" s="269" t="s">
        <v>414</v>
      </c>
      <c r="F26" s="270"/>
      <c r="G26" s="276">
        <v>0.05</v>
      </c>
      <c r="H26" s="272"/>
      <c r="I26" s="273"/>
      <c r="J26" s="272">
        <f>0.05*(J12+J13+J21+J22+J25)</f>
        <v>0</v>
      </c>
      <c r="K26" s="274" t="s">
        <v>1477</v>
      </c>
      <c r="M26" s="235"/>
      <c r="N26" s="272"/>
      <c r="O26" s="273"/>
      <c r="P26" s="247"/>
      <c r="Q26" s="247"/>
    </row>
    <row r="27" spans="1:18">
      <c r="A27" s="277" t="s">
        <v>1477</v>
      </c>
      <c r="B27" s="278"/>
      <c r="C27" s="279" t="s">
        <v>1477</v>
      </c>
      <c r="D27" s="371" t="s">
        <v>1477</v>
      </c>
      <c r="E27" s="280"/>
      <c r="F27" s="270"/>
      <c r="G27" s="276"/>
      <c r="H27" s="272"/>
      <c r="I27" s="273"/>
      <c r="J27" s="272"/>
      <c r="K27" s="274" t="s">
        <v>1477</v>
      </c>
      <c r="M27" s="235"/>
      <c r="N27" s="272"/>
      <c r="O27" s="273"/>
      <c r="P27" s="247"/>
      <c r="Q27" s="247"/>
    </row>
    <row r="28" spans="1:18">
      <c r="A28" s="281" t="s">
        <v>1477</v>
      </c>
      <c r="B28" s="278"/>
      <c r="C28" s="282"/>
      <c r="D28" s="371"/>
      <c r="E28" s="283" t="s">
        <v>415</v>
      </c>
      <c r="F28" s="270"/>
      <c r="G28" s="276">
        <v>0.03</v>
      </c>
      <c r="H28" s="272"/>
      <c r="I28" s="273"/>
      <c r="J28" s="272">
        <f>SUM(J11:J25)*0.03</f>
        <v>0</v>
      </c>
      <c r="K28" s="274" t="s">
        <v>1477</v>
      </c>
      <c r="M28" s="235"/>
      <c r="N28" s="272"/>
      <c r="O28" s="273"/>
      <c r="P28" s="247"/>
      <c r="Q28" s="247"/>
    </row>
    <row r="29" spans="1:18">
      <c r="A29" s="281" t="s">
        <v>1533</v>
      </c>
      <c r="B29" s="278"/>
      <c r="C29" s="282"/>
      <c r="D29" s="371"/>
      <c r="E29" s="284" t="s">
        <v>448</v>
      </c>
      <c r="F29" s="285" t="s">
        <v>401</v>
      </c>
      <c r="G29" s="286">
        <v>32</v>
      </c>
      <c r="H29" s="287"/>
      <c r="I29" s="288"/>
      <c r="J29" s="272">
        <f>G29*H29</f>
        <v>0</v>
      </c>
      <c r="K29" s="289">
        <f>G29*I29</f>
        <v>0</v>
      </c>
      <c r="M29" s="257"/>
      <c r="N29" s="287"/>
      <c r="O29" s="288"/>
      <c r="P29" s="247"/>
      <c r="Q29" s="247"/>
    </row>
    <row r="30" spans="1:18">
      <c r="A30" s="281" t="s">
        <v>1535</v>
      </c>
      <c r="B30" s="278"/>
      <c r="C30" s="282"/>
      <c r="D30" s="371"/>
      <c r="E30" s="284" t="s">
        <v>450</v>
      </c>
      <c r="F30" s="270" t="s">
        <v>401</v>
      </c>
      <c r="G30" s="290">
        <v>16</v>
      </c>
      <c r="H30" s="272"/>
      <c r="I30" s="273"/>
      <c r="J30" s="272">
        <f>G30*H30</f>
        <v>0</v>
      </c>
      <c r="K30" s="274">
        <f>G30*I30</f>
        <v>0</v>
      </c>
      <c r="M30" s="235"/>
      <c r="N30" s="272"/>
      <c r="O30" s="273"/>
      <c r="P30" s="247"/>
      <c r="Q30" s="247"/>
    </row>
    <row r="31" spans="1:18">
      <c r="A31" s="277">
        <v>3</v>
      </c>
      <c r="B31" s="278"/>
      <c r="C31" s="279"/>
      <c r="D31" s="371"/>
      <c r="E31" s="269" t="s">
        <v>416</v>
      </c>
      <c r="F31" s="270" t="s">
        <v>401</v>
      </c>
      <c r="G31" s="290">
        <v>4</v>
      </c>
      <c r="H31" s="272"/>
      <c r="I31" s="273"/>
      <c r="J31" s="272">
        <f>G31*H31</f>
        <v>0</v>
      </c>
      <c r="K31" s="274">
        <f>G31*I31</f>
        <v>0</v>
      </c>
      <c r="M31" s="235"/>
      <c r="N31" s="272"/>
      <c r="O31" s="273"/>
      <c r="P31" s="247"/>
      <c r="Q31" s="247"/>
      <c r="R31" s="201">
        <f>O31*1.05</f>
        <v>0</v>
      </c>
    </row>
    <row r="32" spans="1:18" ht="13.5" thickBot="1">
      <c r="A32" s="298" t="s">
        <v>1477</v>
      </c>
      <c r="B32" s="299"/>
      <c r="C32" s="300"/>
      <c r="D32" s="374"/>
      <c r="E32" s="356"/>
      <c r="F32" s="357"/>
      <c r="G32" s="358"/>
      <c r="H32" s="359"/>
      <c r="I32" s="360"/>
      <c r="J32" s="359"/>
      <c r="K32" s="361" t="s">
        <v>1477</v>
      </c>
    </row>
    <row r="33" spans="1:17">
      <c r="A33" s="311"/>
      <c r="B33" s="311"/>
      <c r="C33" s="312"/>
      <c r="D33" s="313"/>
      <c r="E33" s="314"/>
      <c r="F33" s="315"/>
      <c r="G33" s="316"/>
      <c r="H33" s="309"/>
      <c r="I33" s="310"/>
      <c r="J33" s="317"/>
      <c r="K33" s="318"/>
    </row>
    <row r="34" spans="1:17">
      <c r="A34" s="311"/>
      <c r="B34" s="311"/>
      <c r="C34" s="312"/>
      <c r="D34" s="313"/>
      <c r="E34" s="314"/>
      <c r="F34" s="315"/>
      <c r="G34" s="316"/>
      <c r="H34" s="309"/>
      <c r="I34" s="310"/>
      <c r="J34" s="317"/>
      <c r="K34" s="318"/>
    </row>
    <row r="35" spans="1:17">
      <c r="A35" s="311"/>
      <c r="B35" s="311"/>
      <c r="C35" s="312"/>
      <c r="D35" s="313"/>
      <c r="E35" s="314"/>
      <c r="F35" s="315"/>
      <c r="G35" s="316"/>
      <c r="H35" s="309"/>
      <c r="I35" s="310"/>
      <c r="J35" s="317"/>
      <c r="K35" s="318"/>
    </row>
    <row r="36" spans="1:17">
      <c r="A36" s="311"/>
      <c r="B36" s="311"/>
      <c r="C36" s="312"/>
      <c r="D36" s="313"/>
      <c r="E36" s="314"/>
      <c r="F36" s="315"/>
      <c r="G36" s="316"/>
      <c r="H36" s="309"/>
      <c r="I36" s="310"/>
      <c r="J36" s="317"/>
      <c r="K36" s="318"/>
    </row>
    <row r="37" spans="1:17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</row>
    <row r="38" spans="1:17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</row>
    <row r="39" spans="1:17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</row>
    <row r="40" spans="1:17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</row>
    <row r="41" spans="1:17" ht="13.5" thickBot="1"/>
    <row r="42" spans="1:17">
      <c r="A42" s="718" t="s">
        <v>384</v>
      </c>
      <c r="B42" s="213" t="s">
        <v>385</v>
      </c>
      <c r="C42" s="213" t="s">
        <v>386</v>
      </c>
      <c r="D42" s="214" t="s">
        <v>387</v>
      </c>
      <c r="E42" s="720" t="s">
        <v>388</v>
      </c>
      <c r="F42" s="213" t="s">
        <v>389</v>
      </c>
      <c r="G42" s="215" t="s">
        <v>390</v>
      </c>
      <c r="H42" s="722" t="s">
        <v>391</v>
      </c>
      <c r="I42" s="723"/>
      <c r="J42" s="722" t="s">
        <v>392</v>
      </c>
      <c r="K42" s="724"/>
    </row>
    <row r="43" spans="1:17" ht="13.5" thickBot="1">
      <c r="A43" s="719"/>
      <c r="B43" s="217" t="s">
        <v>393</v>
      </c>
      <c r="C43" s="217" t="s">
        <v>394</v>
      </c>
      <c r="D43" s="217" t="s">
        <v>1477</v>
      </c>
      <c r="E43" s="721"/>
      <c r="F43" s="217" t="s">
        <v>395</v>
      </c>
      <c r="G43" s="218" t="s">
        <v>396</v>
      </c>
      <c r="H43" s="219" t="s">
        <v>397</v>
      </c>
      <c r="I43" s="220" t="s">
        <v>398</v>
      </c>
      <c r="J43" s="219" t="s">
        <v>397</v>
      </c>
      <c r="K43" s="221" t="s">
        <v>398</v>
      </c>
      <c r="N43" s="223"/>
      <c r="Q43" s="223"/>
    </row>
    <row r="44" spans="1:17">
      <c r="A44" s="224"/>
      <c r="B44" s="225"/>
      <c r="C44" s="226"/>
      <c r="D44" s="227"/>
      <c r="E44" s="228" t="s">
        <v>417</v>
      </c>
      <c r="F44" s="319"/>
      <c r="G44" s="320"/>
      <c r="H44" s="231"/>
      <c r="I44" s="232"/>
      <c r="J44" s="321"/>
      <c r="K44" s="322"/>
      <c r="N44" s="235"/>
    </row>
    <row r="45" spans="1:17">
      <c r="A45" s="236">
        <v>1</v>
      </c>
      <c r="B45" s="237"/>
      <c r="C45" s="238" t="s">
        <v>1477</v>
      </c>
      <c r="D45" s="239" t="s">
        <v>1477</v>
      </c>
      <c r="E45" s="259" t="s">
        <v>418</v>
      </c>
      <c r="F45" s="260" t="s">
        <v>419</v>
      </c>
      <c r="G45" s="323">
        <v>0.16</v>
      </c>
      <c r="H45" s="262"/>
      <c r="I45" s="263"/>
      <c r="J45" s="243">
        <f t="shared" ref="J45:J62" si="1">G45*H45</f>
        <v>0</v>
      </c>
      <c r="K45" s="324">
        <f t="shared" ref="K45:K54" si="2">G45*I45</f>
        <v>0</v>
      </c>
      <c r="N45" s="235"/>
      <c r="O45" s="263"/>
      <c r="Q45" s="247"/>
    </row>
    <row r="46" spans="1:17">
      <c r="A46" s="236">
        <v>2</v>
      </c>
      <c r="B46" s="237"/>
      <c r="C46" s="238" t="s">
        <v>1477</v>
      </c>
      <c r="D46" s="239" t="s">
        <v>1477</v>
      </c>
      <c r="E46" s="259" t="s">
        <v>420</v>
      </c>
      <c r="F46" s="260" t="s">
        <v>419</v>
      </c>
      <c r="G46" s="323">
        <v>0.16</v>
      </c>
      <c r="H46" s="262"/>
      <c r="I46" s="263"/>
      <c r="J46" s="243">
        <f t="shared" si="1"/>
        <v>0</v>
      </c>
      <c r="K46" s="324">
        <f t="shared" si="2"/>
        <v>0</v>
      </c>
      <c r="N46" s="235"/>
      <c r="O46" s="263"/>
      <c r="Q46" s="247"/>
    </row>
    <row r="47" spans="1:17">
      <c r="A47" s="236">
        <v>3</v>
      </c>
      <c r="B47" s="237"/>
      <c r="C47" s="238"/>
      <c r="D47" s="258"/>
      <c r="E47" s="259" t="s">
        <v>423</v>
      </c>
      <c r="F47" s="270" t="s">
        <v>451</v>
      </c>
      <c r="G47" s="325">
        <v>20</v>
      </c>
      <c r="H47" s="262"/>
      <c r="I47" s="263"/>
      <c r="J47" s="243">
        <f t="shared" si="1"/>
        <v>0</v>
      </c>
      <c r="K47" s="324">
        <f t="shared" si="2"/>
        <v>0</v>
      </c>
      <c r="N47" s="235"/>
      <c r="O47" s="263"/>
      <c r="Q47" s="247"/>
    </row>
    <row r="48" spans="1:17">
      <c r="A48" s="236">
        <v>4</v>
      </c>
      <c r="B48" s="237"/>
      <c r="C48" s="238" t="s">
        <v>1477</v>
      </c>
      <c r="D48" s="265" t="s">
        <v>1477</v>
      </c>
      <c r="E48" s="259" t="s">
        <v>424</v>
      </c>
      <c r="F48" s="270" t="s">
        <v>1786</v>
      </c>
      <c r="G48" s="325">
        <v>80</v>
      </c>
      <c r="H48" s="262"/>
      <c r="I48" s="263"/>
      <c r="J48" s="243">
        <f t="shared" si="1"/>
        <v>0</v>
      </c>
      <c r="K48" s="324">
        <f t="shared" si="2"/>
        <v>0</v>
      </c>
      <c r="N48" s="235"/>
      <c r="O48" s="263"/>
      <c r="Q48" s="247"/>
    </row>
    <row r="49" spans="1:17">
      <c r="A49" s="236">
        <v>5</v>
      </c>
      <c r="B49" s="237"/>
      <c r="C49" s="238"/>
      <c r="D49" s="265"/>
      <c r="E49" s="259" t="s">
        <v>425</v>
      </c>
      <c r="F49" s="270" t="s">
        <v>451</v>
      </c>
      <c r="G49" s="325">
        <v>20</v>
      </c>
      <c r="H49" s="262"/>
      <c r="I49" s="263"/>
      <c r="J49" s="243">
        <f t="shared" si="1"/>
        <v>0</v>
      </c>
      <c r="K49" s="324">
        <f t="shared" si="2"/>
        <v>0</v>
      </c>
      <c r="N49" s="235"/>
      <c r="O49" s="263"/>
      <c r="Q49" s="247"/>
    </row>
    <row r="50" spans="1:17">
      <c r="A50" s="236">
        <v>6</v>
      </c>
      <c r="B50" s="237"/>
      <c r="C50" s="238" t="s">
        <v>1477</v>
      </c>
      <c r="D50" s="265" t="s">
        <v>1477</v>
      </c>
      <c r="E50" s="259" t="s">
        <v>426</v>
      </c>
      <c r="F50" s="270" t="s">
        <v>451</v>
      </c>
      <c r="G50" s="325">
        <v>20</v>
      </c>
      <c r="H50" s="262"/>
      <c r="I50" s="263"/>
      <c r="J50" s="243">
        <f t="shared" si="1"/>
        <v>0</v>
      </c>
      <c r="K50" s="324">
        <f t="shared" si="2"/>
        <v>0</v>
      </c>
      <c r="N50" s="235"/>
      <c r="O50" s="263"/>
      <c r="Q50" s="247"/>
    </row>
    <row r="51" spans="1:17">
      <c r="A51" s="236">
        <v>7</v>
      </c>
      <c r="B51" s="237"/>
      <c r="C51" s="238"/>
      <c r="D51" s="265"/>
      <c r="E51" s="326" t="s">
        <v>427</v>
      </c>
      <c r="F51" s="270" t="s">
        <v>1786</v>
      </c>
      <c r="G51" s="271">
        <v>30</v>
      </c>
      <c r="H51" s="292"/>
      <c r="I51" s="293"/>
      <c r="J51" s="243">
        <f t="shared" si="1"/>
        <v>0</v>
      </c>
      <c r="K51" s="295">
        <f t="shared" si="2"/>
        <v>0</v>
      </c>
      <c r="N51" s="297"/>
      <c r="O51" s="293"/>
      <c r="Q51" s="247"/>
    </row>
    <row r="52" spans="1:17">
      <c r="A52" s="236">
        <v>8</v>
      </c>
      <c r="B52" s="237"/>
      <c r="C52" s="238"/>
      <c r="D52" s="265"/>
      <c r="E52" s="326" t="s">
        <v>428</v>
      </c>
      <c r="F52" s="270" t="s">
        <v>1786</v>
      </c>
      <c r="G52" s="271">
        <v>168</v>
      </c>
      <c r="H52" s="292"/>
      <c r="I52" s="375"/>
      <c r="J52" s="243">
        <f t="shared" si="1"/>
        <v>0</v>
      </c>
      <c r="K52" s="295">
        <f t="shared" si="2"/>
        <v>0</v>
      </c>
      <c r="N52" s="376"/>
      <c r="O52" s="375"/>
      <c r="Q52" s="247"/>
    </row>
    <row r="53" spans="1:17">
      <c r="A53" s="236">
        <v>9</v>
      </c>
      <c r="B53" s="237"/>
      <c r="C53" s="238"/>
      <c r="D53" s="265"/>
      <c r="E53" s="326" t="s">
        <v>430</v>
      </c>
      <c r="F53" s="270" t="s">
        <v>1786</v>
      </c>
      <c r="G53" s="271">
        <v>168</v>
      </c>
      <c r="H53" s="292"/>
      <c r="I53" s="293"/>
      <c r="J53" s="243">
        <f t="shared" si="1"/>
        <v>0</v>
      </c>
      <c r="K53" s="295">
        <f t="shared" si="2"/>
        <v>0</v>
      </c>
      <c r="N53" s="297"/>
      <c r="O53" s="293"/>
      <c r="Q53" s="247"/>
    </row>
    <row r="54" spans="1:17">
      <c r="A54" s="236">
        <v>10</v>
      </c>
      <c r="B54" s="237"/>
      <c r="C54" s="238"/>
      <c r="D54" s="265"/>
      <c r="E54" s="377" t="s">
        <v>431</v>
      </c>
      <c r="F54" s="378" t="s">
        <v>401</v>
      </c>
      <c r="G54" s="379">
        <v>2</v>
      </c>
      <c r="H54" s="380"/>
      <c r="I54" s="375"/>
      <c r="J54" s="243">
        <f t="shared" si="1"/>
        <v>0</v>
      </c>
      <c r="K54" s="381">
        <f t="shared" si="2"/>
        <v>0</v>
      </c>
      <c r="N54" s="376"/>
      <c r="O54" s="375"/>
      <c r="Q54" s="247"/>
    </row>
    <row r="55" spans="1:17" ht="12.75" customHeight="1">
      <c r="A55" s="236">
        <v>11</v>
      </c>
      <c r="B55" s="237"/>
      <c r="C55" s="238"/>
      <c r="D55" s="265"/>
      <c r="E55" s="326" t="s">
        <v>432</v>
      </c>
      <c r="F55" s="270" t="s">
        <v>1477</v>
      </c>
      <c r="G55" s="271"/>
      <c r="H55" s="292"/>
      <c r="I55" s="293"/>
      <c r="J55" s="243">
        <f t="shared" si="1"/>
        <v>0</v>
      </c>
      <c r="K55" s="295" t="s">
        <v>1477</v>
      </c>
      <c r="N55" s="297"/>
      <c r="O55" s="293"/>
      <c r="Q55" s="247"/>
    </row>
    <row r="56" spans="1:17">
      <c r="A56" s="236">
        <v>12</v>
      </c>
      <c r="B56" s="237"/>
      <c r="C56" s="238"/>
      <c r="D56" s="265"/>
      <c r="E56" s="326" t="s">
        <v>433</v>
      </c>
      <c r="F56" s="270" t="s">
        <v>401</v>
      </c>
      <c r="G56" s="271">
        <v>2</v>
      </c>
      <c r="H56" s="292"/>
      <c r="I56" s="293"/>
      <c r="J56" s="243">
        <f t="shared" si="1"/>
        <v>0</v>
      </c>
      <c r="K56" s="295">
        <f>G56*I56</f>
        <v>0</v>
      </c>
      <c r="N56" s="297"/>
      <c r="O56" s="293"/>
      <c r="Q56" s="247"/>
    </row>
    <row r="57" spans="1:17">
      <c r="A57" s="281" t="s">
        <v>1817</v>
      </c>
      <c r="B57" s="278"/>
      <c r="C57" s="282"/>
      <c r="D57" s="334"/>
      <c r="E57" s="326" t="s">
        <v>437</v>
      </c>
      <c r="F57" s="270" t="s">
        <v>1786</v>
      </c>
      <c r="G57" s="271">
        <v>40</v>
      </c>
      <c r="H57" s="292"/>
      <c r="I57" s="293"/>
      <c r="J57" s="243">
        <f t="shared" si="1"/>
        <v>0</v>
      </c>
      <c r="K57" s="295">
        <f>G57*I57</f>
        <v>0</v>
      </c>
      <c r="N57" s="297"/>
      <c r="O57" s="293"/>
      <c r="Q57" s="247"/>
    </row>
    <row r="58" spans="1:17">
      <c r="A58" s="281" t="s">
        <v>1821</v>
      </c>
      <c r="B58" s="278"/>
      <c r="C58" s="282"/>
      <c r="D58" s="334"/>
      <c r="E58" s="377" t="s">
        <v>438</v>
      </c>
      <c r="F58" s="378" t="s">
        <v>1786</v>
      </c>
      <c r="G58" s="379">
        <v>40</v>
      </c>
      <c r="H58" s="382"/>
      <c r="I58" s="375"/>
      <c r="J58" s="243">
        <f t="shared" si="1"/>
        <v>0</v>
      </c>
      <c r="K58" s="383">
        <f>G58*I58</f>
        <v>0</v>
      </c>
      <c r="N58" s="376"/>
      <c r="O58" s="375"/>
      <c r="Q58" s="247"/>
    </row>
    <row r="59" spans="1:17">
      <c r="A59" s="281" t="s">
        <v>1827</v>
      </c>
      <c r="B59" s="278"/>
      <c r="C59" s="282"/>
      <c r="D59" s="334"/>
      <c r="E59" s="326" t="s">
        <v>439</v>
      </c>
      <c r="F59" s="270" t="s">
        <v>451</v>
      </c>
      <c r="G59" s="271">
        <v>66</v>
      </c>
      <c r="H59" s="292"/>
      <c r="I59" s="273"/>
      <c r="J59" s="243">
        <f t="shared" si="1"/>
        <v>0</v>
      </c>
      <c r="K59" s="295">
        <f>G59*I59</f>
        <v>0</v>
      </c>
      <c r="N59" s="235"/>
      <c r="O59" s="273"/>
      <c r="Q59" s="247"/>
    </row>
    <row r="60" spans="1:17">
      <c r="A60" s="281" t="s">
        <v>1477</v>
      </c>
      <c r="B60" s="278"/>
      <c r="C60" s="282"/>
      <c r="D60" s="334"/>
      <c r="E60" s="326"/>
      <c r="F60" s="270"/>
      <c r="G60" s="271"/>
      <c r="H60" s="292"/>
      <c r="I60" s="337"/>
      <c r="J60" s="243">
        <f t="shared" si="1"/>
        <v>0</v>
      </c>
      <c r="K60" s="295"/>
    </row>
    <row r="61" spans="1:17">
      <c r="A61" s="281" t="s">
        <v>1533</v>
      </c>
      <c r="B61" s="278"/>
      <c r="C61" s="282"/>
      <c r="D61" s="334"/>
      <c r="E61" s="338" t="s">
        <v>440</v>
      </c>
      <c r="F61" s="270"/>
      <c r="G61" s="271"/>
      <c r="H61" s="292"/>
      <c r="I61" s="337"/>
      <c r="J61" s="243">
        <f t="shared" si="1"/>
        <v>0</v>
      </c>
      <c r="K61" s="295"/>
    </row>
    <row r="62" spans="1:17">
      <c r="A62" s="384"/>
      <c r="B62" s="278"/>
      <c r="C62" s="282"/>
      <c r="D62" s="334"/>
      <c r="E62" s="326" t="s">
        <v>441</v>
      </c>
      <c r="F62" s="270" t="s">
        <v>401</v>
      </c>
      <c r="G62" s="271">
        <v>1</v>
      </c>
      <c r="H62" s="292"/>
      <c r="I62" s="337"/>
      <c r="J62" s="243">
        <f t="shared" si="1"/>
        <v>0</v>
      </c>
      <c r="K62" s="295">
        <f>G62*I62</f>
        <v>0</v>
      </c>
    </row>
    <row r="63" spans="1:17" ht="13.5" thickBot="1">
      <c r="A63" s="298" t="s">
        <v>1477</v>
      </c>
      <c r="B63" s="299"/>
      <c r="C63" s="300"/>
      <c r="D63" s="301"/>
      <c r="E63" s="302" t="s">
        <v>1477</v>
      </c>
      <c r="F63" s="385" t="s">
        <v>1477</v>
      </c>
      <c r="G63" s="386" t="s">
        <v>1477</v>
      </c>
      <c r="H63" s="387"/>
      <c r="I63" s="388"/>
      <c r="J63" s="243"/>
      <c r="K63" s="389" t="s">
        <v>1477</v>
      </c>
    </row>
    <row r="65" spans="1:12" ht="13.5" thickBot="1"/>
    <row r="66" spans="1:12">
      <c r="A66" s="339"/>
      <c r="B66" s="340"/>
      <c r="C66" s="341"/>
      <c r="D66" s="341"/>
      <c r="E66" s="341"/>
      <c r="F66" s="341"/>
      <c r="G66" s="340" t="str">
        <f>A32</f>
        <v xml:space="preserve"> </v>
      </c>
      <c r="H66" s="342"/>
      <c r="I66" s="343" t="s">
        <v>442</v>
      </c>
      <c r="J66" s="344">
        <f>SUM(J12:J63)</f>
        <v>0</v>
      </c>
    </row>
    <row r="67" spans="1:12" ht="13.5" thickBot="1">
      <c r="A67" s="345"/>
      <c r="B67" s="207"/>
      <c r="C67" s="207"/>
      <c r="D67" s="207"/>
      <c r="E67" s="207" t="s">
        <v>1477</v>
      </c>
      <c r="F67" s="207"/>
      <c r="G67" s="207"/>
      <c r="H67" s="346"/>
      <c r="I67" s="347" t="s">
        <v>443</v>
      </c>
      <c r="J67" s="348">
        <f>SUM(K12:K63)</f>
        <v>0</v>
      </c>
    </row>
    <row r="68" spans="1:12" ht="14.25" thickTop="1" thickBot="1">
      <c r="A68" s="349"/>
      <c r="B68" s="350"/>
      <c r="C68" s="350"/>
      <c r="D68" s="350"/>
      <c r="E68" s="350"/>
      <c r="F68" s="350"/>
      <c r="G68" s="350"/>
      <c r="H68" s="351"/>
      <c r="I68" s="352" t="s">
        <v>444</v>
      </c>
      <c r="J68" s="353">
        <f>J66+J67</f>
        <v>0</v>
      </c>
    </row>
    <row r="72" spans="1:12" ht="15.75">
      <c r="E72" s="202" t="s">
        <v>378</v>
      </c>
    </row>
    <row r="73" spans="1:12" ht="14.25">
      <c r="B73" s="201" t="s">
        <v>1468</v>
      </c>
      <c r="C73" s="203" t="s">
        <v>379</v>
      </c>
      <c r="D73" s="203"/>
      <c r="E73" s="203"/>
    </row>
    <row r="74" spans="1:12" ht="15">
      <c r="B74" s="201" t="s">
        <v>1716</v>
      </c>
      <c r="C74" s="204" t="s">
        <v>380</v>
      </c>
      <c r="D74" s="204"/>
      <c r="E74" s="204"/>
    </row>
    <row r="75" spans="1:12" ht="15">
      <c r="C75" s="204" t="s">
        <v>463</v>
      </c>
      <c r="D75" s="204"/>
      <c r="E75" s="204"/>
    </row>
    <row r="76" spans="1:12" ht="15">
      <c r="B76" s="201" t="s">
        <v>1472</v>
      </c>
      <c r="C76" s="204"/>
      <c r="D76" s="204"/>
      <c r="E76" s="204"/>
      <c r="J76" s="205"/>
      <c r="K76" s="206"/>
    </row>
    <row r="77" spans="1:12" ht="15">
      <c r="B77" s="201" t="s">
        <v>1475</v>
      </c>
      <c r="C77" s="204"/>
      <c r="D77" s="204"/>
      <c r="E77" s="204"/>
      <c r="J77" s="205" t="s">
        <v>1480</v>
      </c>
      <c r="K77" s="205" t="s">
        <v>382</v>
      </c>
    </row>
    <row r="78" spans="1:12">
      <c r="A78" s="207"/>
      <c r="B78" s="207" t="s">
        <v>383</v>
      </c>
      <c r="C78" s="207"/>
      <c r="D78" s="207" t="s">
        <v>1477</v>
      </c>
      <c r="E78" s="207"/>
      <c r="F78" s="207"/>
      <c r="G78" s="207"/>
      <c r="H78" s="208"/>
      <c r="I78" s="208"/>
      <c r="J78" s="208"/>
      <c r="K78" s="208"/>
      <c r="L78" s="207"/>
    </row>
    <row r="79" spans="1:12" ht="13.5" thickBot="1"/>
    <row r="80" spans="1:12">
      <c r="A80" s="718" t="s">
        <v>384</v>
      </c>
      <c r="B80" s="213" t="s">
        <v>385</v>
      </c>
      <c r="C80" s="213" t="s">
        <v>386</v>
      </c>
      <c r="D80" s="214" t="s">
        <v>387</v>
      </c>
      <c r="E80" s="720" t="s">
        <v>388</v>
      </c>
      <c r="F80" s="213" t="s">
        <v>389</v>
      </c>
      <c r="G80" s="215" t="s">
        <v>390</v>
      </c>
      <c r="H80" s="722" t="s">
        <v>391</v>
      </c>
      <c r="I80" s="723"/>
      <c r="J80" s="722" t="s">
        <v>392</v>
      </c>
      <c r="K80" s="724"/>
    </row>
    <row r="81" spans="1:18" ht="13.5" thickBot="1">
      <c r="A81" s="719"/>
      <c r="B81" s="217" t="s">
        <v>393</v>
      </c>
      <c r="C81" s="217" t="s">
        <v>394</v>
      </c>
      <c r="D81" s="217" t="s">
        <v>1477</v>
      </c>
      <c r="E81" s="721"/>
      <c r="F81" s="217" t="s">
        <v>395</v>
      </c>
      <c r="G81" s="218" t="s">
        <v>396</v>
      </c>
      <c r="H81" s="219" t="s">
        <v>397</v>
      </c>
      <c r="I81" s="220" t="s">
        <v>398</v>
      </c>
      <c r="J81" s="219" t="s">
        <v>397</v>
      </c>
      <c r="K81" s="221" t="s">
        <v>398</v>
      </c>
    </row>
    <row r="82" spans="1:18">
      <c r="A82" s="224"/>
      <c r="B82" s="225"/>
      <c r="C82" s="226"/>
      <c r="D82" s="390"/>
      <c r="E82" s="228" t="s">
        <v>464</v>
      </c>
      <c r="F82" s="229" t="s">
        <v>1477</v>
      </c>
      <c r="G82" s="230"/>
      <c r="H82" s="231"/>
      <c r="I82" s="232"/>
      <c r="J82" s="231"/>
      <c r="K82" s="233"/>
      <c r="N82" s="222"/>
      <c r="O82" s="223"/>
      <c r="Q82" s="309"/>
      <c r="R82" s="309"/>
    </row>
    <row r="83" spans="1:18">
      <c r="A83" s="236">
        <v>1</v>
      </c>
      <c r="B83" s="237"/>
      <c r="C83" s="238" t="s">
        <v>1477</v>
      </c>
      <c r="D83" s="391" t="s">
        <v>1477</v>
      </c>
      <c r="E83" s="354" t="s">
        <v>445</v>
      </c>
      <c r="F83" s="241" t="s">
        <v>1786</v>
      </c>
      <c r="G83" s="242">
        <v>22</v>
      </c>
      <c r="H83" s="243"/>
      <c r="I83" s="244"/>
      <c r="J83" s="243">
        <f t="shared" ref="J83:J88" si="3">G83*H83</f>
        <v>0</v>
      </c>
      <c r="K83" s="245">
        <f t="shared" ref="K83:K88" si="4">G83*I83</f>
        <v>0</v>
      </c>
      <c r="M83" s="246"/>
      <c r="N83" s="243"/>
      <c r="O83" s="244"/>
      <c r="Q83" s="247"/>
      <c r="R83" s="247">
        <f t="shared" ref="R83:R88" si="5">O83*1.05</f>
        <v>0</v>
      </c>
    </row>
    <row r="84" spans="1:18">
      <c r="A84" s="236">
        <v>2</v>
      </c>
      <c r="B84" s="237"/>
      <c r="C84" s="238" t="s">
        <v>1477</v>
      </c>
      <c r="D84" s="391" t="s">
        <v>1477</v>
      </c>
      <c r="E84" s="354" t="s">
        <v>446</v>
      </c>
      <c r="F84" s="248" t="s">
        <v>1786</v>
      </c>
      <c r="G84" s="249">
        <v>685</v>
      </c>
      <c r="H84" s="250"/>
      <c r="I84" s="251"/>
      <c r="J84" s="250">
        <f t="shared" si="3"/>
        <v>0</v>
      </c>
      <c r="K84" s="252">
        <f t="shared" si="4"/>
        <v>0</v>
      </c>
      <c r="M84" s="253"/>
      <c r="N84" s="250"/>
      <c r="O84" s="251"/>
      <c r="Q84" s="247"/>
      <c r="R84" s="247">
        <f t="shared" si="5"/>
        <v>0</v>
      </c>
    </row>
    <row r="85" spans="1:18">
      <c r="A85" s="236">
        <v>3</v>
      </c>
      <c r="B85" s="237" t="s">
        <v>1477</v>
      </c>
      <c r="C85" s="238" t="s">
        <v>1477</v>
      </c>
      <c r="D85" s="254" t="s">
        <v>1477</v>
      </c>
      <c r="E85" s="267" t="s">
        <v>402</v>
      </c>
      <c r="F85" s="260" t="s">
        <v>401</v>
      </c>
      <c r="G85" s="261">
        <v>3</v>
      </c>
      <c r="H85" s="262"/>
      <c r="I85" s="263"/>
      <c r="J85" s="262">
        <f t="shared" si="3"/>
        <v>0</v>
      </c>
      <c r="K85" s="264">
        <f t="shared" si="4"/>
        <v>0</v>
      </c>
      <c r="M85" s="235"/>
      <c r="N85" s="262"/>
      <c r="O85" s="263"/>
      <c r="Q85" s="247"/>
      <c r="R85" s="247">
        <f t="shared" si="5"/>
        <v>0</v>
      </c>
    </row>
    <row r="86" spans="1:18">
      <c r="A86" s="236">
        <v>4</v>
      </c>
      <c r="B86" s="237"/>
      <c r="C86" s="238" t="s">
        <v>1477</v>
      </c>
      <c r="D86" s="268" t="s">
        <v>1477</v>
      </c>
      <c r="E86" s="267" t="s">
        <v>465</v>
      </c>
      <c r="F86" s="260" t="s">
        <v>401</v>
      </c>
      <c r="G86" s="261">
        <v>3</v>
      </c>
      <c r="H86" s="262"/>
      <c r="I86" s="263"/>
      <c r="J86" s="262">
        <f t="shared" si="3"/>
        <v>0</v>
      </c>
      <c r="K86" s="264">
        <f t="shared" si="4"/>
        <v>0</v>
      </c>
      <c r="M86" s="235"/>
      <c r="N86" s="262"/>
      <c r="O86" s="263"/>
      <c r="Q86" s="247"/>
      <c r="R86" s="247">
        <f t="shared" si="5"/>
        <v>0</v>
      </c>
    </row>
    <row r="87" spans="1:18">
      <c r="A87" s="236">
        <v>5</v>
      </c>
      <c r="B87" s="237"/>
      <c r="C87" s="238"/>
      <c r="D87" s="268"/>
      <c r="E87" s="267" t="s">
        <v>403</v>
      </c>
      <c r="F87" s="260" t="s">
        <v>401</v>
      </c>
      <c r="G87" s="261">
        <v>3</v>
      </c>
      <c r="H87" s="262"/>
      <c r="I87" s="263"/>
      <c r="J87" s="262">
        <f t="shared" si="3"/>
        <v>0</v>
      </c>
      <c r="K87" s="264">
        <f t="shared" si="4"/>
        <v>0</v>
      </c>
      <c r="M87" s="235"/>
      <c r="N87" s="262"/>
      <c r="O87" s="263"/>
      <c r="Q87" s="247"/>
      <c r="R87" s="247">
        <f t="shared" si="5"/>
        <v>0</v>
      </c>
    </row>
    <row r="88" spans="1:18">
      <c r="A88" s="236">
        <v>6</v>
      </c>
      <c r="B88" s="237"/>
      <c r="C88" s="238"/>
      <c r="D88" s="268"/>
      <c r="E88" s="267" t="s">
        <v>466</v>
      </c>
      <c r="F88" s="260" t="s">
        <v>401</v>
      </c>
      <c r="G88" s="261">
        <v>1</v>
      </c>
      <c r="H88" s="262"/>
      <c r="I88" s="263"/>
      <c r="J88" s="262">
        <f t="shared" si="3"/>
        <v>0</v>
      </c>
      <c r="K88" s="264">
        <f t="shared" si="4"/>
        <v>0</v>
      </c>
      <c r="M88" s="235"/>
      <c r="N88" s="262"/>
      <c r="O88" s="263"/>
      <c r="Q88" s="247"/>
      <c r="R88" s="247">
        <f t="shared" si="5"/>
        <v>0</v>
      </c>
    </row>
    <row r="89" spans="1:18">
      <c r="A89" s="236">
        <v>7</v>
      </c>
      <c r="B89" s="237"/>
      <c r="C89" s="238"/>
      <c r="D89" s="268"/>
      <c r="E89" s="267" t="s">
        <v>405</v>
      </c>
      <c r="F89" s="260" t="s">
        <v>1477</v>
      </c>
      <c r="G89" s="261" t="s">
        <v>1477</v>
      </c>
      <c r="H89" s="262"/>
      <c r="I89" s="263"/>
      <c r="J89" s="262" t="s">
        <v>1477</v>
      </c>
      <c r="K89" s="264" t="s">
        <v>1477</v>
      </c>
      <c r="M89" s="235"/>
      <c r="N89" s="262"/>
      <c r="O89" s="263"/>
      <c r="Q89" s="247"/>
      <c r="R89" s="247"/>
    </row>
    <row r="90" spans="1:18">
      <c r="A90" s="236" t="s">
        <v>1477</v>
      </c>
      <c r="B90" s="237"/>
      <c r="C90" s="238"/>
      <c r="D90" s="268"/>
      <c r="E90" s="267" t="s">
        <v>406</v>
      </c>
      <c r="F90" s="260" t="s">
        <v>401</v>
      </c>
      <c r="G90" s="261">
        <v>1</v>
      </c>
      <c r="H90" s="262"/>
      <c r="I90" s="263"/>
      <c r="J90" s="262">
        <f>G90*H90</f>
        <v>0</v>
      </c>
      <c r="K90" s="264">
        <f>G90*I90</f>
        <v>0</v>
      </c>
      <c r="M90" s="235"/>
      <c r="N90" s="262"/>
      <c r="O90" s="263"/>
      <c r="Q90" s="247"/>
      <c r="R90" s="247">
        <f>O90*1.05</f>
        <v>0</v>
      </c>
    </row>
    <row r="91" spans="1:18" ht="12.75" customHeight="1">
      <c r="A91" s="236">
        <v>8</v>
      </c>
      <c r="B91" s="237"/>
      <c r="C91" s="238" t="s">
        <v>1477</v>
      </c>
      <c r="D91" s="268" t="s">
        <v>1477</v>
      </c>
      <c r="E91" s="267" t="s">
        <v>456</v>
      </c>
      <c r="F91" s="260" t="s">
        <v>1477</v>
      </c>
      <c r="G91" s="261" t="s">
        <v>1477</v>
      </c>
      <c r="H91" s="262"/>
      <c r="I91" s="263"/>
      <c r="J91" s="262" t="s">
        <v>1477</v>
      </c>
      <c r="K91" s="264" t="s">
        <v>1477</v>
      </c>
      <c r="M91" s="235"/>
      <c r="N91" s="262"/>
      <c r="O91" s="263"/>
      <c r="Q91" s="247"/>
      <c r="R91" s="247"/>
    </row>
    <row r="92" spans="1:18">
      <c r="A92" s="236" t="s">
        <v>1477</v>
      </c>
      <c r="B92" s="237"/>
      <c r="C92" s="238"/>
      <c r="D92" s="268"/>
      <c r="E92" s="267" t="s">
        <v>408</v>
      </c>
      <c r="F92" s="260" t="s">
        <v>401</v>
      </c>
      <c r="G92" s="261">
        <v>1</v>
      </c>
      <c r="H92" s="262"/>
      <c r="I92" s="263"/>
      <c r="J92" s="262">
        <f t="shared" ref="J92:J98" si="6">G92*H92</f>
        <v>0</v>
      </c>
      <c r="K92" s="264">
        <f t="shared" ref="K92:K98" si="7">G92*I92</f>
        <v>0</v>
      </c>
      <c r="M92" s="235"/>
      <c r="N92" s="262"/>
      <c r="O92" s="263"/>
      <c r="Q92" s="247"/>
      <c r="R92" s="247">
        <f>O92*1.05</f>
        <v>0</v>
      </c>
    </row>
    <row r="93" spans="1:18">
      <c r="A93" s="236">
        <v>9</v>
      </c>
      <c r="B93" s="237"/>
      <c r="C93" s="238"/>
      <c r="D93" s="268"/>
      <c r="E93" s="267" t="s">
        <v>409</v>
      </c>
      <c r="F93" s="260" t="s">
        <v>1786</v>
      </c>
      <c r="G93" s="261">
        <v>6</v>
      </c>
      <c r="H93" s="262"/>
      <c r="I93" s="263"/>
      <c r="J93" s="262">
        <f t="shared" si="6"/>
        <v>0</v>
      </c>
      <c r="K93" s="264">
        <f t="shared" si="7"/>
        <v>0</v>
      </c>
      <c r="M93" s="235"/>
      <c r="N93" s="262"/>
      <c r="O93" s="263"/>
      <c r="Q93" s="247"/>
      <c r="R93" s="247">
        <f>O93*1.05</f>
        <v>0</v>
      </c>
    </row>
    <row r="94" spans="1:18">
      <c r="A94" s="236">
        <v>10</v>
      </c>
      <c r="B94" s="237"/>
      <c r="C94" s="238"/>
      <c r="D94" s="268"/>
      <c r="E94" s="269" t="s">
        <v>410</v>
      </c>
      <c r="F94" s="270" t="s">
        <v>1786</v>
      </c>
      <c r="G94" s="271">
        <v>30</v>
      </c>
      <c r="H94" s="272"/>
      <c r="I94" s="273"/>
      <c r="J94" s="272">
        <f t="shared" si="6"/>
        <v>0</v>
      </c>
      <c r="K94" s="274">
        <f t="shared" si="7"/>
        <v>0</v>
      </c>
      <c r="M94" s="235"/>
      <c r="N94" s="272"/>
      <c r="O94" s="273"/>
      <c r="Q94" s="247"/>
      <c r="R94" s="247">
        <f>O94*1.05</f>
        <v>0</v>
      </c>
    </row>
    <row r="95" spans="1:18">
      <c r="A95" s="236">
        <v>11</v>
      </c>
      <c r="B95" s="237"/>
      <c r="C95" s="238"/>
      <c r="D95" s="268"/>
      <c r="E95" s="269" t="s">
        <v>411</v>
      </c>
      <c r="F95" s="270" t="s">
        <v>401</v>
      </c>
      <c r="G95" s="271">
        <v>3</v>
      </c>
      <c r="H95" s="272"/>
      <c r="I95" s="273"/>
      <c r="J95" s="272">
        <f t="shared" si="6"/>
        <v>0</v>
      </c>
      <c r="K95" s="274">
        <f t="shared" si="7"/>
        <v>0</v>
      </c>
      <c r="M95" s="235"/>
      <c r="N95" s="272"/>
      <c r="O95" s="273"/>
      <c r="Q95" s="247"/>
      <c r="R95" s="247">
        <f>O95*1.05</f>
        <v>0</v>
      </c>
    </row>
    <row r="96" spans="1:18">
      <c r="A96" s="236">
        <v>12</v>
      </c>
      <c r="B96" s="237"/>
      <c r="C96" s="238"/>
      <c r="D96" s="268"/>
      <c r="E96" s="269" t="s">
        <v>412</v>
      </c>
      <c r="F96" s="270" t="s">
        <v>401</v>
      </c>
      <c r="G96" s="271">
        <v>3</v>
      </c>
      <c r="H96" s="272"/>
      <c r="I96" s="273"/>
      <c r="J96" s="272">
        <f t="shared" si="6"/>
        <v>0</v>
      </c>
      <c r="K96" s="274">
        <f t="shared" si="7"/>
        <v>0</v>
      </c>
      <c r="M96" s="235"/>
      <c r="N96" s="272"/>
      <c r="O96" s="273"/>
      <c r="Q96" s="247"/>
      <c r="R96" s="247">
        <f>O96*1.05</f>
        <v>0</v>
      </c>
    </row>
    <row r="97" spans="1:18">
      <c r="A97" s="236">
        <v>13</v>
      </c>
      <c r="B97" s="237"/>
      <c r="C97" s="238"/>
      <c r="D97" s="268"/>
      <c r="E97" s="269" t="s">
        <v>413</v>
      </c>
      <c r="F97" s="270" t="s">
        <v>1786</v>
      </c>
      <c r="G97" s="271">
        <v>85</v>
      </c>
      <c r="H97" s="272"/>
      <c r="I97" s="273"/>
      <c r="J97" s="272">
        <f t="shared" si="6"/>
        <v>0</v>
      </c>
      <c r="K97" s="274">
        <f t="shared" si="7"/>
        <v>0</v>
      </c>
      <c r="M97" s="235"/>
      <c r="N97" s="272"/>
      <c r="O97" s="273"/>
      <c r="Q97" s="247"/>
      <c r="R97" s="247"/>
    </row>
    <row r="98" spans="1:18">
      <c r="A98" s="236">
        <v>14</v>
      </c>
      <c r="B98" s="237"/>
      <c r="C98" s="238" t="s">
        <v>1477</v>
      </c>
      <c r="D98" s="275" t="s">
        <v>1477</v>
      </c>
      <c r="E98" s="269" t="s">
        <v>457</v>
      </c>
      <c r="F98" s="270" t="s">
        <v>1786</v>
      </c>
      <c r="G98" s="271">
        <v>2</v>
      </c>
      <c r="H98" s="272"/>
      <c r="I98" s="273"/>
      <c r="J98" s="272">
        <f t="shared" si="6"/>
        <v>0</v>
      </c>
      <c r="K98" s="274">
        <f t="shared" si="7"/>
        <v>0</v>
      </c>
      <c r="M98" s="235"/>
      <c r="N98" s="272"/>
      <c r="O98" s="273"/>
      <c r="Q98" s="247"/>
      <c r="R98" s="247">
        <f>O98*1.05</f>
        <v>0</v>
      </c>
    </row>
    <row r="99" spans="1:18">
      <c r="A99" s="277">
        <v>15</v>
      </c>
      <c r="B99" s="278"/>
      <c r="C99" s="279"/>
      <c r="D99" s="275" t="s">
        <v>1477</v>
      </c>
      <c r="E99" s="269" t="s">
        <v>414</v>
      </c>
      <c r="F99" s="270"/>
      <c r="G99" s="276">
        <v>0.05</v>
      </c>
      <c r="H99" s="272"/>
      <c r="I99" s="273"/>
      <c r="J99" s="272">
        <f>(J83+J84+J97+J98)*0.05</f>
        <v>0</v>
      </c>
      <c r="K99" s="274" t="s">
        <v>1477</v>
      </c>
      <c r="M99" s="235"/>
      <c r="N99" s="272"/>
      <c r="O99" s="273"/>
      <c r="Q99" s="247"/>
      <c r="R99" s="247"/>
    </row>
    <row r="100" spans="1:18">
      <c r="A100" s="281" t="s">
        <v>1477</v>
      </c>
      <c r="B100" s="278"/>
      <c r="C100" s="282"/>
      <c r="D100" s="275"/>
      <c r="E100" s="280"/>
      <c r="F100" s="270"/>
      <c r="G100" s="276"/>
      <c r="H100" s="272"/>
      <c r="I100" s="273"/>
      <c r="J100" s="272"/>
      <c r="K100" s="274" t="s">
        <v>1477</v>
      </c>
      <c r="M100" s="235"/>
      <c r="N100" s="272"/>
      <c r="O100" s="273"/>
      <c r="Q100" s="247"/>
      <c r="R100" s="247"/>
    </row>
    <row r="101" spans="1:18">
      <c r="A101" s="277" t="s">
        <v>1477</v>
      </c>
      <c r="B101" s="278"/>
      <c r="C101" s="279" t="s">
        <v>1477</v>
      </c>
      <c r="D101" s="275" t="s">
        <v>1477</v>
      </c>
      <c r="E101" s="283" t="s">
        <v>415</v>
      </c>
      <c r="F101" s="270"/>
      <c r="G101" s="276">
        <v>0.03</v>
      </c>
      <c r="H101" s="272"/>
      <c r="I101" s="273"/>
      <c r="J101" s="272">
        <f>(J83+J84+J85+J86+J90+J92+J93+J94+J95+J96+J97+J98)*0.03</f>
        <v>0</v>
      </c>
      <c r="K101" s="274" t="s">
        <v>1477</v>
      </c>
      <c r="M101" s="235"/>
      <c r="N101" s="272"/>
      <c r="O101" s="273"/>
      <c r="Q101" s="247"/>
      <c r="R101" s="247"/>
    </row>
    <row r="102" spans="1:18">
      <c r="A102" s="281" t="s">
        <v>1533</v>
      </c>
      <c r="B102" s="278"/>
      <c r="C102" s="282"/>
      <c r="D102" s="275"/>
      <c r="E102" s="284" t="s">
        <v>449</v>
      </c>
      <c r="F102" s="270" t="s">
        <v>401</v>
      </c>
      <c r="G102" s="290">
        <v>16</v>
      </c>
      <c r="H102" s="272"/>
      <c r="I102" s="273"/>
      <c r="J102" s="272">
        <f>G102*H102</f>
        <v>0</v>
      </c>
      <c r="K102" s="274">
        <f>G102*I102</f>
        <v>0</v>
      </c>
      <c r="M102" s="235"/>
      <c r="N102" s="272"/>
      <c r="O102" s="273"/>
      <c r="Q102" s="247"/>
      <c r="R102" s="247">
        <f>O102*1.05</f>
        <v>0</v>
      </c>
    </row>
    <row r="103" spans="1:18">
      <c r="A103" s="281" t="s">
        <v>1535</v>
      </c>
      <c r="B103" s="278"/>
      <c r="C103" s="282"/>
      <c r="D103" s="275"/>
      <c r="E103" s="284" t="s">
        <v>450</v>
      </c>
      <c r="F103" s="270" t="s">
        <v>401</v>
      </c>
      <c r="G103" s="290">
        <v>16</v>
      </c>
      <c r="H103" s="272"/>
      <c r="I103" s="273"/>
      <c r="J103" s="272">
        <f>G103*H103</f>
        <v>0</v>
      </c>
      <c r="K103" s="274">
        <f>G103*I103</f>
        <v>0</v>
      </c>
      <c r="M103" s="235"/>
      <c r="N103" s="272"/>
      <c r="O103" s="273"/>
      <c r="Q103" s="247"/>
      <c r="R103" s="247">
        <f>O103*1.05</f>
        <v>0</v>
      </c>
    </row>
    <row r="104" spans="1:18">
      <c r="A104" s="281" t="s">
        <v>1764</v>
      </c>
      <c r="B104" s="278"/>
      <c r="C104" s="282"/>
      <c r="D104" s="275"/>
      <c r="E104" s="269" t="s">
        <v>416</v>
      </c>
      <c r="F104" s="270" t="s">
        <v>401</v>
      </c>
      <c r="G104" s="290">
        <v>4</v>
      </c>
      <c r="H104" s="272"/>
      <c r="I104" s="273"/>
      <c r="J104" s="272">
        <f>G104*H104</f>
        <v>0</v>
      </c>
      <c r="K104" s="274">
        <f>G104*I104</f>
        <v>0</v>
      </c>
      <c r="M104" s="235"/>
      <c r="N104" s="272"/>
      <c r="O104" s="273"/>
      <c r="Q104" s="247"/>
      <c r="R104" s="247">
        <f>O104*1.05</f>
        <v>0</v>
      </c>
    </row>
    <row r="105" spans="1:18">
      <c r="A105" s="281" t="s">
        <v>1477</v>
      </c>
      <c r="B105" s="278"/>
      <c r="C105" s="282"/>
      <c r="D105" s="334"/>
      <c r="E105" s="326"/>
      <c r="F105" s="270"/>
      <c r="G105" s="290"/>
      <c r="H105" s="272"/>
      <c r="I105" s="273"/>
      <c r="J105" s="272"/>
      <c r="K105" s="274" t="s">
        <v>1477</v>
      </c>
      <c r="N105" s="235"/>
      <c r="O105" s="235"/>
      <c r="Q105" s="247"/>
      <c r="R105" s="247"/>
    </row>
    <row r="106" spans="1:18" ht="13.5" thickBot="1">
      <c r="A106" s="298" t="s">
        <v>1477</v>
      </c>
      <c r="B106" s="299"/>
      <c r="C106" s="300"/>
      <c r="D106" s="301"/>
      <c r="E106" s="392"/>
      <c r="F106" s="357"/>
      <c r="G106" s="358"/>
      <c r="H106" s="359"/>
      <c r="I106" s="360"/>
      <c r="J106" s="359"/>
      <c r="K106" s="361" t="s">
        <v>1477</v>
      </c>
    </row>
    <row r="107" spans="1:18">
      <c r="A107" s="311"/>
      <c r="B107" s="311"/>
      <c r="C107" s="312"/>
      <c r="D107" s="313"/>
      <c r="E107" s="314"/>
      <c r="F107" s="315"/>
      <c r="G107" s="316"/>
      <c r="H107" s="309"/>
      <c r="I107" s="310"/>
      <c r="J107" s="317"/>
      <c r="K107" s="318"/>
    </row>
    <row r="108" spans="1:18">
      <c r="A108" s="311"/>
      <c r="B108" s="311"/>
      <c r="C108" s="312"/>
      <c r="D108" s="313"/>
      <c r="E108" s="314"/>
      <c r="F108" s="315"/>
      <c r="G108" s="316"/>
      <c r="H108" s="309"/>
      <c r="I108" s="310"/>
      <c r="J108" s="317"/>
      <c r="K108" s="318"/>
    </row>
    <row r="109" spans="1:18">
      <c r="A109" s="311"/>
      <c r="B109" s="311"/>
      <c r="C109" s="312"/>
      <c r="D109" s="313"/>
      <c r="E109" s="314"/>
      <c r="F109" s="315"/>
      <c r="G109" s="316"/>
      <c r="H109" s="309"/>
      <c r="I109" s="310"/>
      <c r="J109" s="317"/>
      <c r="K109" s="318"/>
    </row>
    <row r="110" spans="1:18">
      <c r="A110" s="311"/>
      <c r="B110" s="311"/>
      <c r="C110" s="312"/>
      <c r="D110" s="313"/>
      <c r="E110" s="314"/>
      <c r="F110" s="315"/>
      <c r="G110" s="316"/>
      <c r="H110" s="309"/>
      <c r="I110" s="310"/>
      <c r="J110" s="317"/>
      <c r="K110" s="318"/>
    </row>
    <row r="111" spans="1:18" ht="13.5" thickBot="1"/>
    <row r="112" spans="1:18">
      <c r="A112" s="718" t="s">
        <v>384</v>
      </c>
      <c r="B112" s="213" t="s">
        <v>385</v>
      </c>
      <c r="C112" s="213" t="s">
        <v>386</v>
      </c>
      <c r="D112" s="214" t="s">
        <v>387</v>
      </c>
      <c r="E112" s="720" t="s">
        <v>388</v>
      </c>
      <c r="F112" s="213" t="s">
        <v>389</v>
      </c>
      <c r="G112" s="215" t="s">
        <v>390</v>
      </c>
      <c r="H112" s="722" t="s">
        <v>391</v>
      </c>
      <c r="I112" s="723"/>
      <c r="J112" s="722" t="s">
        <v>392</v>
      </c>
      <c r="K112" s="724"/>
    </row>
    <row r="113" spans="1:18" ht="13.5" thickBot="1">
      <c r="A113" s="719"/>
      <c r="B113" s="217" t="s">
        <v>393</v>
      </c>
      <c r="C113" s="217" t="s">
        <v>394</v>
      </c>
      <c r="D113" s="217" t="s">
        <v>1477</v>
      </c>
      <c r="E113" s="721"/>
      <c r="F113" s="217" t="s">
        <v>395</v>
      </c>
      <c r="G113" s="218" t="s">
        <v>396</v>
      </c>
      <c r="H113" s="219" t="s">
        <v>397</v>
      </c>
      <c r="I113" s="220" t="s">
        <v>398</v>
      </c>
      <c r="J113" s="219" t="s">
        <v>397</v>
      </c>
      <c r="K113" s="221" t="s">
        <v>398</v>
      </c>
      <c r="N113" s="263"/>
    </row>
    <row r="114" spans="1:18">
      <c r="A114" s="236" t="s">
        <v>1477</v>
      </c>
      <c r="B114" s="237"/>
      <c r="C114" s="238" t="s">
        <v>1477</v>
      </c>
      <c r="D114" s="239" t="s">
        <v>1477</v>
      </c>
      <c r="E114" s="228" t="s">
        <v>417</v>
      </c>
      <c r="F114" s="319"/>
      <c r="G114" s="320"/>
      <c r="H114" s="231"/>
      <c r="I114" s="232"/>
      <c r="J114" s="321"/>
      <c r="K114" s="322"/>
      <c r="N114" s="263"/>
      <c r="R114" s="223"/>
    </row>
    <row r="115" spans="1:18">
      <c r="A115" s="236">
        <v>1</v>
      </c>
      <c r="B115" s="237"/>
      <c r="C115" s="238" t="s">
        <v>1477</v>
      </c>
      <c r="D115" s="239" t="s">
        <v>1477</v>
      </c>
      <c r="E115" s="259" t="s">
        <v>418</v>
      </c>
      <c r="F115" s="260" t="s">
        <v>419</v>
      </c>
      <c r="G115" s="323">
        <v>0.63500000000000001</v>
      </c>
      <c r="H115" s="262"/>
      <c r="I115" s="263"/>
      <c r="J115" s="272">
        <f t="shared" ref="J115:J134" si="8">G115*H115</f>
        <v>0</v>
      </c>
      <c r="K115" s="324">
        <f t="shared" ref="K115:K126" si="9">G115*I115</f>
        <v>0</v>
      </c>
      <c r="N115" s="263"/>
    </row>
    <row r="116" spans="1:18">
      <c r="A116" s="236">
        <v>2</v>
      </c>
      <c r="B116" s="237" t="s">
        <v>1477</v>
      </c>
      <c r="C116" s="238" t="s">
        <v>1477</v>
      </c>
      <c r="D116" s="254" t="s">
        <v>1477</v>
      </c>
      <c r="E116" s="259" t="s">
        <v>420</v>
      </c>
      <c r="F116" s="260" t="s">
        <v>419</v>
      </c>
      <c r="G116" s="323">
        <v>0.56000000000000005</v>
      </c>
      <c r="H116" s="262"/>
      <c r="I116" s="263"/>
      <c r="J116" s="272">
        <f t="shared" si="8"/>
        <v>0</v>
      </c>
      <c r="K116" s="324">
        <f t="shared" si="9"/>
        <v>0</v>
      </c>
      <c r="N116" s="263"/>
      <c r="R116" s="247"/>
    </row>
    <row r="117" spans="1:18">
      <c r="A117" s="236">
        <v>3</v>
      </c>
      <c r="B117" s="237"/>
      <c r="C117" s="238" t="s">
        <v>1477</v>
      </c>
      <c r="D117" s="265" t="s">
        <v>1477</v>
      </c>
      <c r="E117" s="259" t="s">
        <v>422</v>
      </c>
      <c r="F117" s="270" t="s">
        <v>451</v>
      </c>
      <c r="G117" s="325">
        <v>6</v>
      </c>
      <c r="H117" s="262"/>
      <c r="I117" s="263"/>
      <c r="J117" s="272">
        <f t="shared" si="8"/>
        <v>0</v>
      </c>
      <c r="K117" s="324">
        <f t="shared" si="9"/>
        <v>0</v>
      </c>
      <c r="N117" s="263"/>
      <c r="R117" s="247"/>
    </row>
    <row r="118" spans="1:18">
      <c r="A118" s="236">
        <v>4</v>
      </c>
      <c r="B118" s="237"/>
      <c r="C118" s="238"/>
      <c r="D118" s="265"/>
      <c r="E118" s="259" t="s">
        <v>423</v>
      </c>
      <c r="F118" s="270" t="s">
        <v>451</v>
      </c>
      <c r="G118" s="325">
        <v>23</v>
      </c>
      <c r="H118" s="262"/>
      <c r="I118" s="263"/>
      <c r="J118" s="272">
        <f t="shared" si="8"/>
        <v>0</v>
      </c>
      <c r="K118" s="324">
        <f t="shared" si="9"/>
        <v>0</v>
      </c>
      <c r="N118" s="263"/>
      <c r="R118" s="247"/>
    </row>
    <row r="119" spans="1:18" ht="12.75" customHeight="1">
      <c r="A119" s="236">
        <v>5</v>
      </c>
      <c r="B119" s="237"/>
      <c r="C119" s="238" t="s">
        <v>1477</v>
      </c>
      <c r="D119" s="265" t="s">
        <v>1477</v>
      </c>
      <c r="E119" s="259" t="s">
        <v>424</v>
      </c>
      <c r="F119" s="270" t="s">
        <v>1786</v>
      </c>
      <c r="G119" s="325">
        <v>38</v>
      </c>
      <c r="H119" s="262"/>
      <c r="I119" s="263"/>
      <c r="J119" s="272">
        <f t="shared" si="8"/>
        <v>0</v>
      </c>
      <c r="K119" s="324">
        <f t="shared" si="9"/>
        <v>0</v>
      </c>
      <c r="N119" s="263"/>
      <c r="R119" s="247"/>
    </row>
    <row r="120" spans="1:18">
      <c r="A120" s="236">
        <v>6</v>
      </c>
      <c r="B120" s="237"/>
      <c r="C120" s="238"/>
      <c r="D120" s="265"/>
      <c r="E120" s="259" t="s">
        <v>425</v>
      </c>
      <c r="F120" s="270" t="s">
        <v>451</v>
      </c>
      <c r="G120" s="325">
        <v>23</v>
      </c>
      <c r="H120" s="262"/>
      <c r="I120" s="263"/>
      <c r="J120" s="272">
        <f t="shared" si="8"/>
        <v>0</v>
      </c>
      <c r="K120" s="324">
        <f t="shared" si="9"/>
        <v>0</v>
      </c>
      <c r="N120" s="293"/>
      <c r="R120" s="247"/>
    </row>
    <row r="121" spans="1:18">
      <c r="A121" s="236">
        <v>7</v>
      </c>
      <c r="B121" s="237"/>
      <c r="C121" s="238"/>
      <c r="D121" s="265"/>
      <c r="E121" s="259" t="s">
        <v>426</v>
      </c>
      <c r="F121" s="270" t="s">
        <v>451</v>
      </c>
      <c r="G121" s="325">
        <v>23</v>
      </c>
      <c r="H121" s="262"/>
      <c r="I121" s="263"/>
      <c r="J121" s="272">
        <f t="shared" si="8"/>
        <v>0</v>
      </c>
      <c r="K121" s="324">
        <f t="shared" si="9"/>
        <v>0</v>
      </c>
      <c r="N121" s="375"/>
      <c r="R121" s="247"/>
    </row>
    <row r="122" spans="1:18">
      <c r="A122" s="236">
        <v>8</v>
      </c>
      <c r="B122" s="237"/>
      <c r="C122" s="238"/>
      <c r="D122" s="265"/>
      <c r="E122" s="326" t="s">
        <v>427</v>
      </c>
      <c r="F122" s="270" t="s">
        <v>1786</v>
      </c>
      <c r="G122" s="271">
        <v>30</v>
      </c>
      <c r="H122" s="292"/>
      <c r="I122" s="293"/>
      <c r="J122" s="272">
        <f t="shared" si="8"/>
        <v>0</v>
      </c>
      <c r="K122" s="295">
        <f t="shared" si="9"/>
        <v>0</v>
      </c>
      <c r="N122" s="375"/>
      <c r="R122" s="247"/>
    </row>
    <row r="123" spans="1:18">
      <c r="A123" s="236">
        <v>9</v>
      </c>
      <c r="B123" s="237"/>
      <c r="C123" s="238"/>
      <c r="D123" s="265"/>
      <c r="E123" s="326" t="s">
        <v>428</v>
      </c>
      <c r="F123" s="270" t="s">
        <v>1786</v>
      </c>
      <c r="G123" s="271">
        <v>330</v>
      </c>
      <c r="H123" s="292"/>
      <c r="I123" s="375"/>
      <c r="J123" s="272">
        <f t="shared" si="8"/>
        <v>0</v>
      </c>
      <c r="K123" s="295">
        <f t="shared" si="9"/>
        <v>0</v>
      </c>
      <c r="N123" s="293"/>
      <c r="R123" s="247"/>
    </row>
    <row r="124" spans="1:18">
      <c r="A124" s="236">
        <v>10</v>
      </c>
      <c r="B124" s="237"/>
      <c r="C124" s="238"/>
      <c r="D124" s="265"/>
      <c r="E124" s="326" t="s">
        <v>467</v>
      </c>
      <c r="F124" s="270" t="s">
        <v>1786</v>
      </c>
      <c r="G124" s="271">
        <v>305</v>
      </c>
      <c r="H124" s="292"/>
      <c r="I124" s="375"/>
      <c r="J124" s="272">
        <f t="shared" si="8"/>
        <v>0</v>
      </c>
      <c r="K124" s="295">
        <f t="shared" si="9"/>
        <v>0</v>
      </c>
      <c r="N124" s="375"/>
      <c r="R124" s="247"/>
    </row>
    <row r="125" spans="1:18">
      <c r="A125" s="236">
        <v>11</v>
      </c>
      <c r="B125" s="237"/>
      <c r="C125" s="238"/>
      <c r="D125" s="265"/>
      <c r="E125" s="326" t="s">
        <v>430</v>
      </c>
      <c r="F125" s="270" t="s">
        <v>1786</v>
      </c>
      <c r="G125" s="271">
        <v>635</v>
      </c>
      <c r="H125" s="292"/>
      <c r="I125" s="293"/>
      <c r="J125" s="272">
        <f t="shared" si="8"/>
        <v>0</v>
      </c>
      <c r="K125" s="295">
        <f t="shared" si="9"/>
        <v>0</v>
      </c>
      <c r="N125" s="293"/>
      <c r="R125" s="247"/>
    </row>
    <row r="126" spans="1:18">
      <c r="A126" s="236">
        <v>12</v>
      </c>
      <c r="B126" s="237"/>
      <c r="C126" s="238"/>
      <c r="D126" s="265"/>
      <c r="E126" s="377" t="s">
        <v>431</v>
      </c>
      <c r="F126" s="378" t="s">
        <v>401</v>
      </c>
      <c r="G126" s="379">
        <v>2</v>
      </c>
      <c r="H126" s="380"/>
      <c r="I126" s="375"/>
      <c r="J126" s="272">
        <f t="shared" si="8"/>
        <v>0</v>
      </c>
      <c r="K126" s="381">
        <f t="shared" si="9"/>
        <v>0</v>
      </c>
      <c r="N126" s="293"/>
      <c r="R126" s="247"/>
    </row>
    <row r="127" spans="1:18" ht="12.75" customHeight="1">
      <c r="A127" s="236">
        <v>13</v>
      </c>
      <c r="B127" s="237"/>
      <c r="C127" s="238"/>
      <c r="D127" s="265"/>
      <c r="E127" s="326" t="s">
        <v>432</v>
      </c>
      <c r="F127" s="270" t="s">
        <v>1477</v>
      </c>
      <c r="G127" s="271"/>
      <c r="H127" s="292"/>
      <c r="I127" s="293"/>
      <c r="J127" s="272">
        <f t="shared" si="8"/>
        <v>0</v>
      </c>
      <c r="K127" s="295" t="s">
        <v>1477</v>
      </c>
      <c r="N127" s="293"/>
      <c r="R127" s="247"/>
    </row>
    <row r="128" spans="1:18">
      <c r="A128" s="236" t="s">
        <v>1477</v>
      </c>
      <c r="B128" s="237"/>
      <c r="C128" s="238"/>
      <c r="D128" s="265"/>
      <c r="E128" s="326" t="s">
        <v>433</v>
      </c>
      <c r="F128" s="270" t="s">
        <v>401</v>
      </c>
      <c r="G128" s="271">
        <v>3</v>
      </c>
      <c r="H128" s="292"/>
      <c r="I128" s="293"/>
      <c r="J128" s="272">
        <f t="shared" si="8"/>
        <v>0</v>
      </c>
      <c r="K128" s="295">
        <f>G128*I128</f>
        <v>0</v>
      </c>
      <c r="N128" s="375"/>
      <c r="R128" s="247"/>
    </row>
    <row r="129" spans="1:18">
      <c r="A129" s="236">
        <v>14</v>
      </c>
      <c r="B129" s="237"/>
      <c r="C129" s="238" t="s">
        <v>1477</v>
      </c>
      <c r="D129" s="334" t="s">
        <v>1477</v>
      </c>
      <c r="E129" s="326" t="s">
        <v>437</v>
      </c>
      <c r="F129" s="270" t="s">
        <v>1786</v>
      </c>
      <c r="G129" s="271">
        <v>85</v>
      </c>
      <c r="H129" s="292"/>
      <c r="I129" s="293"/>
      <c r="J129" s="272">
        <f t="shared" si="8"/>
        <v>0</v>
      </c>
      <c r="K129" s="295">
        <f>G129*I129</f>
        <v>0</v>
      </c>
      <c r="N129" s="273"/>
      <c r="R129" s="247"/>
    </row>
    <row r="130" spans="1:18">
      <c r="A130" s="236">
        <v>15</v>
      </c>
      <c r="B130" s="237"/>
      <c r="C130" s="238"/>
      <c r="D130" s="334"/>
      <c r="E130" s="377" t="s">
        <v>438</v>
      </c>
      <c r="F130" s="378" t="s">
        <v>1786</v>
      </c>
      <c r="G130" s="379">
        <v>85</v>
      </c>
      <c r="H130" s="382"/>
      <c r="I130" s="375"/>
      <c r="J130" s="272">
        <f t="shared" si="8"/>
        <v>0</v>
      </c>
      <c r="K130" s="383">
        <f>G130*I130</f>
        <v>0</v>
      </c>
      <c r="N130" s="376"/>
      <c r="O130" s="297"/>
      <c r="R130" s="247"/>
    </row>
    <row r="131" spans="1:18">
      <c r="A131" s="277">
        <v>16</v>
      </c>
      <c r="B131" s="278"/>
      <c r="C131" s="279"/>
      <c r="D131" s="334" t="s">
        <v>1477</v>
      </c>
      <c r="E131" s="326" t="s">
        <v>439</v>
      </c>
      <c r="F131" s="270" t="s">
        <v>451</v>
      </c>
      <c r="G131" s="271">
        <v>207</v>
      </c>
      <c r="H131" s="292"/>
      <c r="I131" s="273"/>
      <c r="J131" s="272">
        <f t="shared" si="8"/>
        <v>0</v>
      </c>
      <c r="K131" s="295">
        <f>G131*I131</f>
        <v>0</v>
      </c>
      <c r="N131" s="235"/>
      <c r="O131" s="376"/>
      <c r="R131" s="247"/>
    </row>
    <row r="132" spans="1:18">
      <c r="A132" s="281" t="s">
        <v>1477</v>
      </c>
      <c r="B132" s="278"/>
      <c r="C132" s="282"/>
      <c r="D132" s="334"/>
      <c r="E132" s="326"/>
      <c r="F132" s="270"/>
      <c r="G132" s="271"/>
      <c r="H132" s="292"/>
      <c r="I132" s="337"/>
      <c r="J132" s="272">
        <f t="shared" si="8"/>
        <v>0</v>
      </c>
      <c r="K132" s="295"/>
      <c r="O132" s="235"/>
      <c r="R132" s="247"/>
    </row>
    <row r="133" spans="1:18">
      <c r="A133" s="277" t="s">
        <v>1477</v>
      </c>
      <c r="B133" s="278"/>
      <c r="C133" s="279" t="s">
        <v>1477</v>
      </c>
      <c r="D133" s="334" t="s">
        <v>1477</v>
      </c>
      <c r="E133" s="338" t="s">
        <v>440</v>
      </c>
      <c r="F133" s="270"/>
      <c r="G133" s="271"/>
      <c r="H133" s="292"/>
      <c r="I133" s="337"/>
      <c r="J133" s="272">
        <f t="shared" si="8"/>
        <v>0</v>
      </c>
      <c r="K133" s="295"/>
    </row>
    <row r="134" spans="1:18">
      <c r="A134" s="281" t="s">
        <v>1533</v>
      </c>
      <c r="B134" s="278"/>
      <c r="C134" s="282"/>
      <c r="D134" s="334"/>
      <c r="E134" s="326" t="s">
        <v>441</v>
      </c>
      <c r="F134" s="270" t="s">
        <v>401</v>
      </c>
      <c r="G134" s="271">
        <v>1</v>
      </c>
      <c r="H134" s="292"/>
      <c r="I134" s="337"/>
      <c r="J134" s="272">
        <f t="shared" si="8"/>
        <v>0</v>
      </c>
      <c r="K134" s="295">
        <f>G134*I134</f>
        <v>0</v>
      </c>
    </row>
    <row r="135" spans="1:18" ht="13.5" thickBot="1">
      <c r="A135" s="298" t="s">
        <v>1477</v>
      </c>
      <c r="B135" s="299"/>
      <c r="C135" s="300"/>
      <c r="D135" s="301"/>
      <c r="E135" s="392"/>
      <c r="F135" s="357"/>
      <c r="G135" s="358"/>
      <c r="H135" s="359"/>
      <c r="I135" s="360"/>
      <c r="J135" s="359"/>
      <c r="K135" s="361" t="s">
        <v>1477</v>
      </c>
    </row>
    <row r="138" spans="1:18" ht="13.5" thickBot="1"/>
    <row r="139" spans="1:18">
      <c r="A139" s="393"/>
      <c r="B139" s="394"/>
      <c r="C139" s="394"/>
      <c r="D139" s="394"/>
      <c r="E139" s="394"/>
      <c r="F139" s="395" t="s">
        <v>1477</v>
      </c>
      <c r="G139" s="396"/>
      <c r="H139" s="397" t="s">
        <v>442</v>
      </c>
      <c r="I139" s="398">
        <f>SUM(J83:J135)</f>
        <v>0</v>
      </c>
    </row>
    <row r="140" spans="1:18" ht="13.5" thickBot="1">
      <c r="A140" s="399"/>
      <c r="B140" s="400"/>
      <c r="C140" s="400"/>
      <c r="D140" s="400"/>
      <c r="E140" s="400"/>
      <c r="F140" s="400"/>
      <c r="G140" s="401"/>
      <c r="H140" s="402" t="s">
        <v>443</v>
      </c>
      <c r="I140" s="403">
        <f>SUM(K83:K137)</f>
        <v>0</v>
      </c>
    </row>
    <row r="141" spans="1:18" ht="14.25" thickTop="1" thickBot="1">
      <c r="A141" s="404"/>
      <c r="B141" s="405"/>
      <c r="C141" s="405"/>
      <c r="D141" s="405"/>
      <c r="E141" s="405"/>
      <c r="F141" s="405"/>
      <c r="G141" s="406"/>
      <c r="H141" s="407" t="s">
        <v>444</v>
      </c>
      <c r="I141" s="408">
        <f>SUM(I139:I140)</f>
        <v>0</v>
      </c>
    </row>
  </sheetData>
  <mergeCells count="16">
    <mergeCell ref="A9:A10"/>
    <mergeCell ref="E9:E10"/>
    <mergeCell ref="H9:I9"/>
    <mergeCell ref="J9:K9"/>
    <mergeCell ref="A42:A43"/>
    <mergeCell ref="E42:E43"/>
    <mergeCell ref="H42:I42"/>
    <mergeCell ref="J42:K42"/>
    <mergeCell ref="A80:A81"/>
    <mergeCell ref="E80:E81"/>
    <mergeCell ref="H80:I80"/>
    <mergeCell ref="J80:K80"/>
    <mergeCell ref="A112:A113"/>
    <mergeCell ref="E112:E113"/>
    <mergeCell ref="H112:I112"/>
    <mergeCell ref="J112:K112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4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1666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1186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1199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1186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SO_03.4 - Přípojka NN k napojovacímu bodu č.4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1188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1189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1186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87" t="str">
        <f>E11</f>
        <v>SO_03.4 - Přípojka NN k napojovacímu bodu č.4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1849</v>
      </c>
      <c r="F123" s="132" t="s">
        <v>1190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1764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1191</v>
      </c>
      <c r="F124" s="140" t="s">
        <v>1192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1764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1533</v>
      </c>
      <c r="D125" s="143" t="s">
        <v>1752</v>
      </c>
      <c r="E125" s="144" t="s">
        <v>1197</v>
      </c>
      <c r="F125" s="145" t="s">
        <v>1194</v>
      </c>
      <c r="G125" s="146" t="s">
        <v>2141</v>
      </c>
      <c r="H125" s="147">
        <v>1</v>
      </c>
      <c r="I125" s="148">
        <f ca="1">'Bod č.4'!J73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2051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2051</v>
      </c>
      <c r="BM125" s="154" t="s">
        <v>1195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73"/>
  <sheetViews>
    <sheetView topLeftCell="A40" workbookViewId="0">
      <selection activeCell="H45" sqref="H45:I67"/>
    </sheetView>
  </sheetViews>
  <sheetFormatPr defaultColWidth="10.6640625" defaultRowHeight="12.75"/>
  <cols>
    <col min="1" max="1" width="6.33203125" style="409" customWidth="1"/>
    <col min="2" max="3" width="8.33203125" style="409" customWidth="1"/>
    <col min="4" max="4" width="12.1640625" style="409" customWidth="1"/>
    <col min="5" max="5" width="60.5" style="409" customWidth="1"/>
    <col min="6" max="6" width="8.33203125" style="409" customWidth="1"/>
    <col min="7" max="7" width="10.6640625" style="409"/>
    <col min="8" max="11" width="10.1640625" style="409" customWidth="1"/>
    <col min="12" max="16384" width="10.6640625" style="409"/>
  </cols>
  <sheetData>
    <row r="1" spans="1:17" ht="15.75">
      <c r="E1" s="410" t="s">
        <v>378</v>
      </c>
    </row>
    <row r="2" spans="1:17" ht="14.25">
      <c r="B2" s="409" t="s">
        <v>1468</v>
      </c>
      <c r="C2" s="411" t="s">
        <v>379</v>
      </c>
      <c r="D2" s="411"/>
      <c r="E2" s="411"/>
    </row>
    <row r="3" spans="1:17" ht="15">
      <c r="B3" s="409" t="s">
        <v>1716</v>
      </c>
      <c r="C3" s="412" t="s">
        <v>380</v>
      </c>
      <c r="D3" s="412"/>
      <c r="E3" s="412"/>
    </row>
    <row r="4" spans="1:17" ht="12" customHeight="1">
      <c r="C4" s="412" t="s">
        <v>468</v>
      </c>
      <c r="D4" s="412"/>
      <c r="E4" s="412"/>
    </row>
    <row r="5" spans="1:17" ht="12" customHeight="1">
      <c r="B5" s="409" t="s">
        <v>1472</v>
      </c>
      <c r="C5" s="412"/>
      <c r="D5" s="412"/>
      <c r="E5" s="412"/>
      <c r="J5" s="413"/>
      <c r="K5" s="414"/>
    </row>
    <row r="6" spans="1:17" ht="12" customHeight="1">
      <c r="B6" s="409" t="s">
        <v>1475</v>
      </c>
      <c r="C6" s="412"/>
      <c r="D6" s="412"/>
      <c r="E6" s="412"/>
      <c r="J6" s="413" t="s">
        <v>1480</v>
      </c>
      <c r="K6" s="413" t="s">
        <v>382</v>
      </c>
    </row>
    <row r="7" spans="1:17" ht="12" customHeight="1">
      <c r="A7" s="415"/>
      <c r="B7" s="415" t="s">
        <v>383</v>
      </c>
      <c r="C7" s="415"/>
      <c r="D7" s="415" t="s">
        <v>1477</v>
      </c>
      <c r="E7" s="415"/>
      <c r="F7" s="415"/>
      <c r="G7" s="415"/>
      <c r="H7" s="416"/>
      <c r="I7" s="416"/>
      <c r="J7" s="416"/>
      <c r="K7" s="416"/>
      <c r="L7" s="415"/>
    </row>
    <row r="9" spans="1:17" ht="13.5" thickBot="1">
      <c r="A9" s="725" t="s">
        <v>384</v>
      </c>
      <c r="B9" s="417" t="s">
        <v>385</v>
      </c>
      <c r="C9" s="417" t="s">
        <v>386</v>
      </c>
      <c r="D9" s="417" t="s">
        <v>387</v>
      </c>
      <c r="E9" s="726" t="s">
        <v>388</v>
      </c>
      <c r="F9" s="417" t="s">
        <v>389</v>
      </c>
      <c r="G9" s="418" t="s">
        <v>390</v>
      </c>
      <c r="H9" s="727" t="s">
        <v>391</v>
      </c>
      <c r="I9" s="727"/>
      <c r="J9" s="728" t="s">
        <v>392</v>
      </c>
      <c r="K9" s="728"/>
    </row>
    <row r="10" spans="1:17" ht="13.5" thickBot="1">
      <c r="A10" s="725"/>
      <c r="B10" s="419" t="s">
        <v>393</v>
      </c>
      <c r="C10" s="419" t="s">
        <v>394</v>
      </c>
      <c r="D10" s="419" t="s">
        <v>1477</v>
      </c>
      <c r="E10" s="726"/>
      <c r="F10" s="419" t="s">
        <v>395</v>
      </c>
      <c r="G10" s="420" t="s">
        <v>396</v>
      </c>
      <c r="H10" s="421" t="s">
        <v>397</v>
      </c>
      <c r="I10" s="422" t="s">
        <v>398</v>
      </c>
      <c r="J10" s="421" t="s">
        <v>397</v>
      </c>
      <c r="K10" s="423" t="s">
        <v>398</v>
      </c>
      <c r="M10" s="424"/>
      <c r="N10" s="425"/>
      <c r="P10" s="424"/>
      <c r="Q10" s="425"/>
    </row>
    <row r="11" spans="1:17">
      <c r="A11" s="426"/>
      <c r="B11" s="427"/>
      <c r="C11" s="428"/>
      <c r="D11" s="429"/>
      <c r="E11" s="430" t="s">
        <v>469</v>
      </c>
      <c r="F11" s="431" t="s">
        <v>1477</v>
      </c>
      <c r="G11" s="432"/>
      <c r="H11" s="433"/>
      <c r="I11" s="434"/>
      <c r="J11" s="433"/>
      <c r="K11" s="435"/>
      <c r="M11" s="436"/>
      <c r="N11" s="436"/>
    </row>
    <row r="12" spans="1:17">
      <c r="A12" s="437">
        <v>1</v>
      </c>
      <c r="B12" s="438"/>
      <c r="C12" s="439" t="s">
        <v>1477</v>
      </c>
      <c r="D12" s="440" t="s">
        <v>1477</v>
      </c>
      <c r="E12" s="441" t="s">
        <v>470</v>
      </c>
      <c r="F12" s="442" t="s">
        <v>1786</v>
      </c>
      <c r="G12" s="443">
        <v>56</v>
      </c>
      <c r="H12" s="444"/>
      <c r="I12" s="445"/>
      <c r="J12" s="444">
        <f t="shared" ref="J12:J18" si="0">G12*H12</f>
        <v>0</v>
      </c>
      <c r="K12" s="446">
        <f t="shared" ref="K12:K18" si="1">G12*I12</f>
        <v>0</v>
      </c>
      <c r="M12" s="246"/>
      <c r="N12" s="246"/>
      <c r="O12" s="246"/>
      <c r="P12" s="447"/>
      <c r="Q12" s="447"/>
    </row>
    <row r="13" spans="1:17">
      <c r="A13" s="437">
        <v>2</v>
      </c>
      <c r="B13" s="438"/>
      <c r="C13" s="439" t="s">
        <v>1477</v>
      </c>
      <c r="D13" s="448" t="s">
        <v>1477</v>
      </c>
      <c r="E13" s="449" t="s">
        <v>471</v>
      </c>
      <c r="F13" s="450" t="s">
        <v>1786</v>
      </c>
      <c r="G13" s="451">
        <v>252</v>
      </c>
      <c r="H13" s="452"/>
      <c r="I13" s="453"/>
      <c r="J13" s="452">
        <f t="shared" si="0"/>
        <v>0</v>
      </c>
      <c r="K13" s="454">
        <f t="shared" si="1"/>
        <v>0</v>
      </c>
      <c r="M13" s="455"/>
      <c r="N13" s="455"/>
      <c r="O13" s="455"/>
      <c r="P13" s="447"/>
      <c r="Q13" s="447"/>
    </row>
    <row r="14" spans="1:17">
      <c r="A14" s="437">
        <v>3</v>
      </c>
      <c r="B14" s="438" t="s">
        <v>1477</v>
      </c>
      <c r="C14" s="439" t="s">
        <v>1477</v>
      </c>
      <c r="D14" s="456" t="s">
        <v>1477</v>
      </c>
      <c r="E14" s="449" t="s">
        <v>472</v>
      </c>
      <c r="F14" s="442" t="s">
        <v>1786</v>
      </c>
      <c r="G14" s="457">
        <v>145</v>
      </c>
      <c r="H14" s="444"/>
      <c r="I14" s="458"/>
      <c r="J14" s="444">
        <f t="shared" si="0"/>
        <v>0</v>
      </c>
      <c r="K14" s="446">
        <f t="shared" si="1"/>
        <v>0</v>
      </c>
      <c r="M14" s="246"/>
      <c r="N14" s="246"/>
      <c r="O14" s="257"/>
      <c r="P14" s="447"/>
      <c r="Q14" s="447"/>
    </row>
    <row r="15" spans="1:17">
      <c r="A15" s="437">
        <v>4</v>
      </c>
      <c r="B15" s="438"/>
      <c r="C15" s="439" t="s">
        <v>1477</v>
      </c>
      <c r="D15" s="459" t="s">
        <v>1477</v>
      </c>
      <c r="E15" s="460" t="s">
        <v>454</v>
      </c>
      <c r="F15" s="461" t="s">
        <v>401</v>
      </c>
      <c r="G15" s="462">
        <v>3</v>
      </c>
      <c r="H15" s="463"/>
      <c r="I15" s="464"/>
      <c r="J15" s="463">
        <f t="shared" si="0"/>
        <v>0</v>
      </c>
      <c r="K15" s="465">
        <f t="shared" si="1"/>
        <v>0</v>
      </c>
      <c r="M15" s="436"/>
      <c r="N15" s="436"/>
      <c r="O15" s="436"/>
      <c r="P15" s="447"/>
      <c r="Q15" s="447"/>
    </row>
    <row r="16" spans="1:17">
      <c r="A16" s="437">
        <v>5</v>
      </c>
      <c r="B16" s="438"/>
      <c r="C16" s="439"/>
      <c r="D16" s="459"/>
      <c r="E16" s="460" t="s">
        <v>402</v>
      </c>
      <c r="F16" s="461" t="s">
        <v>401</v>
      </c>
      <c r="G16" s="462">
        <v>3</v>
      </c>
      <c r="H16" s="463"/>
      <c r="I16" s="464"/>
      <c r="J16" s="463">
        <f t="shared" si="0"/>
        <v>0</v>
      </c>
      <c r="K16" s="465">
        <f t="shared" si="1"/>
        <v>0</v>
      </c>
      <c r="M16" s="436"/>
      <c r="N16" s="436"/>
      <c r="O16" s="436"/>
      <c r="P16" s="447"/>
      <c r="Q16" s="447"/>
    </row>
    <row r="17" spans="1:17">
      <c r="A17" s="437">
        <v>6</v>
      </c>
      <c r="B17" s="438"/>
      <c r="C17" s="439"/>
      <c r="D17" s="459"/>
      <c r="E17" s="460" t="s">
        <v>403</v>
      </c>
      <c r="F17" s="461" t="s">
        <v>401</v>
      </c>
      <c r="G17" s="462">
        <v>3</v>
      </c>
      <c r="H17" s="463"/>
      <c r="I17" s="464"/>
      <c r="J17" s="463">
        <f t="shared" si="0"/>
        <v>0</v>
      </c>
      <c r="K17" s="465">
        <f t="shared" si="1"/>
        <v>0</v>
      </c>
      <c r="M17" s="436"/>
      <c r="N17" s="436"/>
      <c r="O17" s="436"/>
      <c r="P17" s="447"/>
      <c r="Q17" s="447"/>
    </row>
    <row r="18" spans="1:17">
      <c r="A18" s="437">
        <v>7</v>
      </c>
      <c r="B18" s="438"/>
      <c r="C18" s="439"/>
      <c r="D18" s="459"/>
      <c r="E18" s="460" t="s">
        <v>455</v>
      </c>
      <c r="F18" s="461" t="s">
        <v>401</v>
      </c>
      <c r="G18" s="462">
        <v>1</v>
      </c>
      <c r="H18" s="463"/>
      <c r="I18" s="464"/>
      <c r="J18" s="463">
        <f t="shared" si="0"/>
        <v>0</v>
      </c>
      <c r="K18" s="465">
        <f t="shared" si="1"/>
        <v>0</v>
      </c>
      <c r="M18" s="436"/>
      <c r="N18" s="436"/>
      <c r="O18" s="436"/>
      <c r="P18" s="447"/>
      <c r="Q18" s="447"/>
    </row>
    <row r="19" spans="1:17">
      <c r="A19" s="437">
        <v>8</v>
      </c>
      <c r="B19" s="438"/>
      <c r="C19" s="439"/>
      <c r="D19" s="459"/>
      <c r="E19" s="460" t="s">
        <v>405</v>
      </c>
      <c r="F19" s="461" t="s">
        <v>1477</v>
      </c>
      <c r="G19" s="462" t="s">
        <v>1477</v>
      </c>
      <c r="H19" s="463"/>
      <c r="I19" s="464"/>
      <c r="J19" s="463" t="s">
        <v>1477</v>
      </c>
      <c r="K19" s="465" t="s">
        <v>1477</v>
      </c>
      <c r="M19" s="436"/>
      <c r="N19" s="436"/>
      <c r="O19" s="436"/>
      <c r="P19" s="447"/>
      <c r="Q19" s="447"/>
    </row>
    <row r="20" spans="1:17">
      <c r="A20" s="437" t="s">
        <v>1477</v>
      </c>
      <c r="B20" s="438"/>
      <c r="C20" s="439" t="s">
        <v>1477</v>
      </c>
      <c r="D20" s="459" t="s">
        <v>1477</v>
      </c>
      <c r="E20" s="460" t="s">
        <v>406</v>
      </c>
      <c r="F20" s="461" t="s">
        <v>401</v>
      </c>
      <c r="G20" s="462">
        <v>1</v>
      </c>
      <c r="H20" s="463"/>
      <c r="I20" s="464"/>
      <c r="J20" s="463">
        <f>G20*H20</f>
        <v>0</v>
      </c>
      <c r="K20" s="465">
        <f>G20*I20</f>
        <v>0</v>
      </c>
      <c r="M20" s="436"/>
      <c r="N20" s="436"/>
      <c r="O20" s="436"/>
      <c r="P20" s="447"/>
      <c r="Q20" s="447"/>
    </row>
    <row r="21" spans="1:17">
      <c r="A21" s="437">
        <v>9</v>
      </c>
      <c r="B21" s="438"/>
      <c r="C21" s="439"/>
      <c r="D21" s="459"/>
      <c r="E21" s="460" t="s">
        <v>456</v>
      </c>
      <c r="F21" s="461" t="s">
        <v>1477</v>
      </c>
      <c r="G21" s="462" t="s">
        <v>1477</v>
      </c>
      <c r="H21" s="463"/>
      <c r="I21" s="464"/>
      <c r="J21" s="463" t="s">
        <v>1477</v>
      </c>
      <c r="K21" s="465" t="s">
        <v>1477</v>
      </c>
      <c r="M21" s="436"/>
      <c r="N21" s="436"/>
      <c r="O21" s="436"/>
      <c r="P21" s="447"/>
      <c r="Q21" s="447"/>
    </row>
    <row r="22" spans="1:17">
      <c r="A22" s="437" t="s">
        <v>1477</v>
      </c>
      <c r="B22" s="438"/>
      <c r="C22" s="439"/>
      <c r="D22" s="459"/>
      <c r="E22" s="460" t="s">
        <v>408</v>
      </c>
      <c r="F22" s="461" t="s">
        <v>401</v>
      </c>
      <c r="G22" s="462">
        <v>1</v>
      </c>
      <c r="H22" s="463"/>
      <c r="I22" s="464"/>
      <c r="J22" s="463">
        <f t="shared" ref="J22:J27" si="2">G22*H22</f>
        <v>0</v>
      </c>
      <c r="K22" s="465">
        <f t="shared" ref="K22:K27" si="3">G22*I22</f>
        <v>0</v>
      </c>
      <c r="M22" s="436"/>
      <c r="N22" s="436"/>
      <c r="O22" s="436"/>
      <c r="P22" s="447"/>
      <c r="Q22" s="447"/>
    </row>
    <row r="23" spans="1:17">
      <c r="A23" s="437">
        <v>10</v>
      </c>
      <c r="B23" s="438"/>
      <c r="C23" s="439"/>
      <c r="D23" s="459"/>
      <c r="E23" s="460" t="s">
        <v>409</v>
      </c>
      <c r="F23" s="461" t="s">
        <v>1786</v>
      </c>
      <c r="G23" s="462">
        <v>6</v>
      </c>
      <c r="H23" s="463"/>
      <c r="I23" s="464"/>
      <c r="J23" s="463">
        <f t="shared" si="2"/>
        <v>0</v>
      </c>
      <c r="K23" s="465">
        <f t="shared" si="3"/>
        <v>0</v>
      </c>
      <c r="M23" s="436"/>
      <c r="N23" s="436"/>
      <c r="O23" s="436"/>
      <c r="P23" s="447"/>
      <c r="Q23" s="447"/>
    </row>
    <row r="24" spans="1:17">
      <c r="A24" s="437">
        <v>11</v>
      </c>
      <c r="B24" s="438"/>
      <c r="C24" s="439"/>
      <c r="D24" s="459"/>
      <c r="E24" s="466" t="s">
        <v>410</v>
      </c>
      <c r="F24" s="467" t="s">
        <v>1786</v>
      </c>
      <c r="G24" s="468">
        <v>30</v>
      </c>
      <c r="H24" s="469"/>
      <c r="I24" s="470"/>
      <c r="J24" s="469">
        <f t="shared" si="2"/>
        <v>0</v>
      </c>
      <c r="K24" s="471">
        <f t="shared" si="3"/>
        <v>0</v>
      </c>
      <c r="M24" s="436"/>
      <c r="N24" s="436"/>
      <c r="O24" s="436"/>
      <c r="P24" s="447"/>
      <c r="Q24" s="447"/>
    </row>
    <row r="25" spans="1:17">
      <c r="A25" s="437">
        <v>12</v>
      </c>
      <c r="B25" s="438"/>
      <c r="C25" s="439"/>
      <c r="D25" s="472"/>
      <c r="E25" s="466" t="s">
        <v>411</v>
      </c>
      <c r="F25" s="467" t="s">
        <v>401</v>
      </c>
      <c r="G25" s="468">
        <v>3</v>
      </c>
      <c r="H25" s="469"/>
      <c r="I25" s="470"/>
      <c r="J25" s="469">
        <f t="shared" si="2"/>
        <v>0</v>
      </c>
      <c r="K25" s="471">
        <f t="shared" si="3"/>
        <v>0</v>
      </c>
      <c r="M25" s="436"/>
      <c r="N25" s="436"/>
      <c r="O25" s="436"/>
      <c r="P25" s="447"/>
      <c r="Q25" s="447"/>
    </row>
    <row r="26" spans="1:17">
      <c r="A26" s="437">
        <v>13</v>
      </c>
      <c r="B26" s="438"/>
      <c r="C26" s="439"/>
      <c r="D26" s="459"/>
      <c r="E26" s="466" t="s">
        <v>412</v>
      </c>
      <c r="F26" s="467" t="s">
        <v>401</v>
      </c>
      <c r="G26" s="468">
        <v>3</v>
      </c>
      <c r="H26" s="469"/>
      <c r="I26" s="470"/>
      <c r="J26" s="469">
        <f t="shared" si="2"/>
        <v>0</v>
      </c>
      <c r="K26" s="471">
        <f t="shared" si="3"/>
        <v>0</v>
      </c>
      <c r="M26" s="436"/>
      <c r="N26" s="436"/>
      <c r="O26" s="436"/>
      <c r="P26" s="447"/>
      <c r="Q26" s="447"/>
    </row>
    <row r="27" spans="1:17">
      <c r="A27" s="437">
        <v>14</v>
      </c>
      <c r="B27" s="438"/>
      <c r="C27" s="439"/>
      <c r="D27" s="459"/>
      <c r="E27" s="466" t="s">
        <v>413</v>
      </c>
      <c r="F27" s="467" t="s">
        <v>1786</v>
      </c>
      <c r="G27" s="468">
        <v>86</v>
      </c>
      <c r="H27" s="469"/>
      <c r="I27" s="470"/>
      <c r="J27" s="469">
        <f t="shared" si="2"/>
        <v>0</v>
      </c>
      <c r="K27" s="471">
        <f t="shared" si="3"/>
        <v>0</v>
      </c>
      <c r="M27" s="436"/>
      <c r="N27" s="436"/>
      <c r="O27" s="436"/>
      <c r="P27" s="447"/>
      <c r="Q27" s="447"/>
    </row>
    <row r="28" spans="1:17">
      <c r="A28" s="473" t="s">
        <v>1827</v>
      </c>
      <c r="B28" s="474"/>
      <c r="C28" s="475"/>
      <c r="D28" s="448"/>
      <c r="E28" s="466" t="s">
        <v>414</v>
      </c>
      <c r="F28" s="467"/>
      <c r="G28" s="476">
        <v>0.05</v>
      </c>
      <c r="H28" s="469"/>
      <c r="I28" s="470"/>
      <c r="J28" s="469">
        <f>0.05*(J12+J13+J14+J23+J24+J27)</f>
        <v>0</v>
      </c>
      <c r="K28" s="471" t="s">
        <v>1477</v>
      </c>
      <c r="M28" s="436"/>
      <c r="N28" s="436"/>
      <c r="O28" s="436"/>
      <c r="P28" s="447"/>
      <c r="Q28" s="447"/>
    </row>
    <row r="29" spans="1:17">
      <c r="A29" s="477" t="s">
        <v>1477</v>
      </c>
      <c r="B29" s="474"/>
      <c r="C29" s="478" t="s">
        <v>1477</v>
      </c>
      <c r="D29" s="448" t="s">
        <v>1477</v>
      </c>
      <c r="E29" s="479"/>
      <c r="F29" s="467"/>
      <c r="G29" s="476"/>
      <c r="H29" s="469"/>
      <c r="I29" s="470"/>
      <c r="J29" s="469"/>
      <c r="K29" s="471" t="s">
        <v>1477</v>
      </c>
      <c r="M29" s="436"/>
      <c r="N29" s="436"/>
      <c r="O29" s="436"/>
      <c r="P29" s="447"/>
      <c r="Q29" s="447"/>
    </row>
    <row r="30" spans="1:17">
      <c r="A30" s="473" t="s">
        <v>1477</v>
      </c>
      <c r="B30" s="474"/>
      <c r="C30" s="475"/>
      <c r="D30" s="448"/>
      <c r="E30" s="480" t="s">
        <v>415</v>
      </c>
      <c r="F30" s="467"/>
      <c r="G30" s="476">
        <v>0.03</v>
      </c>
      <c r="H30" s="469"/>
      <c r="I30" s="470"/>
      <c r="J30" s="469">
        <f>SUM(J11:J27)*0.03</f>
        <v>0</v>
      </c>
      <c r="K30" s="471" t="s">
        <v>1477</v>
      </c>
      <c r="M30" s="436"/>
      <c r="N30" s="436"/>
      <c r="O30" s="436"/>
      <c r="P30" s="447"/>
      <c r="Q30" s="447"/>
    </row>
    <row r="31" spans="1:17">
      <c r="A31" s="473" t="s">
        <v>1533</v>
      </c>
      <c r="B31" s="474"/>
      <c r="C31" s="475"/>
      <c r="D31" s="448"/>
      <c r="E31" s="481" t="s">
        <v>473</v>
      </c>
      <c r="F31" s="482" t="s">
        <v>401</v>
      </c>
      <c r="G31" s="483">
        <v>16</v>
      </c>
      <c r="H31" s="484"/>
      <c r="I31" s="485"/>
      <c r="J31" s="469">
        <f>G31*H31</f>
        <v>0</v>
      </c>
      <c r="K31" s="486">
        <f>G31*I31</f>
        <v>0</v>
      </c>
      <c r="M31" s="257"/>
      <c r="N31" s="257"/>
      <c r="O31" s="257"/>
      <c r="P31" s="447"/>
      <c r="Q31" s="447"/>
    </row>
    <row r="32" spans="1:17">
      <c r="A32" s="473" t="s">
        <v>1535</v>
      </c>
      <c r="B32" s="474"/>
      <c r="C32" s="475"/>
      <c r="D32" s="448"/>
      <c r="E32" s="481" t="s">
        <v>474</v>
      </c>
      <c r="F32" s="467" t="s">
        <v>401</v>
      </c>
      <c r="G32" s="487">
        <v>16</v>
      </c>
      <c r="H32" s="469"/>
      <c r="I32" s="470"/>
      <c r="J32" s="469">
        <f>G32*H32</f>
        <v>0</v>
      </c>
      <c r="K32" s="471">
        <f>G32*I32</f>
        <v>0</v>
      </c>
      <c r="M32" s="436"/>
      <c r="N32" s="436"/>
      <c r="O32" s="436"/>
      <c r="P32" s="447"/>
      <c r="Q32" s="447"/>
    </row>
    <row r="33" spans="1:17">
      <c r="A33" s="473" t="s">
        <v>1764</v>
      </c>
      <c r="B33" s="474"/>
      <c r="C33" s="475"/>
      <c r="D33" s="448"/>
      <c r="E33" s="481" t="s">
        <v>475</v>
      </c>
      <c r="F33" s="467" t="s">
        <v>401</v>
      </c>
      <c r="G33" s="487">
        <v>16</v>
      </c>
      <c r="H33" s="469"/>
      <c r="I33" s="470"/>
      <c r="J33" s="469">
        <f>G33*H33</f>
        <v>0</v>
      </c>
      <c r="K33" s="471">
        <f>G33*I33</f>
        <v>0</v>
      </c>
      <c r="M33" s="436"/>
      <c r="N33" s="436"/>
      <c r="O33" s="436"/>
      <c r="P33" s="447"/>
      <c r="Q33" s="447"/>
    </row>
    <row r="34" spans="1:17">
      <c r="A34" s="477">
        <v>4</v>
      </c>
      <c r="B34" s="474"/>
      <c r="C34" s="478"/>
      <c r="D34" s="448"/>
      <c r="E34" s="466" t="s">
        <v>416</v>
      </c>
      <c r="F34" s="467" t="s">
        <v>401</v>
      </c>
      <c r="G34" s="487">
        <v>4</v>
      </c>
      <c r="H34" s="469"/>
      <c r="I34" s="470"/>
      <c r="J34" s="469">
        <f>G34*H34</f>
        <v>0</v>
      </c>
      <c r="K34" s="471">
        <f>G34*I34</f>
        <v>0</v>
      </c>
      <c r="M34" s="436"/>
      <c r="N34" s="436"/>
      <c r="O34" s="436"/>
      <c r="P34" s="447"/>
      <c r="Q34" s="447"/>
    </row>
    <row r="35" spans="1:17" ht="13.5" thickBot="1">
      <c r="A35" s="488" t="s">
        <v>1477</v>
      </c>
      <c r="B35" s="489"/>
      <c r="C35" s="490"/>
      <c r="D35" s="491"/>
      <c r="E35" s="492"/>
      <c r="F35" s="493"/>
      <c r="G35" s="494"/>
      <c r="H35" s="495"/>
      <c r="I35" s="496"/>
      <c r="J35" s="495"/>
      <c r="K35" s="497" t="s">
        <v>1477</v>
      </c>
    </row>
    <row r="36" spans="1:17">
      <c r="A36" s="498"/>
      <c r="B36" s="498"/>
      <c r="C36" s="499"/>
      <c r="D36" s="500"/>
      <c r="E36" s="501"/>
      <c r="F36" s="502"/>
      <c r="G36" s="503"/>
      <c r="H36" s="504"/>
      <c r="I36" s="505"/>
      <c r="J36" s="506"/>
      <c r="K36" s="507"/>
    </row>
    <row r="37" spans="1:17">
      <c r="A37" s="498"/>
      <c r="B37" s="498"/>
      <c r="C37" s="499"/>
      <c r="D37" s="500"/>
      <c r="E37" s="501"/>
      <c r="F37" s="502"/>
      <c r="G37" s="503"/>
      <c r="H37" s="504"/>
      <c r="I37" s="505"/>
      <c r="J37" s="506"/>
      <c r="K37" s="507"/>
    </row>
    <row r="38" spans="1:17">
      <c r="A38" s="498"/>
      <c r="B38" s="498"/>
      <c r="C38" s="499"/>
      <c r="D38" s="500"/>
      <c r="E38" s="501"/>
      <c r="F38" s="502"/>
      <c r="G38" s="503"/>
      <c r="H38" s="504"/>
      <c r="I38" s="505"/>
      <c r="J38" s="506"/>
      <c r="K38" s="507"/>
    </row>
    <row r="39" spans="1:17">
      <c r="A39" s="498"/>
      <c r="B39" s="498"/>
      <c r="C39" s="499"/>
      <c r="D39" s="500"/>
      <c r="E39" s="501"/>
      <c r="F39" s="502"/>
      <c r="G39" s="503"/>
      <c r="H39" s="504"/>
      <c r="I39" s="505"/>
      <c r="J39" s="506"/>
      <c r="K39" s="507"/>
    </row>
    <row r="40" spans="1:17">
      <c r="A40" s="498"/>
      <c r="B40" s="498"/>
      <c r="C40" s="499"/>
      <c r="D40" s="500"/>
      <c r="E40" s="501"/>
      <c r="F40" s="502"/>
      <c r="G40" s="503"/>
      <c r="H40" s="504"/>
      <c r="I40" s="505"/>
      <c r="J40" s="506"/>
      <c r="K40" s="507"/>
    </row>
    <row r="41" spans="1:17" ht="13.5" thickBot="1"/>
    <row r="42" spans="1:17" ht="13.5" thickBot="1">
      <c r="A42" s="725" t="s">
        <v>384</v>
      </c>
      <c r="B42" s="417" t="s">
        <v>385</v>
      </c>
      <c r="C42" s="417" t="s">
        <v>386</v>
      </c>
      <c r="D42" s="417" t="s">
        <v>387</v>
      </c>
      <c r="E42" s="726" t="s">
        <v>388</v>
      </c>
      <c r="F42" s="417" t="s">
        <v>389</v>
      </c>
      <c r="G42" s="418" t="s">
        <v>390</v>
      </c>
      <c r="H42" s="727" t="s">
        <v>391</v>
      </c>
      <c r="I42" s="727"/>
      <c r="J42" s="728" t="s">
        <v>392</v>
      </c>
      <c r="K42" s="728"/>
    </row>
    <row r="43" spans="1:17" ht="13.5" thickBot="1">
      <c r="A43" s="725"/>
      <c r="B43" s="419" t="s">
        <v>393</v>
      </c>
      <c r="C43" s="419" t="s">
        <v>394</v>
      </c>
      <c r="D43" s="419" t="s">
        <v>1477</v>
      </c>
      <c r="E43" s="726"/>
      <c r="F43" s="419" t="s">
        <v>395</v>
      </c>
      <c r="G43" s="420" t="s">
        <v>396</v>
      </c>
      <c r="H43" s="421" t="s">
        <v>397</v>
      </c>
      <c r="I43" s="422" t="s">
        <v>398</v>
      </c>
      <c r="J43" s="421" t="s">
        <v>397</v>
      </c>
      <c r="K43" s="423" t="s">
        <v>398</v>
      </c>
      <c r="N43" s="425"/>
      <c r="Q43" s="425"/>
    </row>
    <row r="44" spans="1:17">
      <c r="A44" s="426"/>
      <c r="B44" s="427"/>
      <c r="C44" s="428"/>
      <c r="D44" s="429"/>
      <c r="E44" s="430" t="s">
        <v>417</v>
      </c>
      <c r="F44" s="508"/>
      <c r="G44" s="509"/>
      <c r="H44" s="433"/>
      <c r="I44" s="434"/>
      <c r="J44" s="510"/>
      <c r="K44" s="511"/>
      <c r="N44" s="436"/>
    </row>
    <row r="45" spans="1:17">
      <c r="A45" s="437">
        <v>1</v>
      </c>
      <c r="B45" s="438"/>
      <c r="C45" s="439" t="s">
        <v>1477</v>
      </c>
      <c r="D45" s="440" t="s">
        <v>1477</v>
      </c>
      <c r="E45" s="512" t="s">
        <v>418</v>
      </c>
      <c r="F45" s="461" t="s">
        <v>419</v>
      </c>
      <c r="G45" s="513">
        <v>0.34499999999999997</v>
      </c>
      <c r="H45" s="463"/>
      <c r="I45" s="464"/>
      <c r="J45" s="469">
        <f t="shared" ref="J45:J64" si="4">G45*H45</f>
        <v>0</v>
      </c>
      <c r="K45" s="514">
        <f t="shared" ref="K45:K56" si="5">G45*I45</f>
        <v>0</v>
      </c>
      <c r="N45" s="436"/>
      <c r="Q45" s="447"/>
    </row>
    <row r="46" spans="1:17">
      <c r="A46" s="437">
        <v>2</v>
      </c>
      <c r="B46" s="438"/>
      <c r="C46" s="439" t="s">
        <v>1477</v>
      </c>
      <c r="D46" s="440" t="s">
        <v>1477</v>
      </c>
      <c r="E46" s="512" t="s">
        <v>420</v>
      </c>
      <c r="F46" s="461" t="s">
        <v>419</v>
      </c>
      <c r="G46" s="513">
        <v>0.26</v>
      </c>
      <c r="H46" s="463"/>
      <c r="I46" s="464"/>
      <c r="J46" s="469">
        <f t="shared" si="4"/>
        <v>0</v>
      </c>
      <c r="K46" s="514">
        <f t="shared" si="5"/>
        <v>0</v>
      </c>
      <c r="N46" s="436"/>
      <c r="Q46" s="447"/>
    </row>
    <row r="47" spans="1:17">
      <c r="A47" s="437">
        <v>3</v>
      </c>
      <c r="B47" s="438"/>
      <c r="C47" s="439"/>
      <c r="D47" s="440"/>
      <c r="E47" s="512" t="s">
        <v>421</v>
      </c>
      <c r="F47" s="467" t="s">
        <v>476</v>
      </c>
      <c r="G47" s="515">
        <v>3</v>
      </c>
      <c r="H47" s="463"/>
      <c r="I47" s="464"/>
      <c r="J47" s="469">
        <f t="shared" si="4"/>
        <v>0</v>
      </c>
      <c r="K47" s="514">
        <f t="shared" si="5"/>
        <v>0</v>
      </c>
      <c r="N47" s="436"/>
      <c r="Q47" s="447"/>
    </row>
    <row r="48" spans="1:17">
      <c r="A48" s="437">
        <v>4</v>
      </c>
      <c r="B48" s="438"/>
      <c r="C48" s="439"/>
      <c r="D48" s="516"/>
      <c r="E48" s="512" t="s">
        <v>423</v>
      </c>
      <c r="F48" s="467" t="s">
        <v>476</v>
      </c>
      <c r="G48" s="515">
        <v>31</v>
      </c>
      <c r="H48" s="463"/>
      <c r="I48" s="464"/>
      <c r="J48" s="469">
        <f t="shared" si="4"/>
        <v>0</v>
      </c>
      <c r="K48" s="514">
        <f t="shared" si="5"/>
        <v>0</v>
      </c>
      <c r="N48" s="436"/>
      <c r="Q48" s="447"/>
    </row>
    <row r="49" spans="1:17">
      <c r="A49" s="437">
        <v>5</v>
      </c>
      <c r="B49" s="438"/>
      <c r="C49" s="439" t="s">
        <v>1477</v>
      </c>
      <c r="D49" s="517" t="s">
        <v>1477</v>
      </c>
      <c r="E49" s="512" t="s">
        <v>424</v>
      </c>
      <c r="F49" s="467" t="s">
        <v>1786</v>
      </c>
      <c r="G49" s="515">
        <v>124</v>
      </c>
      <c r="H49" s="463"/>
      <c r="I49" s="464"/>
      <c r="J49" s="469">
        <f t="shared" si="4"/>
        <v>0</v>
      </c>
      <c r="K49" s="514">
        <f t="shared" si="5"/>
        <v>0</v>
      </c>
      <c r="N49" s="436"/>
      <c r="Q49" s="447"/>
    </row>
    <row r="50" spans="1:17">
      <c r="A50" s="437">
        <v>6</v>
      </c>
      <c r="B50" s="438"/>
      <c r="C50" s="439"/>
      <c r="D50" s="517"/>
      <c r="E50" s="512" t="s">
        <v>425</v>
      </c>
      <c r="F50" s="467" t="s">
        <v>476</v>
      </c>
      <c r="G50" s="515">
        <v>31</v>
      </c>
      <c r="H50" s="463"/>
      <c r="I50" s="464"/>
      <c r="J50" s="469">
        <f t="shared" si="4"/>
        <v>0</v>
      </c>
      <c r="K50" s="514">
        <f t="shared" si="5"/>
        <v>0</v>
      </c>
      <c r="N50" s="436"/>
      <c r="Q50" s="447"/>
    </row>
    <row r="51" spans="1:17">
      <c r="A51" s="437">
        <v>7</v>
      </c>
      <c r="B51" s="438"/>
      <c r="C51" s="439" t="s">
        <v>1477</v>
      </c>
      <c r="D51" s="517" t="s">
        <v>1477</v>
      </c>
      <c r="E51" s="512" t="s">
        <v>426</v>
      </c>
      <c r="F51" s="467" t="s">
        <v>476</v>
      </c>
      <c r="G51" s="515">
        <v>31</v>
      </c>
      <c r="H51" s="463"/>
      <c r="I51" s="464"/>
      <c r="J51" s="469">
        <f t="shared" si="4"/>
        <v>0</v>
      </c>
      <c r="K51" s="514">
        <f t="shared" si="5"/>
        <v>0</v>
      </c>
      <c r="N51" s="436"/>
      <c r="Q51" s="447"/>
    </row>
    <row r="52" spans="1:17">
      <c r="A52" s="437">
        <v>8</v>
      </c>
      <c r="B52" s="438"/>
      <c r="C52" s="439"/>
      <c r="D52" s="517"/>
      <c r="E52" s="518" t="s">
        <v>427</v>
      </c>
      <c r="F52" s="467" t="s">
        <v>1786</v>
      </c>
      <c r="G52" s="468">
        <v>30</v>
      </c>
      <c r="H52" s="519"/>
      <c r="I52" s="520"/>
      <c r="J52" s="469">
        <f t="shared" si="4"/>
        <v>0</v>
      </c>
      <c r="K52" s="521">
        <f t="shared" si="5"/>
        <v>0</v>
      </c>
      <c r="N52" s="522"/>
      <c r="Q52" s="447"/>
    </row>
    <row r="53" spans="1:17">
      <c r="A53" s="437">
        <v>9</v>
      </c>
      <c r="B53" s="438"/>
      <c r="C53" s="439"/>
      <c r="D53" s="517"/>
      <c r="E53" s="518" t="s">
        <v>428</v>
      </c>
      <c r="F53" s="467" t="s">
        <v>1786</v>
      </c>
      <c r="G53" s="468">
        <v>228</v>
      </c>
      <c r="H53" s="519"/>
      <c r="I53" s="523"/>
      <c r="J53" s="469">
        <f t="shared" si="4"/>
        <v>0</v>
      </c>
      <c r="K53" s="521">
        <f t="shared" si="5"/>
        <v>0</v>
      </c>
      <c r="N53" s="524"/>
      <c r="Q53" s="447"/>
    </row>
    <row r="54" spans="1:17">
      <c r="A54" s="437">
        <v>10</v>
      </c>
      <c r="B54" s="438"/>
      <c r="C54" s="439"/>
      <c r="D54" s="517"/>
      <c r="E54" s="518" t="s">
        <v>429</v>
      </c>
      <c r="F54" s="467" t="s">
        <v>1786</v>
      </c>
      <c r="G54" s="468">
        <v>117</v>
      </c>
      <c r="H54" s="519"/>
      <c r="I54" s="523"/>
      <c r="J54" s="469">
        <f t="shared" si="4"/>
        <v>0</v>
      </c>
      <c r="K54" s="521">
        <f t="shared" si="5"/>
        <v>0</v>
      </c>
      <c r="N54" s="524"/>
      <c r="Q54" s="447"/>
    </row>
    <row r="55" spans="1:17">
      <c r="A55" s="437">
        <v>11</v>
      </c>
      <c r="B55" s="438"/>
      <c r="C55" s="439"/>
      <c r="D55" s="517"/>
      <c r="E55" s="518" t="s">
        <v>430</v>
      </c>
      <c r="F55" s="467" t="s">
        <v>1786</v>
      </c>
      <c r="G55" s="468">
        <v>345</v>
      </c>
      <c r="H55" s="519"/>
      <c r="I55" s="520"/>
      <c r="J55" s="469">
        <f t="shared" si="4"/>
        <v>0</v>
      </c>
      <c r="K55" s="521">
        <f t="shared" si="5"/>
        <v>0</v>
      </c>
      <c r="N55" s="522"/>
      <c r="Q55" s="447"/>
    </row>
    <row r="56" spans="1:17">
      <c r="A56" s="437">
        <v>12</v>
      </c>
      <c r="B56" s="438"/>
      <c r="C56" s="439"/>
      <c r="D56" s="517"/>
      <c r="E56" s="525" t="s">
        <v>431</v>
      </c>
      <c r="F56" s="526" t="s">
        <v>401</v>
      </c>
      <c r="G56" s="527">
        <v>2</v>
      </c>
      <c r="H56" s="528"/>
      <c r="I56" s="523"/>
      <c r="J56" s="469">
        <f t="shared" si="4"/>
        <v>0</v>
      </c>
      <c r="K56" s="529">
        <f t="shared" si="5"/>
        <v>0</v>
      </c>
      <c r="N56" s="524"/>
      <c r="Q56" s="447"/>
    </row>
    <row r="57" spans="1:17" ht="12.75" customHeight="1">
      <c r="A57" s="437">
        <v>13</v>
      </c>
      <c r="B57" s="438"/>
      <c r="C57" s="439"/>
      <c r="D57" s="517"/>
      <c r="E57" s="518" t="s">
        <v>432</v>
      </c>
      <c r="F57" s="467" t="s">
        <v>1477</v>
      </c>
      <c r="G57" s="468"/>
      <c r="H57" s="519"/>
      <c r="I57" s="520"/>
      <c r="J57" s="469">
        <f t="shared" si="4"/>
        <v>0</v>
      </c>
      <c r="K57" s="521" t="s">
        <v>1477</v>
      </c>
      <c r="N57" s="522"/>
      <c r="Q57" s="447"/>
    </row>
    <row r="58" spans="1:17">
      <c r="A58" s="437" t="s">
        <v>1477</v>
      </c>
      <c r="B58" s="438"/>
      <c r="C58" s="439"/>
      <c r="D58" s="517"/>
      <c r="E58" s="518" t="s">
        <v>433</v>
      </c>
      <c r="F58" s="467" t="s">
        <v>401</v>
      </c>
      <c r="G58" s="468">
        <v>5</v>
      </c>
      <c r="H58" s="519"/>
      <c r="I58" s="520"/>
      <c r="J58" s="469">
        <f t="shared" si="4"/>
        <v>0</v>
      </c>
      <c r="K58" s="521">
        <f t="shared" ref="K58:K64" si="6">G58*I58</f>
        <v>0</v>
      </c>
      <c r="N58" s="522"/>
      <c r="Q58" s="447"/>
    </row>
    <row r="59" spans="1:17">
      <c r="A59" s="437">
        <v>14</v>
      </c>
      <c r="B59" s="438"/>
      <c r="C59" s="439"/>
      <c r="D59" s="517"/>
      <c r="E59" s="518" t="s">
        <v>434</v>
      </c>
      <c r="F59" s="467" t="s">
        <v>476</v>
      </c>
      <c r="G59" s="468">
        <v>4</v>
      </c>
      <c r="H59" s="519"/>
      <c r="I59" s="520"/>
      <c r="J59" s="469">
        <f t="shared" si="4"/>
        <v>0</v>
      </c>
      <c r="K59" s="521">
        <f t="shared" si="6"/>
        <v>0</v>
      </c>
      <c r="N59" s="522"/>
      <c r="Q59" s="447"/>
    </row>
    <row r="60" spans="1:17">
      <c r="A60" s="437">
        <v>15</v>
      </c>
      <c r="B60" s="438"/>
      <c r="C60" s="439"/>
      <c r="D60" s="517"/>
      <c r="E60" s="518" t="s">
        <v>435</v>
      </c>
      <c r="F60" s="467" t="s">
        <v>476</v>
      </c>
      <c r="G60" s="468">
        <v>4</v>
      </c>
      <c r="H60" s="519"/>
      <c r="I60" s="520"/>
      <c r="J60" s="469">
        <f t="shared" si="4"/>
        <v>0</v>
      </c>
      <c r="K60" s="521">
        <f t="shared" si="6"/>
        <v>0</v>
      </c>
      <c r="N60" s="522"/>
      <c r="Q60" s="447"/>
    </row>
    <row r="61" spans="1:17">
      <c r="A61" s="437">
        <v>16</v>
      </c>
      <c r="B61" s="438"/>
      <c r="C61" s="439"/>
      <c r="D61" s="517"/>
      <c r="E61" s="518" t="s">
        <v>436</v>
      </c>
      <c r="F61" s="467" t="s">
        <v>1786</v>
      </c>
      <c r="G61" s="468">
        <v>24</v>
      </c>
      <c r="H61" s="519"/>
      <c r="I61" s="520"/>
      <c r="J61" s="469">
        <f t="shared" si="4"/>
        <v>0</v>
      </c>
      <c r="K61" s="521">
        <f t="shared" si="6"/>
        <v>0</v>
      </c>
      <c r="N61" s="522"/>
      <c r="Q61" s="447"/>
    </row>
    <row r="62" spans="1:17">
      <c r="A62" s="477">
        <v>17</v>
      </c>
      <c r="B62" s="474"/>
      <c r="C62" s="478" t="s">
        <v>1477</v>
      </c>
      <c r="D62" s="530" t="s">
        <v>1477</v>
      </c>
      <c r="E62" s="518" t="s">
        <v>437</v>
      </c>
      <c r="F62" s="467" t="s">
        <v>1786</v>
      </c>
      <c r="G62" s="468">
        <v>62</v>
      </c>
      <c r="H62" s="519"/>
      <c r="I62" s="520"/>
      <c r="J62" s="469">
        <f t="shared" si="4"/>
        <v>0</v>
      </c>
      <c r="K62" s="521">
        <f t="shared" si="6"/>
        <v>0</v>
      </c>
      <c r="N62" s="522"/>
      <c r="Q62" s="447"/>
    </row>
    <row r="63" spans="1:17">
      <c r="A63" s="477">
        <v>18</v>
      </c>
      <c r="B63" s="474"/>
      <c r="C63" s="478"/>
      <c r="D63" s="530"/>
      <c r="E63" s="525" t="s">
        <v>438</v>
      </c>
      <c r="F63" s="526" t="s">
        <v>1786</v>
      </c>
      <c r="G63" s="527">
        <v>86</v>
      </c>
      <c r="H63" s="531"/>
      <c r="I63" s="523"/>
      <c r="J63" s="469">
        <f t="shared" si="4"/>
        <v>0</v>
      </c>
      <c r="K63" s="532">
        <f t="shared" si="6"/>
        <v>0</v>
      </c>
      <c r="N63" s="524"/>
      <c r="Q63" s="447"/>
    </row>
    <row r="64" spans="1:17">
      <c r="A64" s="473" t="s">
        <v>1848</v>
      </c>
      <c r="B64" s="474"/>
      <c r="C64" s="475"/>
      <c r="D64" s="530"/>
      <c r="E64" s="518" t="s">
        <v>439</v>
      </c>
      <c r="F64" s="467" t="s">
        <v>476</v>
      </c>
      <c r="G64" s="468">
        <v>118</v>
      </c>
      <c r="H64" s="519"/>
      <c r="I64" s="470"/>
      <c r="J64" s="469">
        <f t="shared" si="4"/>
        <v>0</v>
      </c>
      <c r="K64" s="521">
        <f t="shared" si="6"/>
        <v>0</v>
      </c>
      <c r="N64" s="436"/>
      <c r="Q64" s="447"/>
    </row>
    <row r="65" spans="1:11">
      <c r="A65" s="473"/>
      <c r="B65" s="474"/>
      <c r="C65" s="475"/>
      <c r="D65" s="530"/>
      <c r="E65" s="518"/>
      <c r="F65" s="467"/>
      <c r="G65" s="468"/>
      <c r="H65" s="519"/>
      <c r="I65" s="533"/>
      <c r="J65" s="469"/>
      <c r="K65" s="521"/>
    </row>
    <row r="66" spans="1:11">
      <c r="A66" s="473" t="s">
        <v>1477</v>
      </c>
      <c r="B66" s="474"/>
      <c r="C66" s="475"/>
      <c r="D66" s="530"/>
      <c r="E66" s="534" t="s">
        <v>440</v>
      </c>
      <c r="F66" s="467"/>
      <c r="G66" s="468"/>
      <c r="H66" s="519"/>
      <c r="I66" s="533"/>
      <c r="J66" s="469"/>
      <c r="K66" s="521"/>
    </row>
    <row r="67" spans="1:11">
      <c r="A67" s="473" t="s">
        <v>1533</v>
      </c>
      <c r="B67" s="474"/>
      <c r="C67" s="475"/>
      <c r="D67" s="530"/>
      <c r="E67" s="518" t="s">
        <v>441</v>
      </c>
      <c r="F67" s="467" t="s">
        <v>401</v>
      </c>
      <c r="G67" s="468">
        <v>1</v>
      </c>
      <c r="H67" s="519"/>
      <c r="I67" s="533"/>
      <c r="J67" s="469">
        <f>G67*H67</f>
        <v>0</v>
      </c>
      <c r="K67" s="521">
        <f>G67*I67</f>
        <v>0</v>
      </c>
    </row>
    <row r="68" spans="1:11">
      <c r="A68" s="488" t="s">
        <v>1477</v>
      </c>
      <c r="B68" s="489"/>
      <c r="C68" s="490"/>
      <c r="D68" s="535"/>
      <c r="E68" s="536" t="s">
        <v>1477</v>
      </c>
      <c r="F68" s="537" t="s">
        <v>1477</v>
      </c>
      <c r="G68" s="538" t="s">
        <v>1477</v>
      </c>
      <c r="H68" s="539"/>
      <c r="I68" s="540" t="s">
        <v>1477</v>
      </c>
      <c r="J68" s="541" t="s">
        <v>1477</v>
      </c>
      <c r="K68" s="542" t="s">
        <v>1477</v>
      </c>
    </row>
    <row r="71" spans="1:11">
      <c r="A71" s="543"/>
      <c r="B71" s="544"/>
      <c r="C71" s="545"/>
      <c r="D71" s="545"/>
      <c r="E71" s="545"/>
      <c r="F71" s="545"/>
      <c r="G71" s="544" t="str">
        <f>A35</f>
        <v xml:space="preserve"> </v>
      </c>
      <c r="H71" s="546"/>
      <c r="I71" s="547" t="s">
        <v>442</v>
      </c>
      <c r="J71" s="548">
        <f>SUM(J12:J67)</f>
        <v>0</v>
      </c>
    </row>
    <row r="72" spans="1:11">
      <c r="A72" s="549"/>
      <c r="B72" s="415"/>
      <c r="C72" s="415"/>
      <c r="D72" s="415"/>
      <c r="E72" s="415" t="s">
        <v>1477</v>
      </c>
      <c r="F72" s="415"/>
      <c r="G72" s="415"/>
      <c r="H72" s="550"/>
      <c r="I72" s="551" t="s">
        <v>443</v>
      </c>
      <c r="J72" s="552">
        <f>SUM(K12:K68)</f>
        <v>0</v>
      </c>
    </row>
    <row r="73" spans="1:11">
      <c r="A73" s="553"/>
      <c r="B73" s="554"/>
      <c r="C73" s="554"/>
      <c r="D73" s="554"/>
      <c r="E73" s="554"/>
      <c r="F73" s="554"/>
      <c r="G73" s="554"/>
      <c r="H73" s="555"/>
      <c r="I73" s="556" t="s">
        <v>444</v>
      </c>
      <c r="J73" s="557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38" type="noConversion"/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7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1669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1186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1200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1186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SO_03.5 - Přípojka NN k napojovacímu bodu č.5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1188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1189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1186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87" t="str">
        <f>E11</f>
        <v>SO_03.5 - Přípojka NN k napojovacímu bodu č.5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1849</v>
      </c>
      <c r="F123" s="132" t="s">
        <v>1190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1764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1191</v>
      </c>
      <c r="F124" s="140" t="s">
        <v>1192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1764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1533</v>
      </c>
      <c r="D125" s="143" t="s">
        <v>1752</v>
      </c>
      <c r="E125" s="144" t="s">
        <v>1197</v>
      </c>
      <c r="F125" s="145" t="s">
        <v>1194</v>
      </c>
      <c r="G125" s="146" t="s">
        <v>2141</v>
      </c>
      <c r="H125" s="147">
        <v>1</v>
      </c>
      <c r="I125" s="148">
        <f ca="1">'Bod č.5'!I70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2051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2051</v>
      </c>
      <c r="BM125" s="154" t="s">
        <v>1195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70"/>
  <sheetViews>
    <sheetView topLeftCell="A40" workbookViewId="0">
      <selection activeCell="H45" sqref="H45:I63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7" ht="15.75">
      <c r="E1" s="202" t="s">
        <v>378</v>
      </c>
    </row>
    <row r="2" spans="1:17" ht="14.25">
      <c r="B2" s="201" t="s">
        <v>1468</v>
      </c>
      <c r="C2" s="203" t="s">
        <v>379</v>
      </c>
      <c r="D2" s="203"/>
      <c r="E2" s="203"/>
    </row>
    <row r="3" spans="1:17" ht="15">
      <c r="B3" s="201" t="s">
        <v>1716</v>
      </c>
      <c r="C3" s="204" t="s">
        <v>380</v>
      </c>
      <c r="D3" s="204"/>
      <c r="E3" s="204"/>
    </row>
    <row r="4" spans="1:17" ht="12" customHeight="1">
      <c r="C4" s="204" t="s">
        <v>477</v>
      </c>
      <c r="D4" s="204"/>
      <c r="E4" s="204"/>
    </row>
    <row r="5" spans="1:17" ht="12" customHeight="1">
      <c r="B5" s="201" t="s">
        <v>1472</v>
      </c>
      <c r="C5" s="204"/>
      <c r="D5" s="204"/>
      <c r="E5" s="204"/>
      <c r="J5" s="205"/>
      <c r="K5" s="206"/>
    </row>
    <row r="6" spans="1:17" ht="12" customHeight="1">
      <c r="B6" s="201" t="s">
        <v>1475</v>
      </c>
      <c r="C6" s="204"/>
      <c r="D6" s="204"/>
      <c r="E6" s="204"/>
      <c r="J6" s="205" t="s">
        <v>1480</v>
      </c>
      <c r="K6" s="205" t="s">
        <v>382</v>
      </c>
    </row>
    <row r="7" spans="1:17" ht="12" customHeight="1">
      <c r="A7" s="207"/>
      <c r="B7" s="207" t="s">
        <v>383</v>
      </c>
      <c r="C7" s="207"/>
      <c r="D7" s="207" t="s">
        <v>1477</v>
      </c>
      <c r="E7" s="207"/>
      <c r="F7" s="207"/>
      <c r="G7" s="207"/>
      <c r="H7" s="208"/>
      <c r="I7" s="208"/>
      <c r="J7" s="208"/>
      <c r="K7" s="208"/>
      <c r="L7" s="207"/>
    </row>
    <row r="8" spans="1:17" ht="13.5" thickBot="1"/>
    <row r="9" spans="1:17">
      <c r="A9" s="718" t="s">
        <v>384</v>
      </c>
      <c r="B9" s="213" t="s">
        <v>385</v>
      </c>
      <c r="C9" s="213" t="s">
        <v>386</v>
      </c>
      <c r="D9" s="214" t="s">
        <v>387</v>
      </c>
      <c r="E9" s="720" t="s">
        <v>388</v>
      </c>
      <c r="F9" s="213" t="s">
        <v>389</v>
      </c>
      <c r="G9" s="215" t="s">
        <v>390</v>
      </c>
      <c r="H9" s="722" t="s">
        <v>391</v>
      </c>
      <c r="I9" s="723"/>
      <c r="J9" s="722" t="s">
        <v>392</v>
      </c>
      <c r="K9" s="724"/>
    </row>
    <row r="10" spans="1:17" ht="13.5" thickBot="1">
      <c r="A10" s="719"/>
      <c r="B10" s="217" t="s">
        <v>393</v>
      </c>
      <c r="C10" s="217" t="s">
        <v>394</v>
      </c>
      <c r="D10" s="217" t="s">
        <v>1477</v>
      </c>
      <c r="E10" s="721"/>
      <c r="F10" s="217" t="s">
        <v>395</v>
      </c>
      <c r="G10" s="218" t="s">
        <v>396</v>
      </c>
      <c r="H10" s="219" t="s">
        <v>397</v>
      </c>
      <c r="I10" s="220" t="s">
        <v>398</v>
      </c>
      <c r="J10" s="219" t="s">
        <v>397</v>
      </c>
      <c r="K10" s="221" t="s">
        <v>398</v>
      </c>
      <c r="M10" s="222"/>
      <c r="N10" s="223"/>
      <c r="P10" s="309"/>
      <c r="Q10" s="309"/>
    </row>
    <row r="11" spans="1:17">
      <c r="A11" s="224"/>
      <c r="B11" s="225"/>
      <c r="C11" s="226"/>
      <c r="D11" s="390"/>
      <c r="E11" s="228" t="s">
        <v>478</v>
      </c>
      <c r="F11" s="229" t="s">
        <v>1477</v>
      </c>
      <c r="G11" s="230"/>
      <c r="H11" s="231"/>
      <c r="I11" s="232"/>
      <c r="J11" s="231"/>
      <c r="K11" s="233"/>
      <c r="M11" s="235"/>
      <c r="N11" s="235"/>
      <c r="P11" s="247"/>
      <c r="Q11" s="247"/>
    </row>
    <row r="12" spans="1:17">
      <c r="A12" s="236">
        <v>1</v>
      </c>
      <c r="B12" s="237"/>
      <c r="C12" s="238" t="s">
        <v>1477</v>
      </c>
      <c r="D12" s="239" t="s">
        <v>1477</v>
      </c>
      <c r="E12" s="240" t="s">
        <v>445</v>
      </c>
      <c r="F12" s="241" t="s">
        <v>1786</v>
      </c>
      <c r="G12" s="242">
        <v>22</v>
      </c>
      <c r="H12" s="243"/>
      <c r="I12" s="244"/>
      <c r="J12" s="243">
        <f t="shared" ref="J12:J17" si="0">G12*H12</f>
        <v>0</v>
      </c>
      <c r="K12" s="245">
        <f t="shared" ref="K12:K17" si="1">G12*I12</f>
        <v>0</v>
      </c>
      <c r="M12" s="246"/>
      <c r="N12" s="243"/>
      <c r="O12" s="244"/>
      <c r="P12" s="247"/>
      <c r="Q12" s="247"/>
    </row>
    <row r="13" spans="1:17">
      <c r="A13" s="236">
        <v>2</v>
      </c>
      <c r="B13" s="237"/>
      <c r="C13" s="238" t="s">
        <v>1477</v>
      </c>
      <c r="D13" s="275" t="s">
        <v>1477</v>
      </c>
      <c r="E13" s="354" t="s">
        <v>446</v>
      </c>
      <c r="F13" s="248" t="s">
        <v>1786</v>
      </c>
      <c r="G13" s="249">
        <v>328</v>
      </c>
      <c r="H13" s="250"/>
      <c r="I13" s="251"/>
      <c r="J13" s="250">
        <f t="shared" si="0"/>
        <v>0</v>
      </c>
      <c r="K13" s="252">
        <f t="shared" si="1"/>
        <v>0</v>
      </c>
      <c r="M13" s="253"/>
      <c r="N13" s="250"/>
      <c r="O13" s="251"/>
      <c r="P13" s="247"/>
      <c r="Q13" s="247"/>
    </row>
    <row r="14" spans="1:17">
      <c r="A14" s="236">
        <v>3</v>
      </c>
      <c r="B14" s="237" t="s">
        <v>1477</v>
      </c>
      <c r="C14" s="238" t="s">
        <v>1477</v>
      </c>
      <c r="D14" s="254" t="s">
        <v>1477</v>
      </c>
      <c r="E14" s="354" t="s">
        <v>447</v>
      </c>
      <c r="F14" s="241" t="s">
        <v>1786</v>
      </c>
      <c r="G14" s="255">
        <v>212</v>
      </c>
      <c r="H14" s="243"/>
      <c r="I14" s="256"/>
      <c r="J14" s="243">
        <f t="shared" si="0"/>
        <v>0</v>
      </c>
      <c r="K14" s="245">
        <f t="shared" si="1"/>
        <v>0</v>
      </c>
      <c r="M14" s="246"/>
      <c r="N14" s="243"/>
      <c r="O14" s="256"/>
      <c r="P14" s="247"/>
      <c r="Q14" s="247"/>
    </row>
    <row r="15" spans="1:17">
      <c r="A15" s="236">
        <v>4</v>
      </c>
      <c r="B15" s="237"/>
      <c r="C15" s="238"/>
      <c r="D15" s="268"/>
      <c r="E15" s="267" t="s">
        <v>402</v>
      </c>
      <c r="F15" s="260" t="s">
        <v>401</v>
      </c>
      <c r="G15" s="261">
        <v>6</v>
      </c>
      <c r="H15" s="262"/>
      <c r="I15" s="263"/>
      <c r="J15" s="262">
        <f t="shared" si="0"/>
        <v>0</v>
      </c>
      <c r="K15" s="264">
        <f t="shared" si="1"/>
        <v>0</v>
      </c>
      <c r="M15" s="235"/>
      <c r="N15" s="262"/>
      <c r="O15" s="263"/>
      <c r="P15" s="247"/>
      <c r="Q15" s="247"/>
    </row>
    <row r="16" spans="1:17">
      <c r="A16" s="236">
        <v>5</v>
      </c>
      <c r="B16" s="237"/>
      <c r="C16" s="238"/>
      <c r="D16" s="268"/>
      <c r="E16" s="267" t="s">
        <v>403</v>
      </c>
      <c r="F16" s="260" t="s">
        <v>401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M16" s="235"/>
      <c r="N16" s="262"/>
      <c r="O16" s="263"/>
      <c r="P16" s="247"/>
      <c r="Q16" s="247"/>
    </row>
    <row r="17" spans="1:17">
      <c r="A17" s="236">
        <v>6</v>
      </c>
      <c r="B17" s="237"/>
      <c r="C17" s="238"/>
      <c r="D17" s="268"/>
      <c r="E17" s="267" t="s">
        <v>455</v>
      </c>
      <c r="F17" s="260" t="s">
        <v>401</v>
      </c>
      <c r="G17" s="261">
        <v>1</v>
      </c>
      <c r="H17" s="262"/>
      <c r="I17" s="263"/>
      <c r="J17" s="262">
        <f t="shared" si="0"/>
        <v>0</v>
      </c>
      <c r="K17" s="264">
        <f t="shared" si="1"/>
        <v>0</v>
      </c>
      <c r="M17" s="235"/>
      <c r="N17" s="262"/>
      <c r="O17" s="263"/>
      <c r="P17" s="247"/>
      <c r="Q17" s="247"/>
    </row>
    <row r="18" spans="1:17">
      <c r="A18" s="236">
        <v>7</v>
      </c>
      <c r="B18" s="237"/>
      <c r="C18" s="238"/>
      <c r="D18" s="268"/>
      <c r="E18" s="267" t="s">
        <v>405</v>
      </c>
      <c r="F18" s="260" t="s">
        <v>1477</v>
      </c>
      <c r="G18" s="261" t="s">
        <v>1477</v>
      </c>
      <c r="H18" s="262"/>
      <c r="I18" s="263"/>
      <c r="J18" s="262" t="s">
        <v>1477</v>
      </c>
      <c r="K18" s="264" t="s">
        <v>1477</v>
      </c>
      <c r="M18" s="235"/>
      <c r="N18" s="262"/>
      <c r="O18" s="263"/>
      <c r="P18" s="247"/>
      <c r="Q18" s="247"/>
    </row>
    <row r="19" spans="1:17">
      <c r="A19" s="236" t="s">
        <v>1477</v>
      </c>
      <c r="B19" s="237"/>
      <c r="C19" s="238" t="s">
        <v>1477</v>
      </c>
      <c r="D19" s="268" t="s">
        <v>1477</v>
      </c>
      <c r="E19" s="267" t="s">
        <v>406</v>
      </c>
      <c r="F19" s="260" t="s">
        <v>401</v>
      </c>
      <c r="G19" s="261">
        <v>1</v>
      </c>
      <c r="H19" s="262"/>
      <c r="I19" s="263"/>
      <c r="J19" s="262">
        <f>G19*H19</f>
        <v>0</v>
      </c>
      <c r="K19" s="264">
        <f>G19*I19</f>
        <v>0</v>
      </c>
      <c r="M19" s="235"/>
      <c r="N19" s="262"/>
      <c r="O19" s="263"/>
      <c r="P19" s="247"/>
      <c r="Q19" s="247"/>
    </row>
    <row r="20" spans="1:17">
      <c r="A20" s="236">
        <v>8</v>
      </c>
      <c r="B20" s="237"/>
      <c r="C20" s="238"/>
      <c r="D20" s="268"/>
      <c r="E20" s="267" t="s">
        <v>456</v>
      </c>
      <c r="F20" s="260" t="s">
        <v>1477</v>
      </c>
      <c r="G20" s="261" t="s">
        <v>1477</v>
      </c>
      <c r="H20" s="262"/>
      <c r="I20" s="263"/>
      <c r="J20" s="262" t="s">
        <v>1477</v>
      </c>
      <c r="K20" s="264" t="s">
        <v>1477</v>
      </c>
      <c r="M20" s="235"/>
      <c r="N20" s="262"/>
      <c r="O20" s="263"/>
      <c r="P20" s="247"/>
      <c r="Q20" s="247"/>
    </row>
    <row r="21" spans="1:17">
      <c r="A21" s="236" t="s">
        <v>1477</v>
      </c>
      <c r="B21" s="237"/>
      <c r="C21" s="238"/>
      <c r="D21" s="268"/>
      <c r="E21" s="267" t="s">
        <v>408</v>
      </c>
      <c r="F21" s="260" t="s">
        <v>401</v>
      </c>
      <c r="G21" s="261">
        <v>1</v>
      </c>
      <c r="H21" s="262"/>
      <c r="I21" s="263"/>
      <c r="J21" s="262">
        <f t="shared" ref="J21:J27" si="2">G21*H21</f>
        <v>0</v>
      </c>
      <c r="K21" s="264">
        <f t="shared" ref="K21:K27" si="3">G21*I21</f>
        <v>0</v>
      </c>
      <c r="M21" s="235"/>
      <c r="N21" s="262"/>
      <c r="O21" s="263"/>
      <c r="P21" s="247"/>
      <c r="Q21" s="247"/>
    </row>
    <row r="22" spans="1:17">
      <c r="A22" s="236">
        <v>9</v>
      </c>
      <c r="B22" s="237"/>
      <c r="C22" s="238"/>
      <c r="D22" s="268"/>
      <c r="E22" s="267" t="s">
        <v>409</v>
      </c>
      <c r="F22" s="260" t="s">
        <v>1786</v>
      </c>
      <c r="G22" s="261">
        <v>6</v>
      </c>
      <c r="H22" s="262"/>
      <c r="I22" s="263"/>
      <c r="J22" s="262">
        <f t="shared" si="2"/>
        <v>0</v>
      </c>
      <c r="K22" s="264">
        <f t="shared" si="3"/>
        <v>0</v>
      </c>
      <c r="M22" s="235"/>
      <c r="N22" s="262"/>
      <c r="O22" s="263"/>
      <c r="P22" s="247"/>
      <c r="Q22" s="247"/>
    </row>
    <row r="23" spans="1:17">
      <c r="A23" s="236">
        <v>10</v>
      </c>
      <c r="B23" s="237"/>
      <c r="C23" s="238"/>
      <c r="D23" s="268"/>
      <c r="E23" s="269" t="s">
        <v>410</v>
      </c>
      <c r="F23" s="270" t="s">
        <v>1786</v>
      </c>
      <c r="G23" s="271">
        <v>30</v>
      </c>
      <c r="H23" s="272"/>
      <c r="I23" s="273"/>
      <c r="J23" s="272">
        <f t="shared" si="2"/>
        <v>0</v>
      </c>
      <c r="K23" s="274">
        <f t="shared" si="3"/>
        <v>0</v>
      </c>
      <c r="M23" s="235"/>
      <c r="N23" s="272"/>
      <c r="O23" s="273"/>
      <c r="P23" s="247"/>
      <c r="Q23" s="247"/>
    </row>
    <row r="24" spans="1:17">
      <c r="A24" s="236">
        <v>11</v>
      </c>
      <c r="B24" s="237"/>
      <c r="C24" s="238"/>
      <c r="D24" s="266"/>
      <c r="E24" s="269" t="s">
        <v>411</v>
      </c>
      <c r="F24" s="270" t="s">
        <v>401</v>
      </c>
      <c r="G24" s="271">
        <v>3</v>
      </c>
      <c r="H24" s="272"/>
      <c r="I24" s="273"/>
      <c r="J24" s="272">
        <f t="shared" si="2"/>
        <v>0</v>
      </c>
      <c r="K24" s="274">
        <f t="shared" si="3"/>
        <v>0</v>
      </c>
      <c r="M24" s="235"/>
      <c r="N24" s="272"/>
      <c r="O24" s="273"/>
      <c r="P24" s="247"/>
      <c r="Q24" s="247"/>
    </row>
    <row r="25" spans="1:17">
      <c r="A25" s="236">
        <v>12</v>
      </c>
      <c r="B25" s="237"/>
      <c r="C25" s="238"/>
      <c r="D25" s="268"/>
      <c r="E25" s="269" t="s">
        <v>412</v>
      </c>
      <c r="F25" s="270" t="s">
        <v>401</v>
      </c>
      <c r="G25" s="271">
        <v>3</v>
      </c>
      <c r="H25" s="272"/>
      <c r="I25" s="273"/>
      <c r="J25" s="272">
        <f t="shared" si="2"/>
        <v>0</v>
      </c>
      <c r="K25" s="274">
        <f t="shared" si="3"/>
        <v>0</v>
      </c>
      <c r="M25" s="235"/>
      <c r="N25" s="272"/>
      <c r="O25" s="273"/>
      <c r="P25" s="247"/>
      <c r="Q25" s="247"/>
    </row>
    <row r="26" spans="1:17">
      <c r="A26" s="236">
        <v>13</v>
      </c>
      <c r="B26" s="237"/>
      <c r="C26" s="238"/>
      <c r="D26" s="268"/>
      <c r="E26" s="269" t="s">
        <v>413</v>
      </c>
      <c r="F26" s="270" t="s">
        <v>1786</v>
      </c>
      <c r="G26" s="271">
        <v>78</v>
      </c>
      <c r="H26" s="272"/>
      <c r="I26" s="273"/>
      <c r="J26" s="272">
        <f t="shared" si="2"/>
        <v>0</v>
      </c>
      <c r="K26" s="274">
        <f t="shared" si="3"/>
        <v>0</v>
      </c>
      <c r="M26" s="235"/>
      <c r="N26" s="272"/>
      <c r="O26" s="273"/>
      <c r="P26" s="247"/>
      <c r="Q26" s="247"/>
    </row>
    <row r="27" spans="1:17">
      <c r="A27" s="236">
        <v>14</v>
      </c>
      <c r="B27" s="237"/>
      <c r="C27" s="238"/>
      <c r="D27" s="268"/>
      <c r="E27" s="269" t="s">
        <v>457</v>
      </c>
      <c r="F27" s="270" t="s">
        <v>1786</v>
      </c>
      <c r="G27" s="271">
        <v>2</v>
      </c>
      <c r="H27" s="272"/>
      <c r="I27" s="273"/>
      <c r="J27" s="272">
        <f t="shared" si="2"/>
        <v>0</v>
      </c>
      <c r="K27" s="274">
        <f t="shared" si="3"/>
        <v>0</v>
      </c>
      <c r="M27" s="235"/>
      <c r="N27" s="272"/>
      <c r="O27" s="273"/>
      <c r="P27" s="247"/>
      <c r="Q27" s="247"/>
    </row>
    <row r="28" spans="1:17">
      <c r="A28" s="277">
        <v>15</v>
      </c>
      <c r="B28" s="278"/>
      <c r="C28" s="279"/>
      <c r="D28" s="275" t="s">
        <v>1477</v>
      </c>
      <c r="E28" s="269" t="s">
        <v>414</v>
      </c>
      <c r="F28" s="270"/>
      <c r="G28" s="276">
        <v>0.05</v>
      </c>
      <c r="H28" s="272"/>
      <c r="I28" s="273"/>
      <c r="J28" s="272">
        <f>(J12+J13+J25+J26)*0.05</f>
        <v>0</v>
      </c>
      <c r="K28" s="274" t="s">
        <v>1477</v>
      </c>
      <c r="M28" s="235"/>
      <c r="N28" s="272"/>
      <c r="O28" s="273"/>
      <c r="P28" s="247"/>
      <c r="Q28" s="247"/>
    </row>
    <row r="29" spans="1:17">
      <c r="A29" s="281" t="s">
        <v>1477</v>
      </c>
      <c r="B29" s="278"/>
      <c r="C29" s="282"/>
      <c r="D29" s="275"/>
      <c r="E29" s="280"/>
      <c r="F29" s="270"/>
      <c r="G29" s="276"/>
      <c r="H29" s="272"/>
      <c r="I29" s="273"/>
      <c r="J29" s="272"/>
      <c r="K29" s="274" t="s">
        <v>1477</v>
      </c>
      <c r="M29" s="235"/>
      <c r="N29" s="272"/>
      <c r="O29" s="273"/>
      <c r="P29" s="247"/>
      <c r="Q29" s="247"/>
    </row>
    <row r="30" spans="1:17">
      <c r="A30" s="277" t="s">
        <v>1477</v>
      </c>
      <c r="B30" s="278"/>
      <c r="C30" s="279" t="s">
        <v>1477</v>
      </c>
      <c r="D30" s="275" t="s">
        <v>1477</v>
      </c>
      <c r="E30" s="283" t="s">
        <v>415</v>
      </c>
      <c r="F30" s="270"/>
      <c r="G30" s="276">
        <v>0.03</v>
      </c>
      <c r="H30" s="272"/>
      <c r="I30" s="273"/>
      <c r="J30" s="272">
        <f>(J12+J13+J14+J22+J23+J24+J26+J27)*0.03</f>
        <v>0</v>
      </c>
      <c r="K30" s="274" t="s">
        <v>1477</v>
      </c>
      <c r="M30" s="235"/>
      <c r="N30" s="272"/>
      <c r="O30" s="273"/>
      <c r="P30" s="247"/>
      <c r="Q30" s="247"/>
    </row>
    <row r="31" spans="1:17">
      <c r="A31" s="281" t="s">
        <v>1533</v>
      </c>
      <c r="B31" s="278"/>
      <c r="C31" s="282"/>
      <c r="D31" s="275"/>
      <c r="E31" s="284" t="s">
        <v>448</v>
      </c>
      <c r="F31" s="285" t="s">
        <v>401</v>
      </c>
      <c r="G31" s="286">
        <v>24</v>
      </c>
      <c r="H31" s="287"/>
      <c r="I31" s="288"/>
      <c r="J31" s="272">
        <f>G31*H31</f>
        <v>0</v>
      </c>
      <c r="K31" s="289">
        <f>G31*I31</f>
        <v>0</v>
      </c>
      <c r="M31" s="257"/>
      <c r="N31" s="287"/>
      <c r="O31" s="288"/>
      <c r="P31" s="247"/>
      <c r="Q31" s="247"/>
    </row>
    <row r="32" spans="1:17">
      <c r="A32" s="281" t="s">
        <v>1535</v>
      </c>
      <c r="B32" s="278"/>
      <c r="C32" s="282"/>
      <c r="D32" s="275"/>
      <c r="E32" s="284" t="s">
        <v>449</v>
      </c>
      <c r="F32" s="270" t="s">
        <v>401</v>
      </c>
      <c r="G32" s="290">
        <v>24</v>
      </c>
      <c r="H32" s="272"/>
      <c r="I32" s="273"/>
      <c r="J32" s="272">
        <f>G32*H32</f>
        <v>0</v>
      </c>
      <c r="K32" s="274">
        <f>G32*I32</f>
        <v>0</v>
      </c>
      <c r="M32" s="235"/>
      <c r="N32" s="272"/>
      <c r="O32" s="273"/>
      <c r="P32" s="247"/>
      <c r="Q32" s="247"/>
    </row>
    <row r="33" spans="1:17">
      <c r="A33" s="281" t="s">
        <v>1764</v>
      </c>
      <c r="B33" s="278"/>
      <c r="C33" s="282"/>
      <c r="D33" s="275"/>
      <c r="E33" s="284" t="s">
        <v>450</v>
      </c>
      <c r="F33" s="270" t="s">
        <v>401</v>
      </c>
      <c r="G33" s="290">
        <v>16</v>
      </c>
      <c r="H33" s="272"/>
      <c r="I33" s="273"/>
      <c r="J33" s="272">
        <f>G33*H33</f>
        <v>0</v>
      </c>
      <c r="K33" s="274">
        <f>G33*I33</f>
        <v>0</v>
      </c>
      <c r="M33" s="235"/>
      <c r="N33" s="272"/>
      <c r="O33" s="273"/>
      <c r="P33" s="247"/>
      <c r="Q33" s="247"/>
    </row>
    <row r="34" spans="1:17">
      <c r="A34" s="277">
        <v>4</v>
      </c>
      <c r="B34" s="278"/>
      <c r="C34" s="279"/>
      <c r="D34" s="275"/>
      <c r="E34" s="269" t="s">
        <v>416</v>
      </c>
      <c r="F34" s="270" t="s">
        <v>401</v>
      </c>
      <c r="G34" s="290">
        <v>4</v>
      </c>
      <c r="H34" s="272"/>
      <c r="I34" s="273"/>
      <c r="J34" s="272">
        <f>G34*H34</f>
        <v>0</v>
      </c>
      <c r="K34" s="274">
        <f>G34*I34</f>
        <v>0</v>
      </c>
      <c r="M34" s="235"/>
      <c r="N34" s="272"/>
      <c r="O34" s="273"/>
      <c r="P34" s="247"/>
      <c r="Q34" s="247"/>
    </row>
    <row r="35" spans="1:17">
      <c r="A35" s="281" t="s">
        <v>1477</v>
      </c>
      <c r="B35" s="278"/>
      <c r="C35" s="282"/>
      <c r="D35" s="334"/>
      <c r="E35" s="326"/>
      <c r="F35" s="270"/>
      <c r="G35" s="290"/>
      <c r="H35" s="272"/>
      <c r="I35" s="273"/>
      <c r="J35" s="272"/>
      <c r="K35" s="274" t="s">
        <v>1477</v>
      </c>
    </row>
    <row r="36" spans="1:17" ht="13.5" thickBot="1">
      <c r="A36" s="298" t="s">
        <v>1477</v>
      </c>
      <c r="B36" s="299"/>
      <c r="C36" s="300"/>
      <c r="D36" s="301"/>
      <c r="E36" s="392"/>
      <c r="F36" s="357"/>
      <c r="G36" s="358"/>
      <c r="H36" s="359"/>
      <c r="I36" s="360"/>
      <c r="J36" s="359"/>
      <c r="K36" s="361" t="s">
        <v>1477</v>
      </c>
    </row>
    <row r="37" spans="1:17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</row>
    <row r="38" spans="1:17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</row>
    <row r="39" spans="1:17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</row>
    <row r="40" spans="1:17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</row>
    <row r="41" spans="1:17" ht="13.5" thickBot="1"/>
    <row r="42" spans="1:17">
      <c r="A42" s="718" t="s">
        <v>384</v>
      </c>
      <c r="B42" s="213" t="s">
        <v>385</v>
      </c>
      <c r="C42" s="213" t="s">
        <v>386</v>
      </c>
      <c r="D42" s="214" t="s">
        <v>387</v>
      </c>
      <c r="E42" s="720" t="s">
        <v>388</v>
      </c>
      <c r="F42" s="213" t="s">
        <v>389</v>
      </c>
      <c r="G42" s="215" t="s">
        <v>390</v>
      </c>
      <c r="H42" s="722" t="s">
        <v>391</v>
      </c>
      <c r="I42" s="723"/>
      <c r="J42" s="722" t="s">
        <v>392</v>
      </c>
      <c r="K42" s="724"/>
    </row>
    <row r="43" spans="1:17" ht="13.5" thickBot="1">
      <c r="A43" s="719"/>
      <c r="B43" s="217" t="s">
        <v>393</v>
      </c>
      <c r="C43" s="217" t="s">
        <v>394</v>
      </c>
      <c r="D43" s="217" t="s">
        <v>1477</v>
      </c>
      <c r="E43" s="721"/>
      <c r="F43" s="217" t="s">
        <v>395</v>
      </c>
      <c r="G43" s="218" t="s">
        <v>396</v>
      </c>
      <c r="H43" s="219" t="s">
        <v>397</v>
      </c>
      <c r="I43" s="220" t="s">
        <v>398</v>
      </c>
      <c r="J43" s="219" t="s">
        <v>397</v>
      </c>
      <c r="K43" s="221" t="s">
        <v>398</v>
      </c>
      <c r="N43" s="223"/>
      <c r="Q43" s="223"/>
    </row>
    <row r="44" spans="1:17">
      <c r="A44" s="236" t="s">
        <v>1477</v>
      </c>
      <c r="B44" s="237"/>
      <c r="C44" s="238" t="s">
        <v>1477</v>
      </c>
      <c r="D44" s="239" t="s">
        <v>1477</v>
      </c>
      <c r="E44" s="228" t="s">
        <v>417</v>
      </c>
      <c r="F44" s="319"/>
      <c r="G44" s="320"/>
      <c r="H44" s="231"/>
      <c r="I44" s="232"/>
      <c r="J44" s="321"/>
      <c r="K44" s="322"/>
      <c r="N44" s="235"/>
      <c r="O44" s="263"/>
    </row>
    <row r="45" spans="1:17">
      <c r="A45" s="236">
        <v>1</v>
      </c>
      <c r="B45" s="237"/>
      <c r="C45" s="238" t="s">
        <v>1477</v>
      </c>
      <c r="D45" s="239" t="s">
        <v>1477</v>
      </c>
      <c r="E45" s="259" t="s">
        <v>418</v>
      </c>
      <c r="F45" s="260" t="s">
        <v>419</v>
      </c>
      <c r="G45" s="323">
        <v>0.504</v>
      </c>
      <c r="H45" s="262"/>
      <c r="I45" s="263"/>
      <c r="J45" s="272">
        <f t="shared" ref="J45:J63" si="4">G45*H45</f>
        <v>0</v>
      </c>
      <c r="K45" s="324">
        <f t="shared" ref="K45:K55" si="5">G45*I45</f>
        <v>0</v>
      </c>
      <c r="N45" s="235"/>
      <c r="O45" s="263"/>
    </row>
    <row r="46" spans="1:17">
      <c r="A46" s="236">
        <v>2</v>
      </c>
      <c r="B46" s="237" t="s">
        <v>1477</v>
      </c>
      <c r="C46" s="238" t="s">
        <v>1477</v>
      </c>
      <c r="D46" s="254" t="s">
        <v>1477</v>
      </c>
      <c r="E46" s="259" t="s">
        <v>420</v>
      </c>
      <c r="F46" s="260" t="s">
        <v>419</v>
      </c>
      <c r="G46" s="323">
        <v>0.45600000000000002</v>
      </c>
      <c r="H46" s="262"/>
      <c r="I46" s="263"/>
      <c r="J46" s="272">
        <f t="shared" si="4"/>
        <v>0</v>
      </c>
      <c r="K46" s="324">
        <f t="shared" si="5"/>
        <v>0</v>
      </c>
      <c r="N46" s="235"/>
      <c r="O46" s="263"/>
    </row>
    <row r="47" spans="1:17">
      <c r="A47" s="236">
        <v>3</v>
      </c>
      <c r="B47" s="237"/>
      <c r="C47" s="238"/>
      <c r="D47" s="265"/>
      <c r="E47" s="259" t="s">
        <v>423</v>
      </c>
      <c r="F47" s="270" t="s">
        <v>451</v>
      </c>
      <c r="G47" s="325">
        <v>39</v>
      </c>
      <c r="H47" s="262"/>
      <c r="I47" s="263"/>
      <c r="J47" s="272">
        <f t="shared" si="4"/>
        <v>0</v>
      </c>
      <c r="K47" s="324">
        <f t="shared" si="5"/>
        <v>0</v>
      </c>
      <c r="N47" s="235"/>
      <c r="O47" s="263"/>
    </row>
    <row r="48" spans="1:17">
      <c r="A48" s="236">
        <v>4</v>
      </c>
      <c r="B48" s="237"/>
      <c r="C48" s="238" t="s">
        <v>1477</v>
      </c>
      <c r="D48" s="265" t="s">
        <v>1477</v>
      </c>
      <c r="E48" s="259" t="s">
        <v>424</v>
      </c>
      <c r="F48" s="270" t="s">
        <v>1786</v>
      </c>
      <c r="G48" s="325">
        <v>156</v>
      </c>
      <c r="H48" s="262"/>
      <c r="I48" s="263"/>
      <c r="J48" s="272">
        <f t="shared" si="4"/>
        <v>0</v>
      </c>
      <c r="K48" s="324">
        <f t="shared" si="5"/>
        <v>0</v>
      </c>
      <c r="N48" s="235"/>
      <c r="O48" s="263"/>
    </row>
    <row r="49" spans="1:17">
      <c r="A49" s="236">
        <v>5</v>
      </c>
      <c r="B49" s="237"/>
      <c r="C49" s="238"/>
      <c r="D49" s="265"/>
      <c r="E49" s="259" t="s">
        <v>425</v>
      </c>
      <c r="F49" s="270" t="s">
        <v>451</v>
      </c>
      <c r="G49" s="325">
        <v>39</v>
      </c>
      <c r="H49" s="262"/>
      <c r="I49" s="263"/>
      <c r="J49" s="272">
        <f t="shared" si="4"/>
        <v>0</v>
      </c>
      <c r="K49" s="324">
        <f t="shared" si="5"/>
        <v>0</v>
      </c>
      <c r="N49" s="235"/>
      <c r="O49" s="263"/>
    </row>
    <row r="50" spans="1:17">
      <c r="A50" s="236">
        <v>6</v>
      </c>
      <c r="B50" s="237"/>
      <c r="C50" s="238"/>
      <c r="D50" s="265"/>
      <c r="E50" s="259" t="s">
        <v>426</v>
      </c>
      <c r="F50" s="270" t="s">
        <v>451</v>
      </c>
      <c r="G50" s="325">
        <v>39</v>
      </c>
      <c r="H50" s="262"/>
      <c r="I50" s="263"/>
      <c r="J50" s="272">
        <f t="shared" si="4"/>
        <v>0</v>
      </c>
      <c r="K50" s="324">
        <f t="shared" si="5"/>
        <v>0</v>
      </c>
      <c r="N50" s="235"/>
      <c r="O50" s="293"/>
    </row>
    <row r="51" spans="1:17">
      <c r="A51" s="236">
        <v>7</v>
      </c>
      <c r="B51" s="237"/>
      <c r="C51" s="238"/>
      <c r="D51" s="265"/>
      <c r="E51" s="326" t="s">
        <v>427</v>
      </c>
      <c r="F51" s="270" t="s">
        <v>1786</v>
      </c>
      <c r="G51" s="271">
        <v>30</v>
      </c>
      <c r="H51" s="292"/>
      <c r="I51" s="293"/>
      <c r="J51" s="272">
        <f t="shared" si="4"/>
        <v>0</v>
      </c>
      <c r="K51" s="295">
        <f t="shared" si="5"/>
        <v>0</v>
      </c>
      <c r="N51" s="297"/>
      <c r="O51" s="558"/>
    </row>
    <row r="52" spans="1:17">
      <c r="A52" s="236">
        <v>8</v>
      </c>
      <c r="B52" s="237"/>
      <c r="C52" s="238"/>
      <c r="D52" s="265"/>
      <c r="E52" s="326" t="s">
        <v>428</v>
      </c>
      <c r="F52" s="270" t="s">
        <v>1786</v>
      </c>
      <c r="G52" s="271">
        <v>74</v>
      </c>
      <c r="H52" s="292"/>
      <c r="I52" s="558"/>
      <c r="J52" s="272">
        <f t="shared" si="4"/>
        <v>0</v>
      </c>
      <c r="K52" s="295">
        <f t="shared" si="5"/>
        <v>0</v>
      </c>
      <c r="N52" s="559"/>
      <c r="O52" s="558"/>
    </row>
    <row r="53" spans="1:17">
      <c r="A53" s="236">
        <v>9</v>
      </c>
      <c r="B53" s="237"/>
      <c r="C53" s="238"/>
      <c r="D53" s="265"/>
      <c r="E53" s="326" t="s">
        <v>467</v>
      </c>
      <c r="F53" s="270" t="s">
        <v>1786</v>
      </c>
      <c r="G53" s="271">
        <v>430</v>
      </c>
      <c r="H53" s="292"/>
      <c r="I53" s="558"/>
      <c r="J53" s="272">
        <f t="shared" si="4"/>
        <v>0</v>
      </c>
      <c r="K53" s="295">
        <f t="shared" si="5"/>
        <v>0</v>
      </c>
      <c r="N53" s="559"/>
      <c r="O53" s="293"/>
    </row>
    <row r="54" spans="1:17">
      <c r="A54" s="236">
        <v>10</v>
      </c>
      <c r="B54" s="237"/>
      <c r="C54" s="238"/>
      <c r="D54" s="265"/>
      <c r="E54" s="326" t="s">
        <v>430</v>
      </c>
      <c r="F54" s="270" t="s">
        <v>1786</v>
      </c>
      <c r="G54" s="271">
        <v>504</v>
      </c>
      <c r="H54" s="292"/>
      <c r="I54" s="293"/>
      <c r="J54" s="272">
        <f t="shared" si="4"/>
        <v>0</v>
      </c>
      <c r="K54" s="295">
        <f t="shared" si="5"/>
        <v>0</v>
      </c>
      <c r="N54" s="297"/>
      <c r="O54" s="558"/>
    </row>
    <row r="55" spans="1:17">
      <c r="A55" s="236">
        <v>11</v>
      </c>
      <c r="B55" s="237"/>
      <c r="C55" s="238"/>
      <c r="D55" s="265"/>
      <c r="E55" s="560" t="s">
        <v>431</v>
      </c>
      <c r="F55" s="561" t="s">
        <v>401</v>
      </c>
      <c r="G55" s="562">
        <v>2</v>
      </c>
      <c r="H55" s="563"/>
      <c r="I55" s="558"/>
      <c r="J55" s="272">
        <f t="shared" si="4"/>
        <v>0</v>
      </c>
      <c r="K55" s="564">
        <f t="shared" si="5"/>
        <v>0</v>
      </c>
      <c r="N55" s="559"/>
      <c r="O55" s="293"/>
    </row>
    <row r="56" spans="1:17" ht="12.75" customHeight="1">
      <c r="A56" s="236">
        <v>12</v>
      </c>
      <c r="B56" s="237"/>
      <c r="C56" s="238"/>
      <c r="D56" s="265"/>
      <c r="E56" s="326" t="s">
        <v>432</v>
      </c>
      <c r="F56" s="270" t="s">
        <v>1477</v>
      </c>
      <c r="G56" s="271"/>
      <c r="H56" s="292"/>
      <c r="I56" s="293"/>
      <c r="J56" s="272">
        <f t="shared" si="4"/>
        <v>0</v>
      </c>
      <c r="K56" s="295" t="s">
        <v>1477</v>
      </c>
      <c r="N56" s="297"/>
      <c r="O56" s="293"/>
    </row>
    <row r="57" spans="1:17">
      <c r="A57" s="236" t="s">
        <v>1477</v>
      </c>
      <c r="B57" s="237"/>
      <c r="C57" s="238"/>
      <c r="D57" s="265"/>
      <c r="E57" s="326" t="s">
        <v>433</v>
      </c>
      <c r="F57" s="270" t="s">
        <v>401</v>
      </c>
      <c r="G57" s="271">
        <v>3</v>
      </c>
      <c r="H57" s="292"/>
      <c r="I57" s="293"/>
      <c r="J57" s="272">
        <f t="shared" si="4"/>
        <v>0</v>
      </c>
      <c r="K57" s="295">
        <f>G57*I57</f>
        <v>0</v>
      </c>
      <c r="N57" s="297"/>
      <c r="O57" s="293"/>
    </row>
    <row r="58" spans="1:17">
      <c r="A58" s="236">
        <v>13</v>
      </c>
      <c r="B58" s="237"/>
      <c r="C58" s="238" t="s">
        <v>1477</v>
      </c>
      <c r="D58" s="334" t="s">
        <v>1477</v>
      </c>
      <c r="E58" s="326" t="s">
        <v>437</v>
      </c>
      <c r="F58" s="270" t="s">
        <v>1786</v>
      </c>
      <c r="G58" s="271">
        <v>78</v>
      </c>
      <c r="H58" s="292"/>
      <c r="I58" s="293"/>
      <c r="J58" s="272">
        <f t="shared" si="4"/>
        <v>0</v>
      </c>
      <c r="K58" s="295">
        <f>G58*I58</f>
        <v>0</v>
      </c>
      <c r="N58" s="297"/>
      <c r="O58" s="558"/>
    </row>
    <row r="59" spans="1:17">
      <c r="A59" s="236">
        <v>14</v>
      </c>
      <c r="B59" s="237"/>
      <c r="C59" s="238"/>
      <c r="D59" s="334"/>
      <c r="E59" s="560" t="s">
        <v>438</v>
      </c>
      <c r="F59" s="561" t="s">
        <v>1786</v>
      </c>
      <c r="G59" s="562">
        <v>78</v>
      </c>
      <c r="H59" s="565"/>
      <c r="I59" s="558"/>
      <c r="J59" s="272">
        <f t="shared" si="4"/>
        <v>0</v>
      </c>
      <c r="K59" s="566">
        <f>G59*I59</f>
        <v>0</v>
      </c>
      <c r="N59" s="559"/>
      <c r="O59" s="273"/>
    </row>
    <row r="60" spans="1:17">
      <c r="A60" s="277">
        <v>15</v>
      </c>
      <c r="B60" s="278"/>
      <c r="C60" s="279"/>
      <c r="D60" s="334" t="s">
        <v>1477</v>
      </c>
      <c r="E60" s="326" t="s">
        <v>439</v>
      </c>
      <c r="F60" s="270" t="s">
        <v>451</v>
      </c>
      <c r="G60" s="271">
        <v>174</v>
      </c>
      <c r="H60" s="292"/>
      <c r="I60" s="273"/>
      <c r="J60" s="272">
        <f t="shared" si="4"/>
        <v>0</v>
      </c>
      <c r="K60" s="295">
        <f>G60*I60</f>
        <v>0</v>
      </c>
      <c r="N60" s="235"/>
      <c r="Q60" s="247"/>
    </row>
    <row r="61" spans="1:17">
      <c r="A61" s="281" t="s">
        <v>1477</v>
      </c>
      <c r="B61" s="278"/>
      <c r="C61" s="282"/>
      <c r="D61" s="334"/>
      <c r="E61" s="326"/>
      <c r="F61" s="270"/>
      <c r="G61" s="271"/>
      <c r="H61" s="292"/>
      <c r="I61" s="337"/>
      <c r="J61" s="272">
        <f t="shared" si="4"/>
        <v>0</v>
      </c>
      <c r="K61" s="295"/>
    </row>
    <row r="62" spans="1:17">
      <c r="A62" s="277" t="s">
        <v>1477</v>
      </c>
      <c r="B62" s="278"/>
      <c r="C62" s="279" t="s">
        <v>1477</v>
      </c>
      <c r="D62" s="334" t="s">
        <v>1477</v>
      </c>
      <c r="E62" s="338" t="s">
        <v>440</v>
      </c>
      <c r="F62" s="270"/>
      <c r="G62" s="271"/>
      <c r="H62" s="292"/>
      <c r="I62" s="337"/>
      <c r="J62" s="272">
        <f t="shared" si="4"/>
        <v>0</v>
      </c>
      <c r="K62" s="295"/>
    </row>
    <row r="63" spans="1:17">
      <c r="A63" s="281" t="s">
        <v>1533</v>
      </c>
      <c r="B63" s="278"/>
      <c r="C63" s="282"/>
      <c r="D63" s="334"/>
      <c r="E63" s="326" t="s">
        <v>441</v>
      </c>
      <c r="F63" s="270" t="s">
        <v>401</v>
      </c>
      <c r="G63" s="271">
        <v>1</v>
      </c>
      <c r="H63" s="292"/>
      <c r="I63" s="337"/>
      <c r="J63" s="272">
        <f t="shared" si="4"/>
        <v>0</v>
      </c>
      <c r="K63" s="295">
        <f>G63*I63</f>
        <v>0</v>
      </c>
    </row>
    <row r="64" spans="1:17" ht="13.5" thickBot="1">
      <c r="A64" s="298" t="s">
        <v>1477</v>
      </c>
      <c r="B64" s="299"/>
      <c r="C64" s="300"/>
      <c r="D64" s="301"/>
      <c r="E64" s="392"/>
      <c r="F64" s="357"/>
      <c r="G64" s="358"/>
      <c r="H64" s="359"/>
      <c r="I64" s="360"/>
      <c r="J64" s="359"/>
      <c r="K64" s="361" t="s">
        <v>1477</v>
      </c>
    </row>
    <row r="67" spans="1:9" ht="13.5" thickBot="1"/>
    <row r="68" spans="1:9">
      <c r="A68" s="393"/>
      <c r="B68" s="394"/>
      <c r="C68" s="394"/>
      <c r="D68" s="394"/>
      <c r="E68" s="394"/>
      <c r="F68" s="395" t="s">
        <v>1477</v>
      </c>
      <c r="G68" s="396"/>
      <c r="H68" s="397" t="s">
        <v>442</v>
      </c>
      <c r="I68" s="398">
        <f>SUM(J12:J64)</f>
        <v>0</v>
      </c>
    </row>
    <row r="69" spans="1:9" ht="13.5" thickBot="1">
      <c r="A69" s="399"/>
      <c r="B69" s="400"/>
      <c r="C69" s="400"/>
      <c r="D69" s="400"/>
      <c r="E69" s="400"/>
      <c r="F69" s="400"/>
      <c r="G69" s="401"/>
      <c r="H69" s="402" t="s">
        <v>443</v>
      </c>
      <c r="I69" s="403">
        <f>SUM(K12:K66)</f>
        <v>0</v>
      </c>
    </row>
    <row r="70" spans="1:9" ht="14.25" thickTop="1" thickBot="1">
      <c r="A70" s="404"/>
      <c r="B70" s="405"/>
      <c r="C70" s="405"/>
      <c r="D70" s="405"/>
      <c r="E70" s="405"/>
      <c r="F70" s="405"/>
      <c r="G70" s="406"/>
      <c r="H70" s="407" t="s">
        <v>444</v>
      </c>
      <c r="I70" s="408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8"/>
  <sheetViews>
    <sheetView showGridLines="0" topLeftCell="A240" workbookViewId="0">
      <selection activeCell="F256" sqref="F2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1675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1201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1202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ROUND((SUM(BE129:BE307)),  2)</f>
        <v>0</v>
      </c>
      <c r="G35" s="29"/>
      <c r="H35" s="29"/>
      <c r="I35" s="102">
        <v>0.21</v>
      </c>
      <c r="J35" s="101">
        <f>ROUND(((SUM(BE129:BE307))*I35),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ROUND((SUM(BF129:BF307)),  2)</f>
        <v>0</v>
      </c>
      <c r="G36" s="29"/>
      <c r="H36" s="29"/>
      <c r="I36" s="102">
        <v>0.12</v>
      </c>
      <c r="J36" s="101">
        <f>ROUND(((SUM(BF129:BF307))*I36),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ROUND((SUM(BG129:BG307)),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ROUND((SUM(BH129:BH307)),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ROUND((SUM(BI129:BI307)),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1201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SO_04.1-N - Tlakové stoky T5 -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J216</f>
        <v>0</v>
      </c>
      <c r="L101" s="115"/>
    </row>
    <row r="102" spans="1:47" s="9" customFormat="1" ht="19.899999999999999" customHeight="1">
      <c r="B102" s="115"/>
      <c r="D102" s="116" t="s">
        <v>1729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1730</v>
      </c>
      <c r="E103" s="117"/>
      <c r="F103" s="117"/>
      <c r="G103" s="117"/>
      <c r="H103" s="117"/>
      <c r="I103" s="117"/>
      <c r="J103" s="118">
        <f>J221</f>
        <v>0</v>
      </c>
      <c r="L103" s="115"/>
    </row>
    <row r="104" spans="1:47" s="9" customFormat="1" ht="19.899999999999999" customHeight="1">
      <c r="B104" s="115"/>
      <c r="D104" s="116" t="s">
        <v>1731</v>
      </c>
      <c r="E104" s="117"/>
      <c r="F104" s="117"/>
      <c r="G104" s="117"/>
      <c r="H104" s="117"/>
      <c r="I104" s="117"/>
      <c r="J104" s="118">
        <f>J252</f>
        <v>0</v>
      </c>
      <c r="L104" s="115"/>
    </row>
    <row r="105" spans="1:47" s="9" customFormat="1" ht="19.899999999999999" customHeight="1">
      <c r="B105" s="115"/>
      <c r="D105" s="116" t="s">
        <v>1732</v>
      </c>
      <c r="E105" s="117"/>
      <c r="F105" s="117"/>
      <c r="G105" s="117"/>
      <c r="H105" s="117"/>
      <c r="I105" s="117"/>
      <c r="J105" s="118">
        <f>J285</f>
        <v>0</v>
      </c>
      <c r="L105" s="115"/>
    </row>
    <row r="106" spans="1:47" s="9" customFormat="1" ht="19.899999999999999" customHeight="1">
      <c r="B106" s="115"/>
      <c r="D106" s="116" t="s">
        <v>1733</v>
      </c>
      <c r="E106" s="117"/>
      <c r="F106" s="117"/>
      <c r="G106" s="117"/>
      <c r="H106" s="117"/>
      <c r="I106" s="117"/>
      <c r="J106" s="118">
        <f>J295</f>
        <v>0</v>
      </c>
      <c r="L106" s="115"/>
    </row>
    <row r="107" spans="1:47" s="9" customFormat="1" ht="19.899999999999999" customHeight="1">
      <c r="B107" s="115"/>
      <c r="D107" s="116" t="s">
        <v>1734</v>
      </c>
      <c r="E107" s="117"/>
      <c r="F107" s="117"/>
      <c r="G107" s="117"/>
      <c r="H107" s="117"/>
      <c r="I107" s="117"/>
      <c r="J107" s="118">
        <f>J297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1735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1468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1716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1201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1718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87" t="str">
        <f>E11</f>
        <v>SO_04.1-N - Tlakové stoky T5 - neuznatelné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1472</v>
      </c>
      <c r="D123" s="29"/>
      <c r="E123" s="29"/>
      <c r="F123" s="24" t="str">
        <f>F14</f>
        <v xml:space="preserve"> </v>
      </c>
      <c r="G123" s="29"/>
      <c r="H123" s="29"/>
      <c r="I123" s="26" t="s">
        <v>1474</v>
      </c>
      <c r="J123" s="52">
        <f>IF(J14="","",J14)</f>
        <v>45743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1475</v>
      </c>
      <c r="D125" s="29"/>
      <c r="E125" s="29"/>
      <c r="F125" s="24" t="str">
        <f>E17</f>
        <v xml:space="preserve"> </v>
      </c>
      <c r="G125" s="29"/>
      <c r="H125" s="29"/>
      <c r="I125" s="26" t="s">
        <v>1480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1479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1483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1736</v>
      </c>
      <c r="D128" s="122" t="s">
        <v>1511</v>
      </c>
      <c r="E128" s="122" t="s">
        <v>1507</v>
      </c>
      <c r="F128" s="122" t="s">
        <v>1508</v>
      </c>
      <c r="G128" s="122" t="s">
        <v>1737</v>
      </c>
      <c r="H128" s="122" t="s">
        <v>1738</v>
      </c>
      <c r="I128" s="122" t="s">
        <v>1739</v>
      </c>
      <c r="J128" s="123" t="s">
        <v>1722</v>
      </c>
      <c r="K128" s="124" t="s">
        <v>1740</v>
      </c>
      <c r="L128" s="125"/>
      <c r="M128" s="58" t="s">
        <v>1456</v>
      </c>
      <c r="N128" s="59" t="s">
        <v>1490</v>
      </c>
      <c r="O128" s="59" t="s">
        <v>1741</v>
      </c>
      <c r="P128" s="59" t="s">
        <v>1742</v>
      </c>
      <c r="Q128" s="59" t="s">
        <v>1743</v>
      </c>
      <c r="R128" s="59" t="s">
        <v>1744</v>
      </c>
      <c r="S128" s="59" t="s">
        <v>1745</v>
      </c>
      <c r="T128" s="60" t="s">
        <v>1746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1747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471.20067399999994</v>
      </c>
      <c r="Q129" s="62"/>
      <c r="R129" s="127">
        <f>R130</f>
        <v>68.314157279999989</v>
      </c>
      <c r="S129" s="62"/>
      <c r="T129" s="128">
        <f>T130</f>
        <v>18.293999999999997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1525</v>
      </c>
      <c r="AU129" s="17" t="s">
        <v>1724</v>
      </c>
      <c r="BK129" s="129">
        <f>BK130</f>
        <v>0</v>
      </c>
    </row>
    <row r="130" spans="1:65" s="11" customFormat="1" ht="25.9" customHeight="1">
      <c r="B130" s="130"/>
      <c r="D130" s="131" t="s">
        <v>1525</v>
      </c>
      <c r="E130" s="132" t="s">
        <v>1748</v>
      </c>
      <c r="F130" s="132" t="s">
        <v>1749</v>
      </c>
      <c r="J130" s="133">
        <f>BK130</f>
        <v>0</v>
      </c>
      <c r="L130" s="130"/>
      <c r="M130" s="134"/>
      <c r="N130" s="135"/>
      <c r="O130" s="135"/>
      <c r="P130" s="136">
        <f>P131+P216+P218+P221+P252+P285+P295+P297</f>
        <v>471.20067399999994</v>
      </c>
      <c r="Q130" s="135"/>
      <c r="R130" s="136">
        <f>R131+R216+R218+R221+R252+R285+R295+R297</f>
        <v>68.314157279999989</v>
      </c>
      <c r="S130" s="135"/>
      <c r="T130" s="137">
        <f>T131+T216+T218+T221+T252+T285+T295+T297</f>
        <v>18.293999999999997</v>
      </c>
      <c r="AR130" s="131" t="s">
        <v>1533</v>
      </c>
      <c r="AT130" s="138" t="s">
        <v>1525</v>
      </c>
      <c r="AU130" s="138" t="s">
        <v>1526</v>
      </c>
      <c r="AY130" s="131" t="s">
        <v>1750</v>
      </c>
      <c r="BK130" s="139">
        <f>BK131+BK216+BK218+BK221+BK252+BK285+BK295+BK297</f>
        <v>0</v>
      </c>
    </row>
    <row r="131" spans="1:65" s="11" customFormat="1" ht="22.9" customHeight="1">
      <c r="B131" s="130"/>
      <c r="D131" s="131" t="s">
        <v>1525</v>
      </c>
      <c r="E131" s="140" t="s">
        <v>1533</v>
      </c>
      <c r="F131" s="140" t="s">
        <v>1751</v>
      </c>
      <c r="J131" s="141">
        <f>BK131</f>
        <v>0</v>
      </c>
      <c r="L131" s="130"/>
      <c r="M131" s="134"/>
      <c r="N131" s="135"/>
      <c r="O131" s="135"/>
      <c r="P131" s="136">
        <f>SUM(P132:P215)</f>
        <v>261.642403</v>
      </c>
      <c r="Q131" s="135"/>
      <c r="R131" s="136">
        <f>SUM(R132:R215)</f>
        <v>54.701818199999998</v>
      </c>
      <c r="S131" s="135"/>
      <c r="T131" s="137">
        <f>SUM(T132:T215)</f>
        <v>18.293999999999997</v>
      </c>
      <c r="AR131" s="131" t="s">
        <v>1533</v>
      </c>
      <c r="AT131" s="138" t="s">
        <v>1525</v>
      </c>
      <c r="AU131" s="138" t="s">
        <v>1533</v>
      </c>
      <c r="AY131" s="131" t="s">
        <v>1750</v>
      </c>
      <c r="BK131" s="139">
        <f>SUM(BK132:BK215)</f>
        <v>0</v>
      </c>
    </row>
    <row r="132" spans="1:65" s="1" customFormat="1" ht="76.349999999999994" customHeight="1">
      <c r="A132" s="29"/>
      <c r="B132" s="142"/>
      <c r="C132" s="143" t="s">
        <v>1533</v>
      </c>
      <c r="D132" s="143" t="s">
        <v>1752</v>
      </c>
      <c r="E132" s="144" t="s">
        <v>1203</v>
      </c>
      <c r="F132" s="145" t="s">
        <v>1204</v>
      </c>
      <c r="G132" s="146" t="s">
        <v>1755</v>
      </c>
      <c r="H132" s="147">
        <v>3.48</v>
      </c>
      <c r="I132" s="148"/>
      <c r="J132" s="148">
        <f>ROUND(I132*H132,2)</f>
        <v>0</v>
      </c>
      <c r="K132" s="149"/>
      <c r="L132" s="30"/>
      <c r="M132" s="150" t="s">
        <v>1456</v>
      </c>
      <c r="N132" s="151" t="s">
        <v>1491</v>
      </c>
      <c r="O132" s="152">
        <v>0.20799999999999999</v>
      </c>
      <c r="P132" s="152">
        <f>O132*H132</f>
        <v>0.72383999999999993</v>
      </c>
      <c r="Q132" s="152">
        <v>0</v>
      </c>
      <c r="R132" s="152">
        <f>Q132*H132</f>
        <v>0</v>
      </c>
      <c r="S132" s="152">
        <v>0.255</v>
      </c>
      <c r="T132" s="153">
        <f>S132*H132</f>
        <v>0.88739999999999997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1535</v>
      </c>
      <c r="AY132" s="17" t="s">
        <v>1750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1533</v>
      </c>
      <c r="BK132" s="155">
        <f>ROUND(I132*H132,2)</f>
        <v>0</v>
      </c>
      <c r="BL132" s="17" t="s">
        <v>1756</v>
      </c>
      <c r="BM132" s="154" t="s">
        <v>1205</v>
      </c>
    </row>
    <row r="133" spans="1:65" s="13" customFormat="1">
      <c r="B133" s="163"/>
      <c r="D133" s="157" t="s">
        <v>1758</v>
      </c>
      <c r="E133" s="164" t="s">
        <v>1456</v>
      </c>
      <c r="F133" s="165" t="s">
        <v>1206</v>
      </c>
      <c r="H133" s="166">
        <v>3.48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1758</v>
      </c>
      <c r="AU133" s="164" t="s">
        <v>1535</v>
      </c>
      <c r="AV133" s="13" t="s">
        <v>1535</v>
      </c>
      <c r="AW133" s="13" t="s">
        <v>1482</v>
      </c>
      <c r="AX133" s="13" t="s">
        <v>1533</v>
      </c>
      <c r="AY133" s="164" t="s">
        <v>1750</v>
      </c>
    </row>
    <row r="134" spans="1:65" s="1" customFormat="1" ht="62.65" customHeight="1">
      <c r="A134" s="29"/>
      <c r="B134" s="142"/>
      <c r="C134" s="143" t="s">
        <v>1535</v>
      </c>
      <c r="D134" s="143" t="s">
        <v>1752</v>
      </c>
      <c r="E134" s="144" t="s">
        <v>1753</v>
      </c>
      <c r="F134" s="145" t="s">
        <v>1754</v>
      </c>
      <c r="G134" s="146" t="s">
        <v>1755</v>
      </c>
      <c r="H134" s="147">
        <v>5.5</v>
      </c>
      <c r="I134" s="148"/>
      <c r="J134" s="148">
        <f>ROUND(I134*H134,2)</f>
        <v>0</v>
      </c>
      <c r="K134" s="149"/>
      <c r="L134" s="30"/>
      <c r="M134" s="150" t="s">
        <v>1456</v>
      </c>
      <c r="N134" s="151" t="s">
        <v>1491</v>
      </c>
      <c r="O134" s="152">
        <v>7.8E-2</v>
      </c>
      <c r="P134" s="152">
        <f>O134*H134</f>
        <v>0.42899999999999999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2.75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1756</v>
      </c>
      <c r="AT134" s="154" t="s">
        <v>1752</v>
      </c>
      <c r="AU134" s="154" t="s">
        <v>1535</v>
      </c>
      <c r="AY134" s="17" t="s">
        <v>1750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1533</v>
      </c>
      <c r="BK134" s="155">
        <f>ROUND(I134*H134,2)</f>
        <v>0</v>
      </c>
      <c r="BL134" s="17" t="s">
        <v>1756</v>
      </c>
      <c r="BM134" s="154" t="s">
        <v>1757</v>
      </c>
    </row>
    <row r="135" spans="1:65" s="12" customFormat="1">
      <c r="B135" s="156"/>
      <c r="D135" s="157" t="s">
        <v>1758</v>
      </c>
      <c r="E135" s="158" t="s">
        <v>1456</v>
      </c>
      <c r="F135" s="159" t="s">
        <v>2154</v>
      </c>
      <c r="H135" s="158" t="s">
        <v>1456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1758</v>
      </c>
      <c r="AU135" s="158" t="s">
        <v>1535</v>
      </c>
      <c r="AV135" s="12" t="s">
        <v>1533</v>
      </c>
      <c r="AW135" s="12" t="s">
        <v>1482</v>
      </c>
      <c r="AX135" s="12" t="s">
        <v>1526</v>
      </c>
      <c r="AY135" s="158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1207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1533</v>
      </c>
      <c r="AY136" s="164" t="s">
        <v>1750</v>
      </c>
    </row>
    <row r="137" spans="1:65" s="1" customFormat="1" ht="62.65" customHeight="1">
      <c r="A137" s="29"/>
      <c r="B137" s="142"/>
      <c r="C137" s="143" t="s">
        <v>1764</v>
      </c>
      <c r="D137" s="143" t="s">
        <v>1752</v>
      </c>
      <c r="E137" s="144" t="s">
        <v>2556</v>
      </c>
      <c r="F137" s="145" t="s">
        <v>2557</v>
      </c>
      <c r="G137" s="146" t="s">
        <v>1755</v>
      </c>
      <c r="H137" s="147">
        <v>3.48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0.05</v>
      </c>
      <c r="P137" s="152">
        <f>O137*H137</f>
        <v>0.17400000000000002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0.59160000000000001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1208</v>
      </c>
    </row>
    <row r="138" spans="1:65" s="12" customFormat="1">
      <c r="B138" s="156"/>
      <c r="D138" s="157" t="s">
        <v>1758</v>
      </c>
      <c r="E138" s="158" t="s">
        <v>1456</v>
      </c>
      <c r="F138" s="159" t="s">
        <v>1209</v>
      </c>
      <c r="H138" s="158" t="s">
        <v>1456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1758</v>
      </c>
      <c r="AU138" s="158" t="s">
        <v>1535</v>
      </c>
      <c r="AV138" s="12" t="s">
        <v>1533</v>
      </c>
      <c r="AW138" s="12" t="s">
        <v>1482</v>
      </c>
      <c r="AX138" s="12" t="s">
        <v>1526</v>
      </c>
      <c r="AY138" s="158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1210</v>
      </c>
      <c r="H139" s="166">
        <v>3.48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1533</v>
      </c>
      <c r="AY139" s="164" t="s">
        <v>1750</v>
      </c>
    </row>
    <row r="140" spans="1:65" s="1" customFormat="1" ht="66.75" customHeight="1">
      <c r="A140" s="29"/>
      <c r="B140" s="142"/>
      <c r="C140" s="143" t="s">
        <v>1756</v>
      </c>
      <c r="D140" s="143" t="s">
        <v>1752</v>
      </c>
      <c r="E140" s="144" t="s">
        <v>2158</v>
      </c>
      <c r="F140" s="145" t="s">
        <v>2159</v>
      </c>
      <c r="G140" s="146" t="s">
        <v>1755</v>
      </c>
      <c r="H140" s="147">
        <v>11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0.11899999999999999</v>
      </c>
      <c r="P140" s="152">
        <f>O140*H140</f>
        <v>1.3089999999999999</v>
      </c>
      <c r="Q140" s="152">
        <v>0</v>
      </c>
      <c r="R140" s="152">
        <f>Q140*H140</f>
        <v>0</v>
      </c>
      <c r="S140" s="152">
        <v>0.44</v>
      </c>
      <c r="T140" s="153">
        <f>S140*H140</f>
        <v>4.84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1211</v>
      </c>
    </row>
    <row r="141" spans="1:65" s="12" customFormat="1">
      <c r="B141" s="156"/>
      <c r="D141" s="157" t="s">
        <v>1758</v>
      </c>
      <c r="E141" s="158" t="s">
        <v>1456</v>
      </c>
      <c r="F141" s="159" t="s">
        <v>2161</v>
      </c>
      <c r="H141" s="158" t="s">
        <v>1456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1758</v>
      </c>
      <c r="AU141" s="158" t="s">
        <v>1535</v>
      </c>
      <c r="AV141" s="12" t="s">
        <v>1533</v>
      </c>
      <c r="AW141" s="12" t="s">
        <v>1482</v>
      </c>
      <c r="AX141" s="12" t="s">
        <v>1526</v>
      </c>
      <c r="AY141" s="158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1212</v>
      </c>
      <c r="H142" s="166">
        <v>11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62.65" customHeight="1">
      <c r="A143" s="29"/>
      <c r="B143" s="142"/>
      <c r="C143" s="143" t="s">
        <v>1771</v>
      </c>
      <c r="D143" s="143" t="s">
        <v>1752</v>
      </c>
      <c r="E143" s="144" t="s">
        <v>1761</v>
      </c>
      <c r="F143" s="145" t="s">
        <v>1762</v>
      </c>
      <c r="G143" s="146" t="s">
        <v>1755</v>
      </c>
      <c r="H143" s="147">
        <v>7.5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0.19400000000000001</v>
      </c>
      <c r="P143" s="152">
        <f>O143*H143</f>
        <v>1.4550000000000001</v>
      </c>
      <c r="Q143" s="152">
        <v>0</v>
      </c>
      <c r="R143" s="152">
        <f>Q143*H143</f>
        <v>0</v>
      </c>
      <c r="S143" s="152">
        <v>0.32500000000000001</v>
      </c>
      <c r="T143" s="153">
        <f>S143*H143</f>
        <v>2.4375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1763</v>
      </c>
    </row>
    <row r="144" spans="1:65" s="12" customFormat="1">
      <c r="B144" s="156"/>
      <c r="D144" s="157" t="s">
        <v>1758</v>
      </c>
      <c r="E144" s="158" t="s">
        <v>1456</v>
      </c>
      <c r="F144" s="159" t="s">
        <v>2165</v>
      </c>
      <c r="H144" s="158" t="s">
        <v>1456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1758</v>
      </c>
      <c r="AU144" s="158" t="s">
        <v>1535</v>
      </c>
      <c r="AV144" s="12" t="s">
        <v>1533</v>
      </c>
      <c r="AW144" s="12" t="s">
        <v>1482</v>
      </c>
      <c r="AX144" s="12" t="s">
        <v>1526</v>
      </c>
      <c r="AY144" s="158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1213</v>
      </c>
      <c r="H145" s="166">
        <v>7.5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1533</v>
      </c>
      <c r="AY145" s="164" t="s">
        <v>1750</v>
      </c>
    </row>
    <row r="146" spans="1:65" s="1" customFormat="1" ht="55.5" customHeight="1">
      <c r="A146" s="29"/>
      <c r="B146" s="142"/>
      <c r="C146" s="143" t="s">
        <v>1777</v>
      </c>
      <c r="D146" s="143" t="s">
        <v>1752</v>
      </c>
      <c r="E146" s="144" t="s">
        <v>2169</v>
      </c>
      <c r="F146" s="145" t="s">
        <v>2170</v>
      </c>
      <c r="G146" s="146" t="s">
        <v>1755</v>
      </c>
      <c r="H146" s="147">
        <v>21</v>
      </c>
      <c r="I146" s="148"/>
      <c r="J146" s="148">
        <f>ROUND(I146*H146,2)</f>
        <v>0</v>
      </c>
      <c r="K146" s="149"/>
      <c r="L146" s="30"/>
      <c r="M146" s="150" t="s">
        <v>1456</v>
      </c>
      <c r="N146" s="151" t="s">
        <v>1491</v>
      </c>
      <c r="O146" s="152">
        <v>7.8E-2</v>
      </c>
      <c r="P146" s="152">
        <f>O146*H146</f>
        <v>1.6379999999999999</v>
      </c>
      <c r="Q146" s="152">
        <v>0</v>
      </c>
      <c r="R146" s="152">
        <f>Q146*H146</f>
        <v>0</v>
      </c>
      <c r="S146" s="152">
        <v>0.22</v>
      </c>
      <c r="T146" s="153">
        <f>S146*H146</f>
        <v>4.62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1756</v>
      </c>
      <c r="AT146" s="154" t="s">
        <v>1752</v>
      </c>
      <c r="AU146" s="154" t="s">
        <v>1535</v>
      </c>
      <c r="AY146" s="17" t="s">
        <v>1750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1533</v>
      </c>
      <c r="BK146" s="155">
        <f>ROUND(I146*H146,2)</f>
        <v>0</v>
      </c>
      <c r="BL146" s="17" t="s">
        <v>1756</v>
      </c>
      <c r="BM146" s="154" t="s">
        <v>2171</v>
      </c>
    </row>
    <row r="147" spans="1:65" s="12" customFormat="1">
      <c r="B147" s="156"/>
      <c r="D147" s="157" t="s">
        <v>1758</v>
      </c>
      <c r="E147" s="158" t="s">
        <v>1456</v>
      </c>
      <c r="F147" s="159" t="s">
        <v>2172</v>
      </c>
      <c r="H147" s="158" t="s">
        <v>1456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1758</v>
      </c>
      <c r="AU147" s="158" t="s">
        <v>1535</v>
      </c>
      <c r="AV147" s="12" t="s">
        <v>1533</v>
      </c>
      <c r="AW147" s="12" t="s">
        <v>1482</v>
      </c>
      <c r="AX147" s="12" t="s">
        <v>1526</v>
      </c>
      <c r="AY147" s="158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1214</v>
      </c>
      <c r="H148" s="166">
        <v>11.5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1526</v>
      </c>
      <c r="AY148" s="164" t="s">
        <v>1750</v>
      </c>
    </row>
    <row r="149" spans="1:65" s="12" customFormat="1">
      <c r="B149" s="156"/>
      <c r="D149" s="157" t="s">
        <v>1758</v>
      </c>
      <c r="E149" s="158" t="s">
        <v>1456</v>
      </c>
      <c r="F149" s="159" t="s">
        <v>2177</v>
      </c>
      <c r="H149" s="158" t="s">
        <v>1456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1758</v>
      </c>
      <c r="AU149" s="158" t="s">
        <v>1535</v>
      </c>
      <c r="AV149" s="12" t="s">
        <v>1533</v>
      </c>
      <c r="AW149" s="12" t="s">
        <v>1482</v>
      </c>
      <c r="AX149" s="12" t="s">
        <v>1526</v>
      </c>
      <c r="AY149" s="158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1215</v>
      </c>
      <c r="H150" s="166">
        <v>9.5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4" customFormat="1">
      <c r="B151" s="170"/>
      <c r="D151" s="157" t="s">
        <v>1758</v>
      </c>
      <c r="E151" s="171" t="s">
        <v>1456</v>
      </c>
      <c r="F151" s="172" t="s">
        <v>1816</v>
      </c>
      <c r="H151" s="173">
        <v>21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1758</v>
      </c>
      <c r="AU151" s="171" t="s">
        <v>1535</v>
      </c>
      <c r="AV151" s="14" t="s">
        <v>1756</v>
      </c>
      <c r="AW151" s="14" t="s">
        <v>1482</v>
      </c>
      <c r="AX151" s="14" t="s">
        <v>1533</v>
      </c>
      <c r="AY151" s="171" t="s">
        <v>1750</v>
      </c>
    </row>
    <row r="152" spans="1:65" s="1" customFormat="1" ht="55.5" customHeight="1">
      <c r="A152" s="29"/>
      <c r="B152" s="142"/>
      <c r="C152" s="143" t="s">
        <v>1783</v>
      </c>
      <c r="D152" s="143" t="s">
        <v>1752</v>
      </c>
      <c r="E152" s="144" t="s">
        <v>1768</v>
      </c>
      <c r="F152" s="145" t="s">
        <v>1769</v>
      </c>
      <c r="G152" s="146" t="s">
        <v>1755</v>
      </c>
      <c r="H152" s="147">
        <v>13.5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8.9999999999999993E-3</v>
      </c>
      <c r="P152" s="152">
        <f>O152*H152</f>
        <v>0.1215</v>
      </c>
      <c r="Q152" s="152">
        <v>9.0000000000000006E-5</v>
      </c>
      <c r="R152" s="152">
        <f>Q152*H152</f>
        <v>1.2150000000000002E-3</v>
      </c>
      <c r="S152" s="152">
        <v>0.115</v>
      </c>
      <c r="T152" s="153">
        <f>S152*H152</f>
        <v>1.5525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1770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2181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1216</v>
      </c>
      <c r="H154" s="166">
        <v>13.5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1533</v>
      </c>
      <c r="AY154" s="164" t="s">
        <v>1750</v>
      </c>
    </row>
    <row r="155" spans="1:65" s="1" customFormat="1" ht="49.15" customHeight="1">
      <c r="A155" s="29"/>
      <c r="B155" s="142"/>
      <c r="C155" s="143" t="s">
        <v>1789</v>
      </c>
      <c r="D155" s="143" t="s">
        <v>1752</v>
      </c>
      <c r="E155" s="144" t="s">
        <v>2185</v>
      </c>
      <c r="F155" s="145" t="s">
        <v>2186</v>
      </c>
      <c r="G155" s="146" t="s">
        <v>1786</v>
      </c>
      <c r="H155" s="147">
        <v>3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0.13300000000000001</v>
      </c>
      <c r="P155" s="152">
        <f>O155*H155</f>
        <v>0.39900000000000002</v>
      </c>
      <c r="Q155" s="152">
        <v>0</v>
      </c>
      <c r="R155" s="152">
        <f>Q155*H155</f>
        <v>0</v>
      </c>
      <c r="S155" s="152">
        <v>0.20499999999999999</v>
      </c>
      <c r="T155" s="153">
        <f>S155*H155</f>
        <v>0.61499999999999999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2187</v>
      </c>
    </row>
    <row r="156" spans="1:65" s="13" customFormat="1">
      <c r="B156" s="163"/>
      <c r="D156" s="157" t="s">
        <v>1758</v>
      </c>
      <c r="E156" s="164" t="s">
        <v>1456</v>
      </c>
      <c r="F156" s="165" t="s">
        <v>1217</v>
      </c>
      <c r="H156" s="166">
        <v>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1758</v>
      </c>
      <c r="AU156" s="164" t="s">
        <v>1535</v>
      </c>
      <c r="AV156" s="13" t="s">
        <v>1535</v>
      </c>
      <c r="AW156" s="13" t="s">
        <v>1482</v>
      </c>
      <c r="AX156" s="13" t="s">
        <v>1533</v>
      </c>
      <c r="AY156" s="164" t="s">
        <v>1750</v>
      </c>
    </row>
    <row r="157" spans="1:65" s="1" customFormat="1" ht="24.2" customHeight="1">
      <c r="A157" s="29"/>
      <c r="B157" s="142"/>
      <c r="C157" s="143" t="s">
        <v>1794</v>
      </c>
      <c r="D157" s="143" t="s">
        <v>1752</v>
      </c>
      <c r="E157" s="144" t="s">
        <v>1772</v>
      </c>
      <c r="F157" s="145" t="s">
        <v>1773</v>
      </c>
      <c r="G157" s="146" t="s">
        <v>1774</v>
      </c>
      <c r="H157" s="147">
        <v>25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0.184</v>
      </c>
      <c r="P157" s="152">
        <f>O157*H157</f>
        <v>4.5999999999999996</v>
      </c>
      <c r="Q157" s="152">
        <v>3.0000000000000001E-5</v>
      </c>
      <c r="R157" s="152">
        <f>Q157*H157</f>
        <v>7.5000000000000002E-4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1775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1218</v>
      </c>
      <c r="H158" s="166">
        <v>25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37.9" customHeight="1">
      <c r="A159" s="29"/>
      <c r="B159" s="142"/>
      <c r="C159" s="143" t="s">
        <v>1799</v>
      </c>
      <c r="D159" s="143" t="s">
        <v>1752</v>
      </c>
      <c r="E159" s="144" t="s">
        <v>1778</v>
      </c>
      <c r="F159" s="145" t="s">
        <v>1779</v>
      </c>
      <c r="G159" s="146" t="s">
        <v>1780</v>
      </c>
      <c r="H159" s="147">
        <v>4.8899999999999997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1781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1219</v>
      </c>
      <c r="H160" s="166">
        <v>4.8899999999999997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1533</v>
      </c>
      <c r="AY160" s="164" t="s">
        <v>1750</v>
      </c>
    </row>
    <row r="161" spans="1:65" s="1" customFormat="1" ht="90" customHeight="1">
      <c r="A161" s="29"/>
      <c r="B161" s="142"/>
      <c r="C161" s="143" t="s">
        <v>1806</v>
      </c>
      <c r="D161" s="143" t="s">
        <v>1752</v>
      </c>
      <c r="E161" s="144" t="s">
        <v>1790</v>
      </c>
      <c r="F161" s="145" t="s">
        <v>1791</v>
      </c>
      <c r="G161" s="146" t="s">
        <v>1786</v>
      </c>
      <c r="H161" s="147">
        <v>1.1000000000000001</v>
      </c>
      <c r="I161" s="148"/>
      <c r="J161" s="148">
        <f>ROUND(I161*H161,2)</f>
        <v>0</v>
      </c>
      <c r="K161" s="149"/>
      <c r="L161" s="30"/>
      <c r="M161" s="150" t="s">
        <v>1456</v>
      </c>
      <c r="N161" s="151" t="s">
        <v>1491</v>
      </c>
      <c r="O161" s="152">
        <v>0.54700000000000004</v>
      </c>
      <c r="P161" s="152">
        <f>O161*H161</f>
        <v>0.60170000000000012</v>
      </c>
      <c r="Q161" s="152">
        <v>3.6900000000000002E-2</v>
      </c>
      <c r="R161" s="152">
        <f>Q161*H161</f>
        <v>4.0590000000000008E-2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1756</v>
      </c>
      <c r="AT161" s="154" t="s">
        <v>1752</v>
      </c>
      <c r="AU161" s="154" t="s">
        <v>1535</v>
      </c>
      <c r="AY161" s="17" t="s">
        <v>1750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1533</v>
      </c>
      <c r="BK161" s="155">
        <f>ROUND(I161*H161,2)</f>
        <v>0</v>
      </c>
      <c r="BL161" s="17" t="s">
        <v>1756</v>
      </c>
      <c r="BM161" s="154" t="s">
        <v>1792</v>
      </c>
    </row>
    <row r="162" spans="1:65" s="13" customFormat="1">
      <c r="B162" s="163"/>
      <c r="D162" s="157" t="s">
        <v>1758</v>
      </c>
      <c r="E162" s="164" t="s">
        <v>1456</v>
      </c>
      <c r="F162" s="165" t="s">
        <v>2598</v>
      </c>
      <c r="H162" s="166">
        <v>1.1000000000000001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1758</v>
      </c>
      <c r="AU162" s="164" t="s">
        <v>1535</v>
      </c>
      <c r="AV162" s="13" t="s">
        <v>1535</v>
      </c>
      <c r="AW162" s="13" t="s">
        <v>1482</v>
      </c>
      <c r="AX162" s="13" t="s">
        <v>1533</v>
      </c>
      <c r="AY162" s="164" t="s">
        <v>1750</v>
      </c>
    </row>
    <row r="163" spans="1:65" s="1" customFormat="1" ht="24.2" customHeight="1">
      <c r="A163" s="29"/>
      <c r="B163" s="142"/>
      <c r="C163" s="143" t="s">
        <v>1463</v>
      </c>
      <c r="D163" s="143" t="s">
        <v>1752</v>
      </c>
      <c r="E163" s="144" t="s">
        <v>1795</v>
      </c>
      <c r="F163" s="145" t="s">
        <v>1796</v>
      </c>
      <c r="G163" s="146" t="s">
        <v>1755</v>
      </c>
      <c r="H163" s="147">
        <v>34.1</v>
      </c>
      <c r="I163" s="148"/>
      <c r="J163" s="148">
        <f>ROUND(I163*H163,2)</f>
        <v>0</v>
      </c>
      <c r="K163" s="149"/>
      <c r="L163" s="30"/>
      <c r="M163" s="150" t="s">
        <v>1456</v>
      </c>
      <c r="N163" s="151" t="s">
        <v>1491</v>
      </c>
      <c r="O163" s="152">
        <v>1.9E-2</v>
      </c>
      <c r="P163" s="152">
        <f>O163*H163</f>
        <v>0.64790000000000003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1756</v>
      </c>
      <c r="AT163" s="154" t="s">
        <v>1752</v>
      </c>
      <c r="AU163" s="154" t="s">
        <v>1535</v>
      </c>
      <c r="AY163" s="17" t="s">
        <v>1750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1533</v>
      </c>
      <c r="BK163" s="155">
        <f>ROUND(I163*H163,2)</f>
        <v>0</v>
      </c>
      <c r="BL163" s="17" t="s">
        <v>1756</v>
      </c>
      <c r="BM163" s="154" t="s">
        <v>1220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1221</v>
      </c>
      <c r="H164" s="166">
        <v>34.1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1533</v>
      </c>
      <c r="AY164" s="164" t="s">
        <v>1750</v>
      </c>
    </row>
    <row r="165" spans="1:65" s="1" customFormat="1" ht="55.5" customHeight="1">
      <c r="A165" s="29"/>
      <c r="B165" s="142"/>
      <c r="C165" s="143" t="s">
        <v>1817</v>
      </c>
      <c r="D165" s="143" t="s">
        <v>1752</v>
      </c>
      <c r="E165" s="144" t="s">
        <v>1222</v>
      </c>
      <c r="F165" s="145" t="s">
        <v>1223</v>
      </c>
      <c r="G165" s="146" t="s">
        <v>1802</v>
      </c>
      <c r="H165" s="147">
        <v>29.047000000000001</v>
      </c>
      <c r="I165" s="148"/>
      <c r="J165" s="148">
        <f>ROUND(I165*H165,2)</f>
        <v>0</v>
      </c>
      <c r="K165" s="149"/>
      <c r="L165" s="30"/>
      <c r="M165" s="150" t="s">
        <v>1456</v>
      </c>
      <c r="N165" s="151" t="s">
        <v>1491</v>
      </c>
      <c r="O165" s="152">
        <v>0.23400000000000001</v>
      </c>
      <c r="P165" s="152">
        <f>O165*H165</f>
        <v>6.7969980000000003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1756</v>
      </c>
      <c r="AT165" s="154" t="s">
        <v>1752</v>
      </c>
      <c r="AU165" s="154" t="s">
        <v>1535</v>
      </c>
      <c r="AY165" s="17" t="s">
        <v>1750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1533</v>
      </c>
      <c r="BK165" s="155">
        <f>ROUND(I165*H165,2)</f>
        <v>0</v>
      </c>
      <c r="BL165" s="17" t="s">
        <v>1756</v>
      </c>
      <c r="BM165" s="154" t="s">
        <v>1224</v>
      </c>
    </row>
    <row r="166" spans="1:65" s="12" customFormat="1">
      <c r="B166" s="156"/>
      <c r="D166" s="157" t="s">
        <v>1758</v>
      </c>
      <c r="E166" s="158" t="s">
        <v>1456</v>
      </c>
      <c r="F166" s="159" t="s">
        <v>1225</v>
      </c>
      <c r="H166" s="158" t="s">
        <v>1456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1758</v>
      </c>
      <c r="AU166" s="158" t="s">
        <v>1535</v>
      </c>
      <c r="AV166" s="12" t="s">
        <v>1533</v>
      </c>
      <c r="AW166" s="12" t="s">
        <v>1482</v>
      </c>
      <c r="AX166" s="12" t="s">
        <v>1526</v>
      </c>
      <c r="AY166" s="158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1226</v>
      </c>
      <c r="H167" s="166">
        <v>29.047000000000001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" customFormat="1" ht="55.5" customHeight="1">
      <c r="A168" s="29"/>
      <c r="B168" s="142"/>
      <c r="C168" s="143" t="s">
        <v>1821</v>
      </c>
      <c r="D168" s="143" t="s">
        <v>1752</v>
      </c>
      <c r="E168" s="144" t="s">
        <v>1800</v>
      </c>
      <c r="F168" s="145" t="s">
        <v>1801</v>
      </c>
      <c r="G168" s="146" t="s">
        <v>1802</v>
      </c>
      <c r="H168" s="147">
        <v>29.047000000000001</v>
      </c>
      <c r="I168" s="148"/>
      <c r="J168" s="148">
        <f>ROUND(I168*H168,2)</f>
        <v>0</v>
      </c>
      <c r="K168" s="149"/>
      <c r="L168" s="30"/>
      <c r="M168" s="150" t="s">
        <v>1456</v>
      </c>
      <c r="N168" s="151" t="s">
        <v>1491</v>
      </c>
      <c r="O168" s="152">
        <v>0.36199999999999999</v>
      </c>
      <c r="P168" s="152">
        <f>O168*H168</f>
        <v>10.515014000000001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1756</v>
      </c>
      <c r="AT168" s="154" t="s">
        <v>1752</v>
      </c>
      <c r="AU168" s="154" t="s">
        <v>1535</v>
      </c>
      <c r="AY168" s="17" t="s">
        <v>1750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1533</v>
      </c>
      <c r="BK168" s="155">
        <f>ROUND(I168*H168,2)</f>
        <v>0</v>
      </c>
      <c r="BL168" s="17" t="s">
        <v>1756</v>
      </c>
      <c r="BM168" s="154" t="s">
        <v>1803</v>
      </c>
    </row>
    <row r="169" spans="1:65" s="12" customFormat="1">
      <c r="B169" s="156"/>
      <c r="D169" s="157" t="s">
        <v>1758</v>
      </c>
      <c r="E169" s="158" t="s">
        <v>1456</v>
      </c>
      <c r="F169" s="159" t="s">
        <v>1227</v>
      </c>
      <c r="H169" s="158" t="s">
        <v>1456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1758</v>
      </c>
      <c r="AU169" s="158" t="s">
        <v>1535</v>
      </c>
      <c r="AV169" s="12" t="s">
        <v>1533</v>
      </c>
      <c r="AW169" s="12" t="s">
        <v>1482</v>
      </c>
      <c r="AX169" s="12" t="s">
        <v>1526</v>
      </c>
      <c r="AY169" s="158" t="s">
        <v>1750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1226</v>
      </c>
      <c r="H170" s="166">
        <v>29.047000000000001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44.25" customHeight="1">
      <c r="A171" s="29"/>
      <c r="B171" s="142"/>
      <c r="C171" s="143" t="s">
        <v>1827</v>
      </c>
      <c r="D171" s="143" t="s">
        <v>1752</v>
      </c>
      <c r="E171" s="144" t="s">
        <v>1228</v>
      </c>
      <c r="F171" s="145" t="s">
        <v>1229</v>
      </c>
      <c r="G171" s="146" t="s">
        <v>1802</v>
      </c>
      <c r="H171" s="147">
        <v>9.6880000000000006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6.3259999999999996</v>
      </c>
      <c r="P171" s="152">
        <f>O171*H171</f>
        <v>61.286287999999999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1230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1231</v>
      </c>
      <c r="H172" s="166">
        <v>9.6880000000000006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55.5" customHeight="1">
      <c r="A173" s="29"/>
      <c r="B173" s="142"/>
      <c r="C173" s="143" t="s">
        <v>1832</v>
      </c>
      <c r="D173" s="143" t="s">
        <v>1752</v>
      </c>
      <c r="E173" s="144" t="s">
        <v>840</v>
      </c>
      <c r="F173" s="145" t="s">
        <v>841</v>
      </c>
      <c r="G173" s="146" t="s">
        <v>1802</v>
      </c>
      <c r="H173" s="147">
        <v>29.047000000000001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0.505</v>
      </c>
      <c r="P173" s="152">
        <f>O173*H173</f>
        <v>14.668735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1232</v>
      </c>
    </row>
    <row r="174" spans="1:65" s="12" customFormat="1">
      <c r="B174" s="156"/>
      <c r="D174" s="157" t="s">
        <v>1758</v>
      </c>
      <c r="E174" s="158" t="s">
        <v>1456</v>
      </c>
      <c r="F174" s="159" t="s">
        <v>1233</v>
      </c>
      <c r="H174" s="158" t="s">
        <v>1456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1758</v>
      </c>
      <c r="AU174" s="158" t="s">
        <v>1535</v>
      </c>
      <c r="AV174" s="12" t="s">
        <v>1533</v>
      </c>
      <c r="AW174" s="12" t="s">
        <v>1482</v>
      </c>
      <c r="AX174" s="12" t="s">
        <v>1526</v>
      </c>
      <c r="AY174" s="158" t="s">
        <v>1750</v>
      </c>
    </row>
    <row r="175" spans="1:65" s="13" customFormat="1">
      <c r="B175" s="163"/>
      <c r="D175" s="157" t="s">
        <v>1758</v>
      </c>
      <c r="E175" s="164" t="s">
        <v>1456</v>
      </c>
      <c r="F175" s="165" t="s">
        <v>1226</v>
      </c>
      <c r="H175" s="166">
        <v>29.047000000000001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1758</v>
      </c>
      <c r="AU175" s="164" t="s">
        <v>1535</v>
      </c>
      <c r="AV175" s="13" t="s">
        <v>1535</v>
      </c>
      <c r="AW175" s="13" t="s">
        <v>1482</v>
      </c>
      <c r="AX175" s="13" t="s">
        <v>1533</v>
      </c>
      <c r="AY175" s="164" t="s">
        <v>1750</v>
      </c>
    </row>
    <row r="176" spans="1:65" s="1" customFormat="1" ht="55.5" customHeight="1">
      <c r="A176" s="29"/>
      <c r="B176" s="142"/>
      <c r="C176" s="143" t="s">
        <v>1836</v>
      </c>
      <c r="D176" s="143" t="s">
        <v>1752</v>
      </c>
      <c r="E176" s="144" t="s">
        <v>845</v>
      </c>
      <c r="F176" s="145" t="s">
        <v>846</v>
      </c>
      <c r="G176" s="146" t="s">
        <v>1802</v>
      </c>
      <c r="H176" s="147">
        <v>9.6820000000000004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0.59099999999999997</v>
      </c>
      <c r="P176" s="152">
        <f>O176*H176</f>
        <v>5.7220620000000002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1234</v>
      </c>
    </row>
    <row r="177" spans="1:65" s="12" customFormat="1">
      <c r="B177" s="156"/>
      <c r="D177" s="157" t="s">
        <v>1758</v>
      </c>
      <c r="E177" s="158" t="s">
        <v>1456</v>
      </c>
      <c r="F177" s="159" t="s">
        <v>1235</v>
      </c>
      <c r="H177" s="158" t="s">
        <v>1456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1758</v>
      </c>
      <c r="AU177" s="158" t="s">
        <v>1535</v>
      </c>
      <c r="AV177" s="12" t="s">
        <v>1533</v>
      </c>
      <c r="AW177" s="12" t="s">
        <v>1482</v>
      </c>
      <c r="AX177" s="12" t="s">
        <v>1526</v>
      </c>
      <c r="AY177" s="158" t="s">
        <v>1750</v>
      </c>
    </row>
    <row r="178" spans="1:65" s="13" customFormat="1">
      <c r="B178" s="163"/>
      <c r="D178" s="157" t="s">
        <v>1758</v>
      </c>
      <c r="E178" s="164" t="s">
        <v>1456</v>
      </c>
      <c r="F178" s="165" t="s">
        <v>1236</v>
      </c>
      <c r="H178" s="166">
        <v>9.6820000000000004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1482</v>
      </c>
      <c r="AX178" s="13" t="s">
        <v>1533</v>
      </c>
      <c r="AY178" s="164" t="s">
        <v>1750</v>
      </c>
    </row>
    <row r="179" spans="1:65" s="1" customFormat="1" ht="37.9" customHeight="1">
      <c r="A179" s="29"/>
      <c r="B179" s="142"/>
      <c r="C179" s="143" t="s">
        <v>1842</v>
      </c>
      <c r="D179" s="143" t="s">
        <v>1752</v>
      </c>
      <c r="E179" s="144" t="s">
        <v>1807</v>
      </c>
      <c r="F179" s="145" t="s">
        <v>1808</v>
      </c>
      <c r="G179" s="146" t="s">
        <v>1802</v>
      </c>
      <c r="H179" s="147">
        <v>39.6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1.7629999999999999</v>
      </c>
      <c r="P179" s="152">
        <f>O179*H179</f>
        <v>69.814800000000005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1809</v>
      </c>
    </row>
    <row r="180" spans="1:65" s="13" customFormat="1">
      <c r="B180" s="163"/>
      <c r="D180" s="157" t="s">
        <v>1758</v>
      </c>
      <c r="E180" s="164" t="s">
        <v>1456</v>
      </c>
      <c r="F180" s="165" t="s">
        <v>1237</v>
      </c>
      <c r="H180" s="166">
        <v>39.6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1482</v>
      </c>
      <c r="AX180" s="13" t="s">
        <v>1533</v>
      </c>
      <c r="AY180" s="164" t="s">
        <v>1750</v>
      </c>
    </row>
    <row r="181" spans="1:65" s="1" customFormat="1" ht="37.9" customHeight="1">
      <c r="A181" s="29"/>
      <c r="B181" s="142"/>
      <c r="C181" s="143" t="s">
        <v>1848</v>
      </c>
      <c r="D181" s="143" t="s">
        <v>1752</v>
      </c>
      <c r="E181" s="144" t="s">
        <v>2091</v>
      </c>
      <c r="F181" s="145" t="s">
        <v>2092</v>
      </c>
      <c r="G181" s="146" t="s">
        <v>1755</v>
      </c>
      <c r="H181" s="147">
        <v>176.04</v>
      </c>
      <c r="I181" s="148"/>
      <c r="J181" s="148">
        <f>ROUND(I181*H181,2)</f>
        <v>0</v>
      </c>
      <c r="K181" s="149"/>
      <c r="L181" s="30"/>
      <c r="M181" s="150" t="s">
        <v>1456</v>
      </c>
      <c r="N181" s="151" t="s">
        <v>1491</v>
      </c>
      <c r="O181" s="152">
        <v>8.7999999999999995E-2</v>
      </c>
      <c r="P181" s="152">
        <f>O181*H181</f>
        <v>15.491519999999998</v>
      </c>
      <c r="Q181" s="152">
        <v>5.8E-4</v>
      </c>
      <c r="R181" s="152">
        <f>Q181*H181</f>
        <v>0.10210319999999999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1756</v>
      </c>
      <c r="AT181" s="154" t="s">
        <v>1752</v>
      </c>
      <c r="AU181" s="154" t="s">
        <v>1535</v>
      </c>
      <c r="AY181" s="17" t="s">
        <v>1750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1533</v>
      </c>
      <c r="BK181" s="155">
        <f>ROUND(I181*H181,2)</f>
        <v>0</v>
      </c>
      <c r="BL181" s="17" t="s">
        <v>1756</v>
      </c>
      <c r="BM181" s="154" t="s">
        <v>1813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1238</v>
      </c>
      <c r="H182" s="166">
        <v>176.04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1533</v>
      </c>
      <c r="AY182" s="164" t="s">
        <v>1750</v>
      </c>
    </row>
    <row r="183" spans="1:65" s="1" customFormat="1" ht="37.9" customHeight="1">
      <c r="A183" s="29"/>
      <c r="B183" s="142"/>
      <c r="C183" s="143" t="s">
        <v>1856</v>
      </c>
      <c r="D183" s="143" t="s">
        <v>1752</v>
      </c>
      <c r="E183" s="144" t="s">
        <v>2094</v>
      </c>
      <c r="F183" s="145" t="s">
        <v>2095</v>
      </c>
      <c r="G183" s="146" t="s">
        <v>1755</v>
      </c>
      <c r="H183" s="147">
        <v>176.04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8.5000000000000006E-2</v>
      </c>
      <c r="P183" s="152">
        <f>O183*H183</f>
        <v>14.9634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1820</v>
      </c>
    </row>
    <row r="184" spans="1:65" s="1" customFormat="1" ht="62.65" customHeight="1">
      <c r="A184" s="29"/>
      <c r="B184" s="142"/>
      <c r="C184" s="143" t="s">
        <v>1462</v>
      </c>
      <c r="D184" s="143" t="s">
        <v>1752</v>
      </c>
      <c r="E184" s="144" t="s">
        <v>2517</v>
      </c>
      <c r="F184" s="145" t="s">
        <v>2518</v>
      </c>
      <c r="G184" s="146" t="s">
        <v>1802</v>
      </c>
      <c r="H184" s="147">
        <v>116.188</v>
      </c>
      <c r="I184" s="148"/>
      <c r="J184" s="148">
        <f>ROUND(I184*H184,2)</f>
        <v>0</v>
      </c>
      <c r="K184" s="149"/>
      <c r="L184" s="30"/>
      <c r="M184" s="150" t="s">
        <v>1456</v>
      </c>
      <c r="N184" s="151" t="s">
        <v>1491</v>
      </c>
      <c r="O184" s="152">
        <v>5.8000000000000003E-2</v>
      </c>
      <c r="P184" s="152">
        <f>O184*H184</f>
        <v>6.7389040000000007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1756</v>
      </c>
      <c r="AT184" s="154" t="s">
        <v>1752</v>
      </c>
      <c r="AU184" s="154" t="s">
        <v>1535</v>
      </c>
      <c r="AY184" s="17" t="s">
        <v>1750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1533</v>
      </c>
      <c r="BK184" s="155">
        <f>ROUND(I184*H184,2)</f>
        <v>0</v>
      </c>
      <c r="BL184" s="17" t="s">
        <v>1756</v>
      </c>
      <c r="BM184" s="154" t="s">
        <v>1239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1240</v>
      </c>
      <c r="H185" s="166">
        <v>58.094000000000001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1533</v>
      </c>
      <c r="AY185" s="164" t="s">
        <v>1750</v>
      </c>
    </row>
    <row r="186" spans="1:65" s="13" customFormat="1">
      <c r="B186" s="163"/>
      <c r="D186" s="157" t="s">
        <v>1758</v>
      </c>
      <c r="F186" s="165" t="s">
        <v>1241</v>
      </c>
      <c r="H186" s="166">
        <v>116.188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1458</v>
      </c>
      <c r="AX186" s="13" t="s">
        <v>1533</v>
      </c>
      <c r="AY186" s="164" t="s">
        <v>1750</v>
      </c>
    </row>
    <row r="187" spans="1:65" s="1" customFormat="1" ht="62.65" customHeight="1">
      <c r="A187" s="29"/>
      <c r="B187" s="142"/>
      <c r="C187" s="143" t="s">
        <v>1865</v>
      </c>
      <c r="D187" s="143" t="s">
        <v>1752</v>
      </c>
      <c r="E187" s="144" t="s">
        <v>1242</v>
      </c>
      <c r="F187" s="145" t="s">
        <v>1243</v>
      </c>
      <c r="G187" s="146" t="s">
        <v>1802</v>
      </c>
      <c r="H187" s="147">
        <v>4.5359999999999996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6.6000000000000003E-2</v>
      </c>
      <c r="P187" s="152">
        <f>O187*H187</f>
        <v>0.29937599999999998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1244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1245</v>
      </c>
      <c r="H188" s="166">
        <v>2.2679999999999998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1533</v>
      </c>
      <c r="AY188" s="164" t="s">
        <v>1750</v>
      </c>
    </row>
    <row r="189" spans="1:65" s="13" customFormat="1">
      <c r="B189" s="163"/>
      <c r="D189" s="157" t="s">
        <v>1758</v>
      </c>
      <c r="F189" s="165" t="s">
        <v>1246</v>
      </c>
      <c r="H189" s="166">
        <v>4.5359999999999996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1458</v>
      </c>
      <c r="AX189" s="13" t="s">
        <v>1533</v>
      </c>
      <c r="AY189" s="164" t="s">
        <v>1750</v>
      </c>
    </row>
    <row r="190" spans="1:65" s="1" customFormat="1" ht="62.65" customHeight="1">
      <c r="A190" s="29"/>
      <c r="B190" s="142"/>
      <c r="C190" s="143" t="s">
        <v>1869</v>
      </c>
      <c r="D190" s="143" t="s">
        <v>1752</v>
      </c>
      <c r="E190" s="144" t="s">
        <v>680</v>
      </c>
      <c r="F190" s="145" t="s">
        <v>681</v>
      </c>
      <c r="G190" s="146" t="s">
        <v>1802</v>
      </c>
      <c r="H190" s="147">
        <v>36.460999999999999</v>
      </c>
      <c r="I190" s="148"/>
      <c r="J190" s="148">
        <f>ROUND(I190*H190,2)</f>
        <v>0</v>
      </c>
      <c r="K190" s="149"/>
      <c r="L190" s="30"/>
      <c r="M190" s="150" t="s">
        <v>1456</v>
      </c>
      <c r="N190" s="151" t="s">
        <v>1491</v>
      </c>
      <c r="O190" s="152">
        <v>9.9000000000000005E-2</v>
      </c>
      <c r="P190" s="152">
        <f>O190*H190</f>
        <v>3.609639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1756</v>
      </c>
      <c r="AT190" s="154" t="s">
        <v>1752</v>
      </c>
      <c r="AU190" s="154" t="s">
        <v>1535</v>
      </c>
      <c r="AY190" s="17" t="s">
        <v>1750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1533</v>
      </c>
      <c r="BK190" s="155">
        <f>ROUND(I190*H190,2)</f>
        <v>0</v>
      </c>
      <c r="BL190" s="17" t="s">
        <v>1756</v>
      </c>
      <c r="BM190" s="154" t="s">
        <v>1247</v>
      </c>
    </row>
    <row r="191" spans="1:65" s="13" customFormat="1">
      <c r="B191" s="163"/>
      <c r="D191" s="157" t="s">
        <v>1758</v>
      </c>
      <c r="E191" s="164" t="s">
        <v>1456</v>
      </c>
      <c r="F191" s="165" t="s">
        <v>1248</v>
      </c>
      <c r="H191" s="166">
        <v>36.460999999999999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1482</v>
      </c>
      <c r="AX191" s="13" t="s">
        <v>1533</v>
      </c>
      <c r="AY191" s="164" t="s">
        <v>1750</v>
      </c>
    </row>
    <row r="192" spans="1:65" s="1" customFormat="1" ht="66.75" customHeight="1">
      <c r="A192" s="29"/>
      <c r="B192" s="142"/>
      <c r="C192" s="143" t="s">
        <v>1873</v>
      </c>
      <c r="D192" s="143" t="s">
        <v>1752</v>
      </c>
      <c r="E192" s="144" t="s">
        <v>684</v>
      </c>
      <c r="F192" s="145" t="s">
        <v>685</v>
      </c>
      <c r="G192" s="146" t="s">
        <v>1802</v>
      </c>
      <c r="H192" s="147">
        <v>364.61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6.0000000000000001E-3</v>
      </c>
      <c r="P192" s="152">
        <f>O192*H192</f>
        <v>2.1876600000000002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1249</v>
      </c>
    </row>
    <row r="193" spans="1:65" s="13" customFormat="1">
      <c r="B193" s="163"/>
      <c r="D193" s="157" t="s">
        <v>1758</v>
      </c>
      <c r="F193" s="165" t="s">
        <v>1250</v>
      </c>
      <c r="H193" s="166">
        <v>364.61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1458</v>
      </c>
      <c r="AX193" s="13" t="s">
        <v>1533</v>
      </c>
      <c r="AY193" s="164" t="s">
        <v>1750</v>
      </c>
    </row>
    <row r="194" spans="1:65" s="1" customFormat="1" ht="44.25" customHeight="1">
      <c r="A194" s="29"/>
      <c r="B194" s="142"/>
      <c r="C194" s="143" t="s">
        <v>1880</v>
      </c>
      <c r="D194" s="143" t="s">
        <v>1752</v>
      </c>
      <c r="E194" s="144" t="s">
        <v>695</v>
      </c>
      <c r="F194" s="145" t="s">
        <v>696</v>
      </c>
      <c r="G194" s="146" t="s">
        <v>1802</v>
      </c>
      <c r="H194" s="147">
        <v>60.362000000000002</v>
      </c>
      <c r="I194" s="148"/>
      <c r="J194" s="148">
        <f>ROUND(I194*H194,2)</f>
        <v>0</v>
      </c>
      <c r="K194" s="149"/>
      <c r="L194" s="30"/>
      <c r="M194" s="150" t="s">
        <v>1456</v>
      </c>
      <c r="N194" s="151" t="s">
        <v>1491</v>
      </c>
      <c r="O194" s="152">
        <v>7.1999999999999995E-2</v>
      </c>
      <c r="P194" s="152">
        <f>O194*H194</f>
        <v>4.3460640000000001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1756</v>
      </c>
      <c r="AT194" s="154" t="s">
        <v>1752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1251</v>
      </c>
    </row>
    <row r="195" spans="1:65" s="1" customFormat="1" ht="37.9" customHeight="1">
      <c r="A195" s="29"/>
      <c r="B195" s="142"/>
      <c r="C195" s="143" t="s">
        <v>1885</v>
      </c>
      <c r="D195" s="143" t="s">
        <v>1752</v>
      </c>
      <c r="E195" s="144" t="s">
        <v>1833</v>
      </c>
      <c r="F195" s="145" t="s">
        <v>1834</v>
      </c>
      <c r="G195" s="146" t="s">
        <v>1802</v>
      </c>
      <c r="H195" s="147">
        <v>36.460999999999999</v>
      </c>
      <c r="I195" s="148"/>
      <c r="J195" s="148">
        <f>ROUND(I195*H195,2)</f>
        <v>0</v>
      </c>
      <c r="K195" s="149"/>
      <c r="L195" s="30"/>
      <c r="M195" s="150" t="s">
        <v>1456</v>
      </c>
      <c r="N195" s="151" t="s">
        <v>1491</v>
      </c>
      <c r="O195" s="152">
        <v>8.9999999999999993E-3</v>
      </c>
      <c r="P195" s="152">
        <f>O195*H195</f>
        <v>0.32814899999999997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1756</v>
      </c>
      <c r="AT195" s="154" t="s">
        <v>1752</v>
      </c>
      <c r="AU195" s="154" t="s">
        <v>1535</v>
      </c>
      <c r="AY195" s="17" t="s">
        <v>1750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1533</v>
      </c>
      <c r="BK195" s="155">
        <f>ROUND(I195*H195,2)</f>
        <v>0</v>
      </c>
      <c r="BL195" s="17" t="s">
        <v>1756</v>
      </c>
      <c r="BM195" s="154" t="s">
        <v>1835</v>
      </c>
    </row>
    <row r="196" spans="1:65" s="1" customFormat="1" ht="55.5" customHeight="1">
      <c r="A196" s="29"/>
      <c r="B196" s="142"/>
      <c r="C196" s="143" t="s">
        <v>1889</v>
      </c>
      <c r="D196" s="143" t="s">
        <v>1752</v>
      </c>
      <c r="E196" s="144" t="s">
        <v>1837</v>
      </c>
      <c r="F196" s="145" t="s">
        <v>1838</v>
      </c>
      <c r="G196" s="146" t="s">
        <v>1839</v>
      </c>
      <c r="H196" s="147">
        <v>74.745000000000005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0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1840</v>
      </c>
    </row>
    <row r="197" spans="1:65" s="13" customFormat="1">
      <c r="B197" s="163"/>
      <c r="D197" s="157" t="s">
        <v>1758</v>
      </c>
      <c r="F197" s="165" t="s">
        <v>1252</v>
      </c>
      <c r="H197" s="166">
        <v>74.745000000000005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1458</v>
      </c>
      <c r="AX197" s="13" t="s">
        <v>1533</v>
      </c>
      <c r="AY197" s="164" t="s">
        <v>1750</v>
      </c>
    </row>
    <row r="198" spans="1:65" s="1" customFormat="1" ht="37.9" customHeight="1">
      <c r="A198" s="29"/>
      <c r="B198" s="142"/>
      <c r="C198" s="143" t="s">
        <v>1894</v>
      </c>
      <c r="D198" s="143" t="s">
        <v>1752</v>
      </c>
      <c r="E198" s="144" t="s">
        <v>1833</v>
      </c>
      <c r="F198" s="145" t="s">
        <v>1834</v>
      </c>
      <c r="G198" s="146" t="s">
        <v>1802</v>
      </c>
      <c r="H198" s="147">
        <v>60.362000000000002</v>
      </c>
      <c r="I198" s="148"/>
      <c r="J198" s="148">
        <f>ROUND(I198*H198,2)</f>
        <v>0</v>
      </c>
      <c r="K198" s="149"/>
      <c r="L198" s="30"/>
      <c r="M198" s="150" t="s">
        <v>1456</v>
      </c>
      <c r="N198" s="151" t="s">
        <v>1491</v>
      </c>
      <c r="O198" s="152">
        <v>8.9999999999999993E-3</v>
      </c>
      <c r="P198" s="152">
        <f>O198*H198</f>
        <v>0.54325800000000002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1756</v>
      </c>
      <c r="AT198" s="154" t="s">
        <v>1752</v>
      </c>
      <c r="AU198" s="154" t="s">
        <v>1535</v>
      </c>
      <c r="AY198" s="17" t="s">
        <v>1750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1533</v>
      </c>
      <c r="BK198" s="155">
        <f>ROUND(I198*H198,2)</f>
        <v>0</v>
      </c>
      <c r="BL198" s="17" t="s">
        <v>1756</v>
      </c>
      <c r="BM198" s="154" t="s">
        <v>1253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1254</v>
      </c>
      <c r="H199" s="166">
        <v>60.362000000000002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1533</v>
      </c>
      <c r="AY199" s="164" t="s">
        <v>1750</v>
      </c>
    </row>
    <row r="200" spans="1:65" s="1" customFormat="1" ht="44.25" customHeight="1">
      <c r="A200" s="29"/>
      <c r="B200" s="142"/>
      <c r="C200" s="143" t="s">
        <v>1899</v>
      </c>
      <c r="D200" s="143" t="s">
        <v>1752</v>
      </c>
      <c r="E200" s="144" t="s">
        <v>1843</v>
      </c>
      <c r="F200" s="145" t="s">
        <v>1844</v>
      </c>
      <c r="G200" s="146" t="s">
        <v>1802</v>
      </c>
      <c r="H200" s="147">
        <v>67.236999999999995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0.32800000000000001</v>
      </c>
      <c r="P200" s="152">
        <f>O200*H200</f>
        <v>22.053736000000001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1845</v>
      </c>
    </row>
    <row r="201" spans="1:65" s="12" customFormat="1">
      <c r="B201" s="156"/>
      <c r="D201" s="157" t="s">
        <v>1758</v>
      </c>
      <c r="E201" s="158" t="s">
        <v>1456</v>
      </c>
      <c r="F201" s="159" t="s">
        <v>1846</v>
      </c>
      <c r="H201" s="158" t="s">
        <v>1456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1758</v>
      </c>
      <c r="AU201" s="158" t="s">
        <v>1535</v>
      </c>
      <c r="AV201" s="12" t="s">
        <v>1533</v>
      </c>
      <c r="AW201" s="12" t="s">
        <v>1482</v>
      </c>
      <c r="AX201" s="12" t="s">
        <v>1526</v>
      </c>
      <c r="AY201" s="158" t="s">
        <v>1750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1255</v>
      </c>
      <c r="H202" s="166">
        <v>67.236999999999995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1533</v>
      </c>
      <c r="AY202" s="164" t="s">
        <v>1750</v>
      </c>
    </row>
    <row r="203" spans="1:65" s="1" customFormat="1" ht="16.5" customHeight="1">
      <c r="A203" s="29"/>
      <c r="B203" s="142"/>
      <c r="C203" s="177" t="s">
        <v>1904</v>
      </c>
      <c r="D203" s="177" t="s">
        <v>1849</v>
      </c>
      <c r="E203" s="178" t="s">
        <v>1850</v>
      </c>
      <c r="F203" s="179" t="s">
        <v>1851</v>
      </c>
      <c r="G203" s="180" t="s">
        <v>1839</v>
      </c>
      <c r="H203" s="181">
        <v>11.481</v>
      </c>
      <c r="I203" s="182"/>
      <c r="J203" s="182">
        <f>ROUND(I203*H203,2)</f>
        <v>0</v>
      </c>
      <c r="K203" s="183"/>
      <c r="L203" s="184"/>
      <c r="M203" s="185" t="s">
        <v>1456</v>
      </c>
      <c r="N203" s="186" t="s">
        <v>1491</v>
      </c>
      <c r="O203" s="152">
        <v>0</v>
      </c>
      <c r="P203" s="152">
        <f>O203*H203</f>
        <v>0</v>
      </c>
      <c r="Q203" s="152">
        <v>1</v>
      </c>
      <c r="R203" s="152">
        <f>Q203*H203</f>
        <v>11.481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1789</v>
      </c>
      <c r="AT203" s="154" t="s">
        <v>1849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1852</v>
      </c>
    </row>
    <row r="204" spans="1:65" s="12" customFormat="1">
      <c r="B204" s="156"/>
      <c r="D204" s="157" t="s">
        <v>1758</v>
      </c>
      <c r="E204" s="158" t="s">
        <v>1456</v>
      </c>
      <c r="F204" s="159" t="s">
        <v>2204</v>
      </c>
      <c r="H204" s="158" t="s">
        <v>1456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1758</v>
      </c>
      <c r="AU204" s="158" t="s">
        <v>1535</v>
      </c>
      <c r="AV204" s="12" t="s">
        <v>1533</v>
      </c>
      <c r="AW204" s="12" t="s">
        <v>1482</v>
      </c>
      <c r="AX204" s="12" t="s">
        <v>1526</v>
      </c>
      <c r="AY204" s="158" t="s">
        <v>1750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1256</v>
      </c>
      <c r="H205" s="166">
        <v>6.875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1533</v>
      </c>
      <c r="AY205" s="164" t="s">
        <v>1750</v>
      </c>
    </row>
    <row r="206" spans="1:65" s="13" customFormat="1">
      <c r="B206" s="163"/>
      <c r="D206" s="157" t="s">
        <v>1758</v>
      </c>
      <c r="F206" s="165" t="s">
        <v>1257</v>
      </c>
      <c r="H206" s="166">
        <v>11.481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1758</v>
      </c>
      <c r="AU206" s="164" t="s">
        <v>1535</v>
      </c>
      <c r="AV206" s="13" t="s">
        <v>1535</v>
      </c>
      <c r="AW206" s="13" t="s">
        <v>1458</v>
      </c>
      <c r="AX206" s="13" t="s">
        <v>1533</v>
      </c>
      <c r="AY206" s="164" t="s">
        <v>1750</v>
      </c>
    </row>
    <row r="207" spans="1:65" s="1" customFormat="1" ht="66.75" customHeight="1">
      <c r="A207" s="29"/>
      <c r="B207" s="142"/>
      <c r="C207" s="143" t="s">
        <v>1908</v>
      </c>
      <c r="D207" s="143" t="s">
        <v>1752</v>
      </c>
      <c r="E207" s="144" t="s">
        <v>1857</v>
      </c>
      <c r="F207" s="145" t="s">
        <v>1858</v>
      </c>
      <c r="G207" s="146" t="s">
        <v>1802</v>
      </c>
      <c r="H207" s="147">
        <v>21.515999999999998</v>
      </c>
      <c r="I207" s="148"/>
      <c r="J207" s="148">
        <f>ROUND(I207*H207,2)</f>
        <v>0</v>
      </c>
      <c r="K207" s="149"/>
      <c r="L207" s="30"/>
      <c r="M207" s="150" t="s">
        <v>1456</v>
      </c>
      <c r="N207" s="151" t="s">
        <v>1491</v>
      </c>
      <c r="O207" s="152">
        <v>0.435</v>
      </c>
      <c r="P207" s="152">
        <f>O207*H207</f>
        <v>9.3594599999999986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1756</v>
      </c>
      <c r="AT207" s="154" t="s">
        <v>1752</v>
      </c>
      <c r="AU207" s="154" t="s">
        <v>1535</v>
      </c>
      <c r="AY207" s="17" t="s">
        <v>1750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1533</v>
      </c>
      <c r="BK207" s="155">
        <f>ROUND(I207*H207,2)</f>
        <v>0</v>
      </c>
      <c r="BL207" s="17" t="s">
        <v>1756</v>
      </c>
      <c r="BM207" s="154" t="s">
        <v>1859</v>
      </c>
    </row>
    <row r="208" spans="1:65" s="13" customFormat="1">
      <c r="B208" s="163"/>
      <c r="D208" s="157" t="s">
        <v>1758</v>
      </c>
      <c r="E208" s="164" t="s">
        <v>1456</v>
      </c>
      <c r="F208" s="165" t="s">
        <v>1258</v>
      </c>
      <c r="H208" s="166">
        <v>21.515999999999998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1758</v>
      </c>
      <c r="AU208" s="164" t="s">
        <v>1535</v>
      </c>
      <c r="AV208" s="13" t="s">
        <v>1535</v>
      </c>
      <c r="AW208" s="13" t="s">
        <v>1482</v>
      </c>
      <c r="AX208" s="13" t="s">
        <v>1533</v>
      </c>
      <c r="AY208" s="164" t="s">
        <v>1750</v>
      </c>
    </row>
    <row r="209" spans="1:65" s="1" customFormat="1" ht="16.5" customHeight="1">
      <c r="A209" s="29"/>
      <c r="B209" s="142"/>
      <c r="C209" s="177" t="s">
        <v>1912</v>
      </c>
      <c r="D209" s="177" t="s">
        <v>1849</v>
      </c>
      <c r="E209" s="178" t="s">
        <v>1861</v>
      </c>
      <c r="F209" s="179" t="s">
        <v>1862</v>
      </c>
      <c r="G209" s="180" t="s">
        <v>1839</v>
      </c>
      <c r="H209" s="181">
        <v>43.031999999999996</v>
      </c>
      <c r="I209" s="182"/>
      <c r="J209" s="182">
        <f>ROUND(I209*H209,2)</f>
        <v>0</v>
      </c>
      <c r="K209" s="183"/>
      <c r="L209" s="184"/>
      <c r="M209" s="185" t="s">
        <v>1456</v>
      </c>
      <c r="N209" s="186" t="s">
        <v>1491</v>
      </c>
      <c r="O209" s="152">
        <v>0</v>
      </c>
      <c r="P209" s="152">
        <f>O209*H209</f>
        <v>0</v>
      </c>
      <c r="Q209" s="152">
        <v>1</v>
      </c>
      <c r="R209" s="152">
        <f>Q209*H209</f>
        <v>43.031999999999996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1789</v>
      </c>
      <c r="AT209" s="154" t="s">
        <v>1849</v>
      </c>
      <c r="AU209" s="154" t="s">
        <v>1535</v>
      </c>
      <c r="AY209" s="17" t="s">
        <v>1750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1533</v>
      </c>
      <c r="BK209" s="155">
        <f>ROUND(I209*H209,2)</f>
        <v>0</v>
      </c>
      <c r="BL209" s="17" t="s">
        <v>1756</v>
      </c>
      <c r="BM209" s="154" t="s">
        <v>1863</v>
      </c>
    </row>
    <row r="210" spans="1:65" s="13" customFormat="1">
      <c r="B210" s="163"/>
      <c r="D210" s="157" t="s">
        <v>1758</v>
      </c>
      <c r="F210" s="165" t="s">
        <v>1259</v>
      </c>
      <c r="H210" s="166">
        <v>43.031999999999996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1458</v>
      </c>
      <c r="AX210" s="13" t="s">
        <v>1533</v>
      </c>
      <c r="AY210" s="164" t="s">
        <v>1750</v>
      </c>
    </row>
    <row r="211" spans="1:65" s="1" customFormat="1" ht="37.9" customHeight="1">
      <c r="A211" s="29"/>
      <c r="B211" s="142"/>
      <c r="C211" s="143" t="s">
        <v>1916</v>
      </c>
      <c r="D211" s="143" t="s">
        <v>1752</v>
      </c>
      <c r="E211" s="144" t="s">
        <v>1866</v>
      </c>
      <c r="F211" s="145" t="s">
        <v>1867</v>
      </c>
      <c r="G211" s="146" t="s">
        <v>1755</v>
      </c>
      <c r="H211" s="147">
        <v>34.1</v>
      </c>
      <c r="I211" s="148"/>
      <c r="J211" s="148">
        <f>ROUND(I211*H211,2)</f>
        <v>0</v>
      </c>
      <c r="K211" s="149"/>
      <c r="L211" s="30"/>
      <c r="M211" s="150" t="s">
        <v>1456</v>
      </c>
      <c r="N211" s="151" t="s">
        <v>1491</v>
      </c>
      <c r="O211" s="152">
        <v>1.2E-2</v>
      </c>
      <c r="P211" s="152">
        <f>O211*H211</f>
        <v>0.40920000000000001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1756</v>
      </c>
      <c r="AT211" s="154" t="s">
        <v>1752</v>
      </c>
      <c r="AU211" s="154" t="s">
        <v>1535</v>
      </c>
      <c r="AY211" s="17" t="s">
        <v>1750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1533</v>
      </c>
      <c r="BK211" s="155">
        <f>ROUND(I211*H211,2)</f>
        <v>0</v>
      </c>
      <c r="BL211" s="17" t="s">
        <v>1756</v>
      </c>
      <c r="BM211" s="154" t="s">
        <v>1260</v>
      </c>
    </row>
    <row r="212" spans="1:65" s="13" customFormat="1">
      <c r="B212" s="163"/>
      <c r="D212" s="157" t="s">
        <v>1758</v>
      </c>
      <c r="E212" s="164" t="s">
        <v>1456</v>
      </c>
      <c r="F212" s="165" t="s">
        <v>1221</v>
      </c>
      <c r="H212" s="166">
        <v>34.1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1533</v>
      </c>
      <c r="AY212" s="164" t="s">
        <v>1750</v>
      </c>
    </row>
    <row r="213" spans="1:65" s="1" customFormat="1" ht="16.5" customHeight="1">
      <c r="A213" s="29"/>
      <c r="B213" s="142"/>
      <c r="C213" s="143" t="s">
        <v>1921</v>
      </c>
      <c r="D213" s="143" t="s">
        <v>1752</v>
      </c>
      <c r="E213" s="144" t="s">
        <v>1870</v>
      </c>
      <c r="F213" s="145" t="s">
        <v>1871</v>
      </c>
      <c r="G213" s="146" t="s">
        <v>1755</v>
      </c>
      <c r="H213" s="147">
        <v>34.1</v>
      </c>
      <c r="I213" s="148"/>
      <c r="J213" s="148">
        <f>ROUND(I213*H213,2)</f>
        <v>0</v>
      </c>
      <c r="K213" s="149"/>
      <c r="L213" s="30"/>
      <c r="M213" s="150" t="s">
        <v>1456</v>
      </c>
      <c r="N213" s="151" t="s">
        <v>1491</v>
      </c>
      <c r="O213" s="152">
        <v>1.2E-2</v>
      </c>
      <c r="P213" s="152">
        <f>O213*H213</f>
        <v>0.40920000000000001</v>
      </c>
      <c r="Q213" s="152">
        <v>1.2700000000000001E-3</v>
      </c>
      <c r="R213" s="152">
        <f>Q213*H213</f>
        <v>4.3307000000000005E-2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1756</v>
      </c>
      <c r="AT213" s="154" t="s">
        <v>1752</v>
      </c>
      <c r="AU213" s="154" t="s">
        <v>1535</v>
      </c>
      <c r="AY213" s="17" t="s">
        <v>1750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1533</v>
      </c>
      <c r="BK213" s="155">
        <f>ROUND(I213*H213,2)</f>
        <v>0</v>
      </c>
      <c r="BL213" s="17" t="s">
        <v>1756</v>
      </c>
      <c r="BM213" s="154" t="s">
        <v>1261</v>
      </c>
    </row>
    <row r="214" spans="1:65" s="1" customFormat="1" ht="16.5" customHeight="1">
      <c r="A214" s="29"/>
      <c r="B214" s="142"/>
      <c r="C214" s="177" t="s">
        <v>1926</v>
      </c>
      <c r="D214" s="177" t="s">
        <v>1849</v>
      </c>
      <c r="E214" s="178" t="s">
        <v>1874</v>
      </c>
      <c r="F214" s="179" t="s">
        <v>1875</v>
      </c>
      <c r="G214" s="180" t="s">
        <v>1876</v>
      </c>
      <c r="H214" s="181">
        <v>0.85299999999999998</v>
      </c>
      <c r="I214" s="182"/>
      <c r="J214" s="182">
        <f>ROUND(I214*H214,2)</f>
        <v>0</v>
      </c>
      <c r="K214" s="183"/>
      <c r="L214" s="184"/>
      <c r="M214" s="185" t="s">
        <v>1456</v>
      </c>
      <c r="N214" s="186" t="s">
        <v>1491</v>
      </c>
      <c r="O214" s="152">
        <v>0</v>
      </c>
      <c r="P214" s="152">
        <f>O214*H214</f>
        <v>0</v>
      </c>
      <c r="Q214" s="152">
        <v>1E-3</v>
      </c>
      <c r="R214" s="152">
        <f>Q214*H214</f>
        <v>8.5300000000000003E-4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1789</v>
      </c>
      <c r="AT214" s="154" t="s">
        <v>1849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1262</v>
      </c>
    </row>
    <row r="215" spans="1:65" s="13" customFormat="1">
      <c r="B215" s="163"/>
      <c r="D215" s="157" t="s">
        <v>1758</v>
      </c>
      <c r="F215" s="165" t="s">
        <v>1263</v>
      </c>
      <c r="H215" s="166">
        <v>0.85299999999999998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1458</v>
      </c>
      <c r="AX215" s="13" t="s">
        <v>1533</v>
      </c>
      <c r="AY215" s="164" t="s">
        <v>1750</v>
      </c>
    </row>
    <row r="216" spans="1:65" s="11" customFormat="1" ht="22.9" customHeight="1">
      <c r="B216" s="130"/>
      <c r="D216" s="131" t="s">
        <v>1525</v>
      </c>
      <c r="E216" s="140" t="s">
        <v>1535</v>
      </c>
      <c r="F216" s="140" t="s">
        <v>1879</v>
      </c>
      <c r="J216" s="141">
        <f>BK216</f>
        <v>0</v>
      </c>
      <c r="L216" s="130"/>
      <c r="M216" s="134"/>
      <c r="N216" s="135"/>
      <c r="O216" s="135"/>
      <c r="P216" s="136">
        <f>P217</f>
        <v>20.048999999999999</v>
      </c>
      <c r="Q216" s="135"/>
      <c r="R216" s="136">
        <f>R217</f>
        <v>10.009341000000001</v>
      </c>
      <c r="S216" s="135"/>
      <c r="T216" s="137">
        <f>T217</f>
        <v>0</v>
      </c>
      <c r="AR216" s="131" t="s">
        <v>1533</v>
      </c>
      <c r="AT216" s="138" t="s">
        <v>1525</v>
      </c>
      <c r="AU216" s="138" t="s">
        <v>1533</v>
      </c>
      <c r="AY216" s="131" t="s">
        <v>1750</v>
      </c>
      <c r="BK216" s="139">
        <f>BK217</f>
        <v>0</v>
      </c>
    </row>
    <row r="217" spans="1:65" s="1" customFormat="1" ht="55.5" customHeight="1">
      <c r="A217" s="29"/>
      <c r="B217" s="142"/>
      <c r="C217" s="143" t="s">
        <v>1930</v>
      </c>
      <c r="D217" s="143" t="s">
        <v>1752</v>
      </c>
      <c r="E217" s="144" t="s">
        <v>1881</v>
      </c>
      <c r="F217" s="145" t="s">
        <v>1882</v>
      </c>
      <c r="G217" s="146" t="s">
        <v>1786</v>
      </c>
      <c r="H217" s="147">
        <v>48.9</v>
      </c>
      <c r="I217" s="148"/>
      <c r="J217" s="148">
        <f>ROUND(I217*H217,2)</f>
        <v>0</v>
      </c>
      <c r="K217" s="149"/>
      <c r="L217" s="30"/>
      <c r="M217" s="150" t="s">
        <v>1456</v>
      </c>
      <c r="N217" s="151" t="s">
        <v>1491</v>
      </c>
      <c r="O217" s="152">
        <v>0.41</v>
      </c>
      <c r="P217" s="152">
        <f>O217*H217</f>
        <v>20.048999999999999</v>
      </c>
      <c r="Q217" s="152">
        <v>0.20469000000000001</v>
      </c>
      <c r="R217" s="152">
        <f>Q217*H217</f>
        <v>10.009341000000001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1756</v>
      </c>
      <c r="AT217" s="154" t="s">
        <v>1752</v>
      </c>
      <c r="AU217" s="154" t="s">
        <v>1535</v>
      </c>
      <c r="AY217" s="17" t="s">
        <v>1750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1533</v>
      </c>
      <c r="BK217" s="155">
        <f>ROUND(I217*H217,2)</f>
        <v>0</v>
      </c>
      <c r="BL217" s="17" t="s">
        <v>1756</v>
      </c>
      <c r="BM217" s="154" t="s">
        <v>1883</v>
      </c>
    </row>
    <row r="218" spans="1:65" s="11" customFormat="1" ht="22.9" customHeight="1">
      <c r="B218" s="130"/>
      <c r="D218" s="131" t="s">
        <v>1525</v>
      </c>
      <c r="E218" s="140" t="s">
        <v>1756</v>
      </c>
      <c r="F218" s="140" t="s">
        <v>1893</v>
      </c>
      <c r="J218" s="141">
        <f>BK218</f>
        <v>0</v>
      </c>
      <c r="L218" s="130"/>
      <c r="M218" s="134"/>
      <c r="N218" s="135"/>
      <c r="O218" s="135"/>
      <c r="P218" s="136">
        <f>SUM(P219:P220)</f>
        <v>10.626873000000002</v>
      </c>
      <c r="Q218" s="135"/>
      <c r="R218" s="136">
        <f>SUM(R219:R220)</f>
        <v>0</v>
      </c>
      <c r="S218" s="135"/>
      <c r="T218" s="137">
        <f>SUM(T219:T220)</f>
        <v>0</v>
      </c>
      <c r="AR218" s="131" t="s">
        <v>1533</v>
      </c>
      <c r="AT218" s="138" t="s">
        <v>1525</v>
      </c>
      <c r="AU218" s="138" t="s">
        <v>1533</v>
      </c>
      <c r="AY218" s="131" t="s">
        <v>1750</v>
      </c>
      <c r="BK218" s="139">
        <f>SUM(BK219:BK220)</f>
        <v>0</v>
      </c>
    </row>
    <row r="219" spans="1:65" s="1" customFormat="1" ht="33" customHeight="1">
      <c r="A219" s="29"/>
      <c r="B219" s="142"/>
      <c r="C219" s="143" t="s">
        <v>1934</v>
      </c>
      <c r="D219" s="143" t="s">
        <v>1752</v>
      </c>
      <c r="E219" s="144" t="s">
        <v>1895</v>
      </c>
      <c r="F219" s="145" t="s">
        <v>1896</v>
      </c>
      <c r="G219" s="146" t="s">
        <v>1802</v>
      </c>
      <c r="H219" s="147">
        <v>8.0690000000000008</v>
      </c>
      <c r="I219" s="148"/>
      <c r="J219" s="148">
        <f>ROUND(I219*H219,2)</f>
        <v>0</v>
      </c>
      <c r="K219" s="149"/>
      <c r="L219" s="30"/>
      <c r="M219" s="150" t="s">
        <v>1456</v>
      </c>
      <c r="N219" s="151" t="s">
        <v>1491</v>
      </c>
      <c r="O219" s="152">
        <v>1.3169999999999999</v>
      </c>
      <c r="P219" s="152">
        <f>O219*H219</f>
        <v>10.626873000000002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1756</v>
      </c>
      <c r="AT219" s="154" t="s">
        <v>1752</v>
      </c>
      <c r="AU219" s="154" t="s">
        <v>1535</v>
      </c>
      <c r="AY219" s="17" t="s">
        <v>1750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1533</v>
      </c>
      <c r="BK219" s="155">
        <f>ROUND(I219*H219,2)</f>
        <v>0</v>
      </c>
      <c r="BL219" s="17" t="s">
        <v>1756</v>
      </c>
      <c r="BM219" s="154" t="s">
        <v>1897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1264</v>
      </c>
      <c r="H220" s="166">
        <v>8.0690000000000008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1533</v>
      </c>
      <c r="AY220" s="164" t="s">
        <v>1750</v>
      </c>
    </row>
    <row r="221" spans="1:65" s="11" customFormat="1" ht="22.9" customHeight="1">
      <c r="B221" s="130"/>
      <c r="D221" s="131" t="s">
        <v>1525</v>
      </c>
      <c r="E221" s="140" t="s">
        <v>1771</v>
      </c>
      <c r="F221" s="140" t="s">
        <v>1920</v>
      </c>
      <c r="J221" s="141">
        <f>BK221</f>
        <v>0</v>
      </c>
      <c r="L221" s="130"/>
      <c r="M221" s="134"/>
      <c r="N221" s="135"/>
      <c r="O221" s="135"/>
      <c r="P221" s="136">
        <f>SUM(P222:P251)</f>
        <v>6.1250600000000004</v>
      </c>
      <c r="Q221" s="135"/>
      <c r="R221" s="136">
        <f>SUM(R222:R251)</f>
        <v>0.79964000000000013</v>
      </c>
      <c r="S221" s="135"/>
      <c r="T221" s="137">
        <f>SUM(T222:T251)</f>
        <v>0</v>
      </c>
      <c r="AR221" s="131" t="s">
        <v>1533</v>
      </c>
      <c r="AT221" s="138" t="s">
        <v>1525</v>
      </c>
      <c r="AU221" s="138" t="s">
        <v>1533</v>
      </c>
      <c r="AY221" s="131" t="s">
        <v>1750</v>
      </c>
      <c r="BK221" s="139">
        <f>SUM(BK222:BK251)</f>
        <v>0</v>
      </c>
    </row>
    <row r="222" spans="1:65" s="1" customFormat="1" ht="37.9" customHeight="1">
      <c r="A222" s="29"/>
      <c r="B222" s="142"/>
      <c r="C222" s="143" t="s">
        <v>1939</v>
      </c>
      <c r="D222" s="143" t="s">
        <v>1752</v>
      </c>
      <c r="E222" s="144" t="s">
        <v>1265</v>
      </c>
      <c r="F222" s="145" t="s">
        <v>1266</v>
      </c>
      <c r="G222" s="146" t="s">
        <v>1755</v>
      </c>
      <c r="H222" s="147">
        <v>5.5</v>
      </c>
      <c r="I222" s="148"/>
      <c r="J222" s="148">
        <f>ROUND(I222*H222,2)</f>
        <v>0</v>
      </c>
      <c r="K222" s="149"/>
      <c r="L222" s="30"/>
      <c r="M222" s="150" t="s">
        <v>1456</v>
      </c>
      <c r="N222" s="151" t="s">
        <v>1491</v>
      </c>
      <c r="O222" s="152">
        <v>7.0999999999999994E-2</v>
      </c>
      <c r="P222" s="152">
        <f>O222*H222</f>
        <v>0.39049999999999996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1756</v>
      </c>
      <c r="AT222" s="154" t="s">
        <v>1752</v>
      </c>
      <c r="AU222" s="154" t="s">
        <v>1535</v>
      </c>
      <c r="AY222" s="17" t="s">
        <v>1750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1533</v>
      </c>
      <c r="BK222" s="155">
        <f>ROUND(I222*H222,2)</f>
        <v>0</v>
      </c>
      <c r="BL222" s="17" t="s">
        <v>1756</v>
      </c>
      <c r="BM222" s="154" t="s">
        <v>1267</v>
      </c>
    </row>
    <row r="223" spans="1:65" s="12" customFormat="1">
      <c r="B223" s="156"/>
      <c r="D223" s="157" t="s">
        <v>1758</v>
      </c>
      <c r="E223" s="158" t="s">
        <v>1456</v>
      </c>
      <c r="F223" s="159" t="s">
        <v>2154</v>
      </c>
      <c r="H223" s="158" t="s">
        <v>1456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8" t="s">
        <v>1758</v>
      </c>
      <c r="AU223" s="158" t="s">
        <v>1535</v>
      </c>
      <c r="AV223" s="12" t="s">
        <v>1533</v>
      </c>
      <c r="AW223" s="12" t="s">
        <v>1482</v>
      </c>
      <c r="AX223" s="12" t="s">
        <v>1526</v>
      </c>
      <c r="AY223" s="158" t="s">
        <v>1750</v>
      </c>
    </row>
    <row r="224" spans="1:65" s="13" customFormat="1">
      <c r="B224" s="163"/>
      <c r="D224" s="157" t="s">
        <v>1758</v>
      </c>
      <c r="E224" s="164" t="s">
        <v>1456</v>
      </c>
      <c r="F224" s="165" t="s">
        <v>1207</v>
      </c>
      <c r="H224" s="166">
        <v>5.5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1758</v>
      </c>
      <c r="AU224" s="164" t="s">
        <v>1535</v>
      </c>
      <c r="AV224" s="13" t="s">
        <v>1535</v>
      </c>
      <c r="AW224" s="13" t="s">
        <v>1482</v>
      </c>
      <c r="AX224" s="13" t="s">
        <v>1533</v>
      </c>
      <c r="AY224" s="164" t="s">
        <v>1750</v>
      </c>
    </row>
    <row r="225" spans="1:65" s="1" customFormat="1" ht="37.9" customHeight="1">
      <c r="A225" s="29"/>
      <c r="B225" s="142"/>
      <c r="C225" s="143" t="s">
        <v>1944</v>
      </c>
      <c r="D225" s="143" t="s">
        <v>1752</v>
      </c>
      <c r="E225" s="144" t="s">
        <v>1922</v>
      </c>
      <c r="F225" s="145" t="s">
        <v>1923</v>
      </c>
      <c r="G225" s="146" t="s">
        <v>1755</v>
      </c>
      <c r="H225" s="147">
        <v>3.48</v>
      </c>
      <c r="I225" s="148"/>
      <c r="J225" s="148">
        <f>ROUND(I225*H225,2)</f>
        <v>0</v>
      </c>
      <c r="K225" s="149"/>
      <c r="L225" s="30"/>
      <c r="M225" s="150" t="s">
        <v>1456</v>
      </c>
      <c r="N225" s="151" t="s">
        <v>1491</v>
      </c>
      <c r="O225" s="152">
        <v>0.02</v>
      </c>
      <c r="P225" s="152">
        <f>O225*H225</f>
        <v>6.9599999999999995E-2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1756</v>
      </c>
      <c r="AT225" s="154" t="s">
        <v>1752</v>
      </c>
      <c r="AU225" s="154" t="s">
        <v>1535</v>
      </c>
      <c r="AY225" s="17" t="s">
        <v>1750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1533</v>
      </c>
      <c r="BK225" s="155">
        <f>ROUND(I225*H225,2)</f>
        <v>0</v>
      </c>
      <c r="BL225" s="17" t="s">
        <v>1756</v>
      </c>
      <c r="BM225" s="154" t="s">
        <v>1924</v>
      </c>
    </row>
    <row r="226" spans="1:65" s="1" customFormat="1" ht="44.25" customHeight="1">
      <c r="A226" s="29"/>
      <c r="B226" s="142"/>
      <c r="C226" s="143" t="s">
        <v>1949</v>
      </c>
      <c r="D226" s="143" t="s">
        <v>1752</v>
      </c>
      <c r="E226" s="144" t="s">
        <v>2542</v>
      </c>
      <c r="F226" s="145" t="s">
        <v>2231</v>
      </c>
      <c r="G226" s="146" t="s">
        <v>1755</v>
      </c>
      <c r="H226" s="147">
        <v>11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2.8000000000000001E-2</v>
      </c>
      <c r="P226" s="152">
        <f>O226*H226</f>
        <v>0.308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1268</v>
      </c>
    </row>
    <row r="227" spans="1:65" s="12" customFormat="1">
      <c r="B227" s="156"/>
      <c r="D227" s="157" t="s">
        <v>1758</v>
      </c>
      <c r="E227" s="158" t="s">
        <v>1456</v>
      </c>
      <c r="F227" s="159" t="s">
        <v>2233</v>
      </c>
      <c r="H227" s="158" t="s">
        <v>1456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1758</v>
      </c>
      <c r="AU227" s="158" t="s">
        <v>1535</v>
      </c>
      <c r="AV227" s="12" t="s">
        <v>1533</v>
      </c>
      <c r="AW227" s="12" t="s">
        <v>1482</v>
      </c>
      <c r="AX227" s="12" t="s">
        <v>1526</v>
      </c>
      <c r="AY227" s="158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1212</v>
      </c>
      <c r="H228" s="166">
        <v>11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1533</v>
      </c>
      <c r="AY228" s="164" t="s">
        <v>1750</v>
      </c>
    </row>
    <row r="229" spans="1:65" s="1" customFormat="1" ht="49.15" customHeight="1">
      <c r="A229" s="29"/>
      <c r="B229" s="142"/>
      <c r="C229" s="143" t="s">
        <v>1953</v>
      </c>
      <c r="D229" s="143" t="s">
        <v>1752</v>
      </c>
      <c r="E229" s="144" t="s">
        <v>2237</v>
      </c>
      <c r="F229" s="145" t="s">
        <v>2238</v>
      </c>
      <c r="G229" s="146" t="s">
        <v>1755</v>
      </c>
      <c r="H229" s="147">
        <v>9.5</v>
      </c>
      <c r="I229" s="148"/>
      <c r="J229" s="148">
        <f>ROUND(I229*H229,2)</f>
        <v>0</v>
      </c>
      <c r="K229" s="149"/>
      <c r="L229" s="30"/>
      <c r="M229" s="150" t="s">
        <v>1456</v>
      </c>
      <c r="N229" s="151" t="s">
        <v>1491</v>
      </c>
      <c r="O229" s="152">
        <v>7.0999999999999994E-2</v>
      </c>
      <c r="P229" s="152">
        <f>O229*H229</f>
        <v>0.67449999999999999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1756</v>
      </c>
      <c r="AT229" s="154" t="s">
        <v>1752</v>
      </c>
      <c r="AU229" s="154" t="s">
        <v>1535</v>
      </c>
      <c r="AY229" s="17" t="s">
        <v>1750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1533</v>
      </c>
      <c r="BK229" s="155">
        <f>ROUND(I229*H229,2)</f>
        <v>0</v>
      </c>
      <c r="BL229" s="17" t="s">
        <v>1756</v>
      </c>
      <c r="BM229" s="154" t="s">
        <v>2239</v>
      </c>
    </row>
    <row r="230" spans="1:65" s="12" customFormat="1">
      <c r="B230" s="156"/>
      <c r="D230" s="157" t="s">
        <v>1758</v>
      </c>
      <c r="E230" s="158" t="s">
        <v>1456</v>
      </c>
      <c r="F230" s="159" t="s">
        <v>2177</v>
      </c>
      <c r="H230" s="158" t="s">
        <v>1456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1758</v>
      </c>
      <c r="AU230" s="158" t="s">
        <v>1535</v>
      </c>
      <c r="AV230" s="12" t="s">
        <v>1533</v>
      </c>
      <c r="AW230" s="12" t="s">
        <v>1482</v>
      </c>
      <c r="AX230" s="12" t="s">
        <v>1526</v>
      </c>
      <c r="AY230" s="158" t="s">
        <v>1750</v>
      </c>
    </row>
    <row r="231" spans="1:65" s="13" customFormat="1">
      <c r="B231" s="163"/>
      <c r="D231" s="157" t="s">
        <v>1758</v>
      </c>
      <c r="E231" s="164" t="s">
        <v>1456</v>
      </c>
      <c r="F231" s="165" t="s">
        <v>1215</v>
      </c>
      <c r="H231" s="166">
        <v>9.5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1758</v>
      </c>
      <c r="AU231" s="164" t="s">
        <v>1535</v>
      </c>
      <c r="AV231" s="13" t="s">
        <v>1535</v>
      </c>
      <c r="AW231" s="13" t="s">
        <v>1482</v>
      </c>
      <c r="AX231" s="13" t="s">
        <v>1533</v>
      </c>
      <c r="AY231" s="164" t="s">
        <v>1750</v>
      </c>
    </row>
    <row r="232" spans="1:65" s="1" customFormat="1" ht="37.9" customHeight="1">
      <c r="A232" s="29"/>
      <c r="B232" s="142"/>
      <c r="C232" s="143" t="s">
        <v>1958</v>
      </c>
      <c r="D232" s="143" t="s">
        <v>1752</v>
      </c>
      <c r="E232" s="144" t="s">
        <v>1927</v>
      </c>
      <c r="F232" s="145" t="s">
        <v>1928</v>
      </c>
      <c r="G232" s="146" t="s">
        <v>1755</v>
      </c>
      <c r="H232" s="147">
        <v>7.5</v>
      </c>
      <c r="I232" s="148"/>
      <c r="J232" s="148">
        <f>ROUND(I232*H232,2)</f>
        <v>0</v>
      </c>
      <c r="K232" s="149"/>
      <c r="L232" s="30"/>
      <c r="M232" s="150" t="s">
        <v>1456</v>
      </c>
      <c r="N232" s="151" t="s">
        <v>1491</v>
      </c>
      <c r="O232" s="152">
        <v>2.7E-2</v>
      </c>
      <c r="P232" s="152">
        <f>O232*H232</f>
        <v>0.20249999999999999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1756</v>
      </c>
      <c r="AT232" s="154" t="s">
        <v>1752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1929</v>
      </c>
    </row>
    <row r="233" spans="1:65" s="12" customFormat="1">
      <c r="B233" s="156"/>
      <c r="D233" s="157" t="s">
        <v>1758</v>
      </c>
      <c r="E233" s="158" t="s">
        <v>1456</v>
      </c>
      <c r="F233" s="159" t="s">
        <v>2165</v>
      </c>
      <c r="H233" s="158" t="s">
        <v>1456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1758</v>
      </c>
      <c r="AU233" s="158" t="s">
        <v>1535</v>
      </c>
      <c r="AV233" s="12" t="s">
        <v>1533</v>
      </c>
      <c r="AW233" s="12" t="s">
        <v>1482</v>
      </c>
      <c r="AX233" s="12" t="s">
        <v>1526</v>
      </c>
      <c r="AY233" s="158" t="s">
        <v>1750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1213</v>
      </c>
      <c r="H234" s="166">
        <v>7.5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1533</v>
      </c>
      <c r="AY234" s="164" t="s">
        <v>1750</v>
      </c>
    </row>
    <row r="235" spans="1:65" s="1" customFormat="1" ht="24.2" customHeight="1">
      <c r="A235" s="29"/>
      <c r="B235" s="142"/>
      <c r="C235" s="143" t="s">
        <v>1962</v>
      </c>
      <c r="D235" s="143" t="s">
        <v>1752</v>
      </c>
      <c r="E235" s="144" t="s">
        <v>1931</v>
      </c>
      <c r="F235" s="145" t="s">
        <v>1932</v>
      </c>
      <c r="G235" s="146" t="s">
        <v>1755</v>
      </c>
      <c r="H235" s="147">
        <v>9.5</v>
      </c>
      <c r="I235" s="148"/>
      <c r="J235" s="148">
        <f>ROUND(I235*H235,2)</f>
        <v>0</v>
      </c>
      <c r="K235" s="149"/>
      <c r="L235" s="30"/>
      <c r="M235" s="150" t="s">
        <v>1456</v>
      </c>
      <c r="N235" s="151" t="s">
        <v>1491</v>
      </c>
      <c r="O235" s="152">
        <v>4.0000000000000001E-3</v>
      </c>
      <c r="P235" s="152">
        <f>O235*H235</f>
        <v>3.7999999999999999E-2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1533</v>
      </c>
      <c r="BK235" s="155">
        <f>ROUND(I235*H235,2)</f>
        <v>0</v>
      </c>
      <c r="BL235" s="17" t="s">
        <v>1756</v>
      </c>
      <c r="BM235" s="154" t="s">
        <v>1933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1215</v>
      </c>
      <c r="H236" s="166">
        <v>9.5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1533</v>
      </c>
      <c r="AY236" s="164" t="s">
        <v>1750</v>
      </c>
    </row>
    <row r="237" spans="1:65" s="1" customFormat="1" ht="24.2" customHeight="1">
      <c r="A237" s="29"/>
      <c r="B237" s="142"/>
      <c r="C237" s="143" t="s">
        <v>1966</v>
      </c>
      <c r="D237" s="143" t="s">
        <v>1752</v>
      </c>
      <c r="E237" s="144" t="s">
        <v>1935</v>
      </c>
      <c r="F237" s="145" t="s">
        <v>1936</v>
      </c>
      <c r="G237" s="146" t="s">
        <v>1755</v>
      </c>
      <c r="H237" s="147">
        <v>13.5</v>
      </c>
      <c r="I237" s="148"/>
      <c r="J237" s="148">
        <f>ROUND(I237*H237,2)</f>
        <v>0</v>
      </c>
      <c r="K237" s="149"/>
      <c r="L237" s="30"/>
      <c r="M237" s="150" t="s">
        <v>1456</v>
      </c>
      <c r="N237" s="151" t="s">
        <v>1491</v>
      </c>
      <c r="O237" s="152">
        <v>2E-3</v>
      </c>
      <c r="P237" s="152">
        <f>O237*H237</f>
        <v>2.7E-2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1533</v>
      </c>
      <c r="BK237" s="155">
        <f>ROUND(I237*H237,2)</f>
        <v>0</v>
      </c>
      <c r="BL237" s="17" t="s">
        <v>1756</v>
      </c>
      <c r="BM237" s="154" t="s">
        <v>1937</v>
      </c>
    </row>
    <row r="238" spans="1:65" s="12" customFormat="1">
      <c r="B238" s="156"/>
      <c r="D238" s="157" t="s">
        <v>1758</v>
      </c>
      <c r="E238" s="158" t="s">
        <v>1456</v>
      </c>
      <c r="F238" s="159" t="s">
        <v>2181</v>
      </c>
      <c r="H238" s="158" t="s">
        <v>1456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1758</v>
      </c>
      <c r="AU238" s="158" t="s">
        <v>1535</v>
      </c>
      <c r="AV238" s="12" t="s">
        <v>1533</v>
      </c>
      <c r="AW238" s="12" t="s">
        <v>1482</v>
      </c>
      <c r="AX238" s="12" t="s">
        <v>1526</v>
      </c>
      <c r="AY238" s="158" t="s">
        <v>1750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1216</v>
      </c>
      <c r="H239" s="166">
        <v>13.5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" customFormat="1" ht="44.25" customHeight="1">
      <c r="A240" s="29"/>
      <c r="B240" s="142"/>
      <c r="C240" s="143" t="s">
        <v>1970</v>
      </c>
      <c r="D240" s="143" t="s">
        <v>1752</v>
      </c>
      <c r="E240" s="144" t="s">
        <v>2240</v>
      </c>
      <c r="F240" s="145" t="s">
        <v>2241</v>
      </c>
      <c r="G240" s="146" t="s">
        <v>1755</v>
      </c>
      <c r="H240" s="147">
        <v>13.5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1.6E-2</v>
      </c>
      <c r="P240" s="152">
        <f>O240*H240</f>
        <v>0.216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1942</v>
      </c>
    </row>
    <row r="241" spans="1:65" s="12" customFormat="1">
      <c r="B241" s="156"/>
      <c r="D241" s="157" t="s">
        <v>1758</v>
      </c>
      <c r="E241" s="158" t="s">
        <v>1456</v>
      </c>
      <c r="F241" s="159" t="s">
        <v>2181</v>
      </c>
      <c r="H241" s="158" t="s">
        <v>1456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1758</v>
      </c>
      <c r="AU241" s="158" t="s">
        <v>1535</v>
      </c>
      <c r="AV241" s="12" t="s">
        <v>1533</v>
      </c>
      <c r="AW241" s="12" t="s">
        <v>1482</v>
      </c>
      <c r="AX241" s="12" t="s">
        <v>1526</v>
      </c>
      <c r="AY241" s="158" t="s">
        <v>1750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1216</v>
      </c>
      <c r="H242" s="166">
        <v>13.5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1533</v>
      </c>
      <c r="AY242" s="164" t="s">
        <v>1750</v>
      </c>
    </row>
    <row r="243" spans="1:65" s="1" customFormat="1" ht="44.25" customHeight="1">
      <c r="A243" s="29"/>
      <c r="B243" s="142"/>
      <c r="C243" s="143" t="s">
        <v>1974</v>
      </c>
      <c r="D243" s="143" t="s">
        <v>1752</v>
      </c>
      <c r="E243" s="144" t="s">
        <v>2242</v>
      </c>
      <c r="F243" s="145" t="s">
        <v>2243</v>
      </c>
      <c r="G243" s="146" t="s">
        <v>1755</v>
      </c>
      <c r="H243" s="147">
        <v>11.5</v>
      </c>
      <c r="I243" s="148"/>
      <c r="J243" s="148">
        <f>ROUND(I243*H243,2)</f>
        <v>0</v>
      </c>
      <c r="K243" s="149"/>
      <c r="L243" s="30"/>
      <c r="M243" s="150" t="s">
        <v>1456</v>
      </c>
      <c r="N243" s="151" t="s">
        <v>1491</v>
      </c>
      <c r="O243" s="152">
        <v>0.09</v>
      </c>
      <c r="P243" s="152">
        <f>O243*H243</f>
        <v>1.0349999999999999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2244</v>
      </c>
    </row>
    <row r="244" spans="1:65" s="12" customFormat="1">
      <c r="B244" s="156"/>
      <c r="D244" s="157" t="s">
        <v>1758</v>
      </c>
      <c r="E244" s="158" t="s">
        <v>1456</v>
      </c>
      <c r="F244" s="159" t="s">
        <v>2172</v>
      </c>
      <c r="H244" s="158" t="s">
        <v>1456</v>
      </c>
      <c r="L244" s="156"/>
      <c r="M244" s="160"/>
      <c r="N244" s="161"/>
      <c r="O244" s="161"/>
      <c r="P244" s="161"/>
      <c r="Q244" s="161"/>
      <c r="R244" s="161"/>
      <c r="S244" s="161"/>
      <c r="T244" s="162"/>
      <c r="AT244" s="158" t="s">
        <v>1758</v>
      </c>
      <c r="AU244" s="158" t="s">
        <v>1535</v>
      </c>
      <c r="AV244" s="12" t="s">
        <v>1533</v>
      </c>
      <c r="AW244" s="12" t="s">
        <v>1482</v>
      </c>
      <c r="AX244" s="12" t="s">
        <v>1526</v>
      </c>
      <c r="AY244" s="158" t="s">
        <v>1750</v>
      </c>
    </row>
    <row r="245" spans="1:65" s="13" customFormat="1">
      <c r="B245" s="163"/>
      <c r="D245" s="157" t="s">
        <v>1758</v>
      </c>
      <c r="E245" s="164" t="s">
        <v>1456</v>
      </c>
      <c r="F245" s="165" t="s">
        <v>1214</v>
      </c>
      <c r="H245" s="166">
        <v>11.5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1758</v>
      </c>
      <c r="AU245" s="164" t="s">
        <v>1535</v>
      </c>
      <c r="AV245" s="13" t="s">
        <v>1535</v>
      </c>
      <c r="AW245" s="13" t="s">
        <v>1482</v>
      </c>
      <c r="AX245" s="13" t="s">
        <v>1533</v>
      </c>
      <c r="AY245" s="164" t="s">
        <v>1750</v>
      </c>
    </row>
    <row r="246" spans="1:65" s="1" customFormat="1" ht="66.75" customHeight="1">
      <c r="A246" s="29"/>
      <c r="B246" s="142"/>
      <c r="C246" s="143" t="s">
        <v>1978</v>
      </c>
      <c r="D246" s="143" t="s">
        <v>1752</v>
      </c>
      <c r="E246" s="144" t="s">
        <v>1269</v>
      </c>
      <c r="F246" s="145" t="s">
        <v>1270</v>
      </c>
      <c r="G246" s="146" t="s">
        <v>1755</v>
      </c>
      <c r="H246" s="147">
        <v>3.48</v>
      </c>
      <c r="I246" s="148"/>
      <c r="J246" s="148">
        <f>ROUND(I246*H246,2)</f>
        <v>0</v>
      </c>
      <c r="K246" s="149"/>
      <c r="L246" s="30"/>
      <c r="M246" s="150" t="s">
        <v>1456</v>
      </c>
      <c r="N246" s="151" t="s">
        <v>1491</v>
      </c>
      <c r="O246" s="152">
        <v>0.77700000000000002</v>
      </c>
      <c r="P246" s="152">
        <f>O246*H246</f>
        <v>2.7039599999999999</v>
      </c>
      <c r="Q246" s="152">
        <v>0.10100000000000001</v>
      </c>
      <c r="R246" s="152">
        <f>Q246*H246</f>
        <v>0.35148000000000001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1756</v>
      </c>
      <c r="AT246" s="154" t="s">
        <v>1752</v>
      </c>
      <c r="AU246" s="154" t="s">
        <v>1535</v>
      </c>
      <c r="AY246" s="17" t="s">
        <v>1750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1533</v>
      </c>
      <c r="BK246" s="155">
        <f>ROUND(I246*H246,2)</f>
        <v>0</v>
      </c>
      <c r="BL246" s="17" t="s">
        <v>1756</v>
      </c>
      <c r="BM246" s="154" t="s">
        <v>1271</v>
      </c>
    </row>
    <row r="247" spans="1:65" s="13" customFormat="1">
      <c r="B247" s="163"/>
      <c r="D247" s="157" t="s">
        <v>1758</v>
      </c>
      <c r="E247" s="164" t="s">
        <v>1456</v>
      </c>
      <c r="F247" s="165" t="s">
        <v>1206</v>
      </c>
      <c r="H247" s="166">
        <v>3.48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1758</v>
      </c>
      <c r="AU247" s="164" t="s">
        <v>1535</v>
      </c>
      <c r="AV247" s="13" t="s">
        <v>1535</v>
      </c>
      <c r="AW247" s="13" t="s">
        <v>1482</v>
      </c>
      <c r="AX247" s="13" t="s">
        <v>1533</v>
      </c>
      <c r="AY247" s="164" t="s">
        <v>1750</v>
      </c>
    </row>
    <row r="248" spans="1:65" s="1" customFormat="1" ht="24.2" customHeight="1">
      <c r="A248" s="29"/>
      <c r="B248" s="142"/>
      <c r="C248" s="177" t="s">
        <v>1982</v>
      </c>
      <c r="D248" s="177" t="s">
        <v>1849</v>
      </c>
      <c r="E248" s="178" t="s">
        <v>1272</v>
      </c>
      <c r="F248" s="179" t="s">
        <v>1273</v>
      </c>
      <c r="G248" s="180" t="s">
        <v>1755</v>
      </c>
      <c r="H248" s="181">
        <v>3.5840000000000001</v>
      </c>
      <c r="I248" s="182"/>
      <c r="J248" s="182">
        <f>ROUND(I248*H248,2)</f>
        <v>0</v>
      </c>
      <c r="K248" s="183"/>
      <c r="L248" s="184"/>
      <c r="M248" s="185" t="s">
        <v>1456</v>
      </c>
      <c r="N248" s="186" t="s">
        <v>1491</v>
      </c>
      <c r="O248" s="152">
        <v>0</v>
      </c>
      <c r="P248" s="152">
        <f>O248*H248</f>
        <v>0</v>
      </c>
      <c r="Q248" s="152">
        <v>0.115</v>
      </c>
      <c r="R248" s="152">
        <f>Q248*H248</f>
        <v>0.41216000000000003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1789</v>
      </c>
      <c r="AT248" s="154" t="s">
        <v>1849</v>
      </c>
      <c r="AU248" s="154" t="s">
        <v>1535</v>
      </c>
      <c r="AY248" s="17" t="s">
        <v>1750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1533</v>
      </c>
      <c r="BK248" s="155">
        <f>ROUND(I248*H248,2)</f>
        <v>0</v>
      </c>
      <c r="BL248" s="17" t="s">
        <v>1756</v>
      </c>
      <c r="BM248" s="154" t="s">
        <v>1274</v>
      </c>
    </row>
    <row r="249" spans="1:65" s="13" customFormat="1">
      <c r="B249" s="163"/>
      <c r="D249" s="157" t="s">
        <v>1758</v>
      </c>
      <c r="F249" s="165" t="s">
        <v>1275</v>
      </c>
      <c r="H249" s="166">
        <v>3.5840000000000001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1758</v>
      </c>
      <c r="AU249" s="164" t="s">
        <v>1535</v>
      </c>
      <c r="AV249" s="13" t="s">
        <v>1535</v>
      </c>
      <c r="AW249" s="13" t="s">
        <v>1458</v>
      </c>
      <c r="AX249" s="13" t="s">
        <v>1533</v>
      </c>
      <c r="AY249" s="164" t="s">
        <v>1750</v>
      </c>
    </row>
    <row r="250" spans="1:65" s="1" customFormat="1" ht="24.2" customHeight="1">
      <c r="A250" s="29"/>
      <c r="B250" s="142"/>
      <c r="C250" s="143" t="s">
        <v>1986</v>
      </c>
      <c r="D250" s="143" t="s">
        <v>1752</v>
      </c>
      <c r="E250" s="144" t="s">
        <v>1945</v>
      </c>
      <c r="F250" s="145" t="s">
        <v>1946</v>
      </c>
      <c r="G250" s="146" t="s">
        <v>1786</v>
      </c>
      <c r="H250" s="147">
        <v>10</v>
      </c>
      <c r="I250" s="148"/>
      <c r="J250" s="148">
        <f>ROUND(I250*H250,2)</f>
        <v>0</v>
      </c>
      <c r="K250" s="149"/>
      <c r="L250" s="30"/>
      <c r="M250" s="150" t="s">
        <v>1456</v>
      </c>
      <c r="N250" s="151" t="s">
        <v>1491</v>
      </c>
      <c r="O250" s="152">
        <v>4.5999999999999999E-2</v>
      </c>
      <c r="P250" s="152">
        <f>O250*H250</f>
        <v>0.45999999999999996</v>
      </c>
      <c r="Q250" s="152">
        <v>3.5999999999999999E-3</v>
      </c>
      <c r="R250" s="152">
        <f>Q250*H250</f>
        <v>3.5999999999999997E-2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1756</v>
      </c>
      <c r="AT250" s="154" t="s">
        <v>1752</v>
      </c>
      <c r="AU250" s="154" t="s">
        <v>1535</v>
      </c>
      <c r="AY250" s="17" t="s">
        <v>1750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1533</v>
      </c>
      <c r="BK250" s="155">
        <f>ROUND(I250*H250,2)</f>
        <v>0</v>
      </c>
      <c r="BL250" s="17" t="s">
        <v>1756</v>
      </c>
      <c r="BM250" s="154" t="s">
        <v>2245</v>
      </c>
    </row>
    <row r="251" spans="1:65" s="13" customFormat="1">
      <c r="B251" s="163"/>
      <c r="D251" s="157" t="s">
        <v>1758</v>
      </c>
      <c r="E251" s="164" t="s">
        <v>1456</v>
      </c>
      <c r="F251" s="165" t="s">
        <v>2085</v>
      </c>
      <c r="H251" s="166">
        <v>10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1758</v>
      </c>
      <c r="AU251" s="164" t="s">
        <v>1535</v>
      </c>
      <c r="AV251" s="13" t="s">
        <v>1535</v>
      </c>
      <c r="AW251" s="13" t="s">
        <v>1482</v>
      </c>
      <c r="AX251" s="13" t="s">
        <v>1533</v>
      </c>
      <c r="AY251" s="164" t="s">
        <v>1750</v>
      </c>
    </row>
    <row r="252" spans="1:65" s="11" customFormat="1" ht="22.9" customHeight="1">
      <c r="B252" s="130"/>
      <c r="D252" s="131" t="s">
        <v>1525</v>
      </c>
      <c r="E252" s="140" t="s">
        <v>1789</v>
      </c>
      <c r="F252" s="140" t="s">
        <v>1948</v>
      </c>
      <c r="J252" s="141">
        <f>BK252</f>
        <v>0</v>
      </c>
      <c r="L252" s="130"/>
      <c r="M252" s="134"/>
      <c r="N252" s="135"/>
      <c r="O252" s="135"/>
      <c r="P252" s="136">
        <f>SUM(P253:P284)</f>
        <v>58.053719999999998</v>
      </c>
      <c r="Q252" s="135"/>
      <c r="R252" s="136">
        <f>SUM(R253:R284)</f>
        <v>1.6034762800000002</v>
      </c>
      <c r="S252" s="135"/>
      <c r="T252" s="137">
        <f>SUM(T253:T284)</f>
        <v>0</v>
      </c>
      <c r="AR252" s="131" t="s">
        <v>1533</v>
      </c>
      <c r="AT252" s="138" t="s">
        <v>1525</v>
      </c>
      <c r="AU252" s="138" t="s">
        <v>1533</v>
      </c>
      <c r="AY252" s="131" t="s">
        <v>1750</v>
      </c>
      <c r="BK252" s="139">
        <f>SUM(BK253:BK284)</f>
        <v>0</v>
      </c>
    </row>
    <row r="253" spans="1:65" s="1" customFormat="1" ht="44.25" customHeight="1">
      <c r="A253" s="29"/>
      <c r="B253" s="142"/>
      <c r="C253" s="143" t="s">
        <v>1990</v>
      </c>
      <c r="D253" s="143" t="s">
        <v>1752</v>
      </c>
      <c r="E253" s="144" t="s">
        <v>2392</v>
      </c>
      <c r="F253" s="145" t="s">
        <v>2393</v>
      </c>
      <c r="G253" s="146" t="s">
        <v>1902</v>
      </c>
      <c r="H253" s="147">
        <v>2</v>
      </c>
      <c r="I253" s="148"/>
      <c r="J253" s="148">
        <f t="shared" ref="J253:J281" si="0">ROUND(I253*H253,2)</f>
        <v>0</v>
      </c>
      <c r="K253" s="149"/>
      <c r="L253" s="30"/>
      <c r="M253" s="150" t="s">
        <v>1456</v>
      </c>
      <c r="N253" s="151" t="s">
        <v>1491</v>
      </c>
      <c r="O253" s="152">
        <v>0.75900000000000001</v>
      </c>
      <c r="P253" s="152">
        <f t="shared" ref="P253:P281" si="1">O253*H253</f>
        <v>1.518</v>
      </c>
      <c r="Q253" s="152">
        <v>1.67E-3</v>
      </c>
      <c r="R253" s="152">
        <f t="shared" ref="R253:R281" si="2">Q253*H253</f>
        <v>3.3400000000000001E-3</v>
      </c>
      <c r="S253" s="152">
        <v>0</v>
      </c>
      <c r="T253" s="153">
        <f t="shared" ref="T253:T281" si="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1756</v>
      </c>
      <c r="AT253" s="154" t="s">
        <v>1752</v>
      </c>
      <c r="AU253" s="154" t="s">
        <v>1535</v>
      </c>
      <c r="AY253" s="17" t="s">
        <v>1750</v>
      </c>
      <c r="BE253" s="155">
        <f t="shared" ref="BE253:BE281" si="4">IF(N253="základní",J253,0)</f>
        <v>0</v>
      </c>
      <c r="BF253" s="155">
        <f t="shared" ref="BF253:BF281" si="5">IF(N253="snížená",J253,0)</f>
        <v>0</v>
      </c>
      <c r="BG253" s="155">
        <f t="shared" ref="BG253:BG281" si="6">IF(N253="zákl. přenesená",J253,0)</f>
        <v>0</v>
      </c>
      <c r="BH253" s="155">
        <f t="shared" ref="BH253:BH281" si="7">IF(N253="sníž. přenesená",J253,0)</f>
        <v>0</v>
      </c>
      <c r="BI253" s="155">
        <f t="shared" ref="BI253:BI281" si="8">IF(N253="nulová",J253,0)</f>
        <v>0</v>
      </c>
      <c r="BJ253" s="17" t="s">
        <v>1533</v>
      </c>
      <c r="BK253" s="155">
        <f t="shared" ref="BK253:BK281" si="9">ROUND(I253*H253,2)</f>
        <v>0</v>
      </c>
      <c r="BL253" s="17" t="s">
        <v>1756</v>
      </c>
      <c r="BM253" s="154" t="s">
        <v>1276</v>
      </c>
    </row>
    <row r="254" spans="1:65" s="1" customFormat="1" ht="24.2" customHeight="1">
      <c r="A254" s="29"/>
      <c r="B254" s="142"/>
      <c r="C254" s="177" t="s">
        <v>1994</v>
      </c>
      <c r="D254" s="177" t="s">
        <v>1849</v>
      </c>
      <c r="E254" s="178" t="s">
        <v>2396</v>
      </c>
      <c r="F254" s="179" t="s">
        <v>648</v>
      </c>
      <c r="G254" s="180" t="s">
        <v>1902</v>
      </c>
      <c r="H254" s="181">
        <v>1</v>
      </c>
      <c r="I254" s="182"/>
      <c r="J254" s="182">
        <f t="shared" si="0"/>
        <v>0</v>
      </c>
      <c r="K254" s="183"/>
      <c r="L254" s="184"/>
      <c r="M254" s="185" t="s">
        <v>1456</v>
      </c>
      <c r="N254" s="186" t="s">
        <v>1491</v>
      </c>
      <c r="O254" s="152">
        <v>0</v>
      </c>
      <c r="P254" s="152">
        <f t="shared" si="1"/>
        <v>0</v>
      </c>
      <c r="Q254" s="152">
        <v>7.0000000000000001E-3</v>
      </c>
      <c r="R254" s="152">
        <f t="shared" si="2"/>
        <v>7.0000000000000001E-3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1789</v>
      </c>
      <c r="AT254" s="154" t="s">
        <v>1849</v>
      </c>
      <c r="AU254" s="154" t="s">
        <v>1535</v>
      </c>
      <c r="AY254" s="17" t="s">
        <v>1750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1533</v>
      </c>
      <c r="BK254" s="155">
        <f t="shared" si="9"/>
        <v>0</v>
      </c>
      <c r="BL254" s="17" t="s">
        <v>1756</v>
      </c>
      <c r="BM254" s="154" t="s">
        <v>1277</v>
      </c>
    </row>
    <row r="255" spans="1:65" s="1" customFormat="1" ht="24.2" customHeight="1">
      <c r="A255" s="29"/>
      <c r="B255" s="142"/>
      <c r="C255" s="177" t="s">
        <v>1998</v>
      </c>
      <c r="D255" s="177" t="s">
        <v>1849</v>
      </c>
      <c r="E255" s="178" t="s">
        <v>2400</v>
      </c>
      <c r="F255" s="179" t="s">
        <v>2401</v>
      </c>
      <c r="G255" s="180" t="s">
        <v>1902</v>
      </c>
      <c r="H255" s="181">
        <v>1</v>
      </c>
      <c r="I255" s="182"/>
      <c r="J255" s="182">
        <f t="shared" si="0"/>
        <v>0</v>
      </c>
      <c r="K255" s="183"/>
      <c r="L255" s="184"/>
      <c r="M255" s="185" t="s">
        <v>1456</v>
      </c>
      <c r="N255" s="186" t="s">
        <v>1491</v>
      </c>
      <c r="O255" s="152">
        <v>0</v>
      </c>
      <c r="P255" s="152">
        <f t="shared" si="1"/>
        <v>0</v>
      </c>
      <c r="Q255" s="152">
        <v>1.6299999999999999E-2</v>
      </c>
      <c r="R255" s="152">
        <f t="shared" si="2"/>
        <v>1.6299999999999999E-2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1789</v>
      </c>
      <c r="AT255" s="154" t="s">
        <v>1849</v>
      </c>
      <c r="AU255" s="154" t="s">
        <v>1535</v>
      </c>
      <c r="AY255" s="17" t="s">
        <v>1750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1533</v>
      </c>
      <c r="BK255" s="155">
        <f t="shared" si="9"/>
        <v>0</v>
      </c>
      <c r="BL255" s="17" t="s">
        <v>1756</v>
      </c>
      <c r="BM255" s="154" t="s">
        <v>1278</v>
      </c>
    </row>
    <row r="256" spans="1:65" s="1" customFormat="1" ht="44.25" customHeight="1">
      <c r="A256" s="29"/>
      <c r="B256" s="142"/>
      <c r="C256" s="143" t="s">
        <v>2391</v>
      </c>
      <c r="D256" s="143" t="s">
        <v>1752</v>
      </c>
      <c r="E256" s="144" t="s">
        <v>1279</v>
      </c>
      <c r="F256" s="145" t="s">
        <v>1280</v>
      </c>
      <c r="G256" s="146" t="s">
        <v>1786</v>
      </c>
      <c r="H256" s="147">
        <v>48.9</v>
      </c>
      <c r="I256" s="148"/>
      <c r="J256" s="148">
        <f t="shared" si="0"/>
        <v>0</v>
      </c>
      <c r="K256" s="149"/>
      <c r="L256" s="30"/>
      <c r="M256" s="150" t="s">
        <v>1456</v>
      </c>
      <c r="N256" s="151" t="s">
        <v>1491</v>
      </c>
      <c r="O256" s="152">
        <v>0.313</v>
      </c>
      <c r="P256" s="152">
        <f t="shared" si="1"/>
        <v>15.3057</v>
      </c>
      <c r="Q256" s="152">
        <v>0</v>
      </c>
      <c r="R256" s="152">
        <f t="shared" si="2"/>
        <v>0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 t="shared" si="4"/>
        <v>0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1533</v>
      </c>
      <c r="BK256" s="155">
        <f t="shared" si="9"/>
        <v>0</v>
      </c>
      <c r="BL256" s="17" t="s">
        <v>1756</v>
      </c>
      <c r="BM256" s="154" t="s">
        <v>1281</v>
      </c>
    </row>
    <row r="257" spans="1:65" s="1" customFormat="1" ht="24.2" customHeight="1">
      <c r="A257" s="29"/>
      <c r="B257" s="142"/>
      <c r="C257" s="177" t="s">
        <v>2395</v>
      </c>
      <c r="D257" s="177" t="s">
        <v>1849</v>
      </c>
      <c r="E257" s="178" t="s">
        <v>1282</v>
      </c>
      <c r="F257" s="179" t="s">
        <v>1283</v>
      </c>
      <c r="G257" s="180" t="s">
        <v>1786</v>
      </c>
      <c r="H257" s="181">
        <v>49.634</v>
      </c>
      <c r="I257" s="182"/>
      <c r="J257" s="182">
        <f t="shared" si="0"/>
        <v>0</v>
      </c>
      <c r="K257" s="183"/>
      <c r="L257" s="184"/>
      <c r="M257" s="185" t="s">
        <v>1456</v>
      </c>
      <c r="N257" s="186" t="s">
        <v>1491</v>
      </c>
      <c r="O257" s="152">
        <v>0</v>
      </c>
      <c r="P257" s="152">
        <f t="shared" si="1"/>
        <v>0</v>
      </c>
      <c r="Q257" s="152">
        <v>2.1199999999999999E-3</v>
      </c>
      <c r="R257" s="152">
        <f t="shared" si="2"/>
        <v>0.10522408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1789</v>
      </c>
      <c r="AT257" s="154" t="s">
        <v>1849</v>
      </c>
      <c r="AU257" s="154" t="s">
        <v>1535</v>
      </c>
      <c r="AY257" s="17" t="s">
        <v>1750</v>
      </c>
      <c r="BE257" s="155">
        <f t="shared" si="4"/>
        <v>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1533</v>
      </c>
      <c r="BK257" s="155">
        <f t="shared" si="9"/>
        <v>0</v>
      </c>
      <c r="BL257" s="17" t="s">
        <v>1756</v>
      </c>
      <c r="BM257" s="154" t="s">
        <v>1284</v>
      </c>
    </row>
    <row r="258" spans="1:65" s="1" customFormat="1" ht="44.25" customHeight="1">
      <c r="A258" s="29"/>
      <c r="B258" s="142"/>
      <c r="C258" s="143" t="s">
        <v>2011</v>
      </c>
      <c r="D258" s="143" t="s">
        <v>1752</v>
      </c>
      <c r="E258" s="144" t="s">
        <v>1285</v>
      </c>
      <c r="F258" s="145" t="s">
        <v>1286</v>
      </c>
      <c r="G258" s="146" t="s">
        <v>1902</v>
      </c>
      <c r="H258" s="147">
        <v>3</v>
      </c>
      <c r="I258" s="148"/>
      <c r="J258" s="148">
        <f t="shared" si="0"/>
        <v>0</v>
      </c>
      <c r="K258" s="149"/>
      <c r="L258" s="30"/>
      <c r="M258" s="150" t="s">
        <v>1456</v>
      </c>
      <c r="N258" s="151" t="s">
        <v>1491</v>
      </c>
      <c r="O258" s="152">
        <v>0.94699999999999995</v>
      </c>
      <c r="P258" s="152">
        <f t="shared" si="1"/>
        <v>2.8409999999999997</v>
      </c>
      <c r="Q258" s="152">
        <v>0</v>
      </c>
      <c r="R258" s="152">
        <f t="shared" si="2"/>
        <v>0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 t="shared" si="4"/>
        <v>0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1533</v>
      </c>
      <c r="BK258" s="155">
        <f t="shared" si="9"/>
        <v>0</v>
      </c>
      <c r="BL258" s="17" t="s">
        <v>1756</v>
      </c>
      <c r="BM258" s="154" t="s">
        <v>1287</v>
      </c>
    </row>
    <row r="259" spans="1:65" s="1" customFormat="1" ht="16.5" customHeight="1">
      <c r="A259" s="29"/>
      <c r="B259" s="142"/>
      <c r="C259" s="177" t="s">
        <v>2015</v>
      </c>
      <c r="D259" s="177" t="s">
        <v>1849</v>
      </c>
      <c r="E259" s="178" t="s">
        <v>2348</v>
      </c>
      <c r="F259" s="179" t="s">
        <v>2349</v>
      </c>
      <c r="G259" s="180" t="s">
        <v>1902</v>
      </c>
      <c r="H259" s="181">
        <v>1</v>
      </c>
      <c r="I259" s="182"/>
      <c r="J259" s="182">
        <f t="shared" si="0"/>
        <v>0</v>
      </c>
      <c r="K259" s="183"/>
      <c r="L259" s="184"/>
      <c r="M259" s="185" t="s">
        <v>1456</v>
      </c>
      <c r="N259" s="186" t="s">
        <v>1491</v>
      </c>
      <c r="O259" s="152">
        <v>0</v>
      </c>
      <c r="P259" s="152">
        <f t="shared" si="1"/>
        <v>0</v>
      </c>
      <c r="Q259" s="152">
        <v>2.9999999999999997E-4</v>
      </c>
      <c r="R259" s="152">
        <f t="shared" si="2"/>
        <v>2.9999999999999997E-4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1789</v>
      </c>
      <c r="AT259" s="154" t="s">
        <v>1849</v>
      </c>
      <c r="AU259" s="154" t="s">
        <v>1535</v>
      </c>
      <c r="AY259" s="17" t="s">
        <v>1750</v>
      </c>
      <c r="BE259" s="155">
        <f t="shared" si="4"/>
        <v>0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1533</v>
      </c>
      <c r="BK259" s="155">
        <f t="shared" si="9"/>
        <v>0</v>
      </c>
      <c r="BL259" s="17" t="s">
        <v>1756</v>
      </c>
      <c r="BM259" s="154" t="s">
        <v>1288</v>
      </c>
    </row>
    <row r="260" spans="1:65" s="1" customFormat="1" ht="16.5" customHeight="1">
      <c r="A260" s="29"/>
      <c r="B260" s="142"/>
      <c r="C260" s="177" t="s">
        <v>2019</v>
      </c>
      <c r="D260" s="177" t="s">
        <v>1849</v>
      </c>
      <c r="E260" s="178" t="s">
        <v>2368</v>
      </c>
      <c r="F260" s="179" t="s">
        <v>2369</v>
      </c>
      <c r="G260" s="180" t="s">
        <v>1902</v>
      </c>
      <c r="H260" s="181">
        <v>1</v>
      </c>
      <c r="I260" s="182"/>
      <c r="J260" s="182">
        <f t="shared" si="0"/>
        <v>0</v>
      </c>
      <c r="K260" s="183"/>
      <c r="L260" s="184"/>
      <c r="M260" s="185" t="s">
        <v>1456</v>
      </c>
      <c r="N260" s="186" t="s">
        <v>1491</v>
      </c>
      <c r="O260" s="152">
        <v>0</v>
      </c>
      <c r="P260" s="152">
        <f t="shared" si="1"/>
        <v>0</v>
      </c>
      <c r="Q260" s="152">
        <v>1.9000000000000001E-4</v>
      </c>
      <c r="R260" s="152">
        <f t="shared" si="2"/>
        <v>1.9000000000000001E-4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1789</v>
      </c>
      <c r="AT260" s="154" t="s">
        <v>1849</v>
      </c>
      <c r="AU260" s="154" t="s">
        <v>1535</v>
      </c>
      <c r="AY260" s="17" t="s">
        <v>1750</v>
      </c>
      <c r="BE260" s="155">
        <f t="shared" si="4"/>
        <v>0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1533</v>
      </c>
      <c r="BK260" s="155">
        <f t="shared" si="9"/>
        <v>0</v>
      </c>
      <c r="BL260" s="17" t="s">
        <v>1756</v>
      </c>
      <c r="BM260" s="154" t="s">
        <v>1289</v>
      </c>
    </row>
    <row r="261" spans="1:65" s="1" customFormat="1" ht="16.5" customHeight="1">
      <c r="A261" s="29"/>
      <c r="B261" s="142"/>
      <c r="C261" s="177" t="s">
        <v>2023</v>
      </c>
      <c r="D261" s="177" t="s">
        <v>1849</v>
      </c>
      <c r="E261" s="178" t="s">
        <v>2372</v>
      </c>
      <c r="F261" s="179" t="s">
        <v>1290</v>
      </c>
      <c r="G261" s="180" t="s">
        <v>1902</v>
      </c>
      <c r="H261" s="181">
        <v>1</v>
      </c>
      <c r="I261" s="182"/>
      <c r="J261" s="182">
        <f t="shared" si="0"/>
        <v>0</v>
      </c>
      <c r="K261" s="183"/>
      <c r="L261" s="184"/>
      <c r="M261" s="185" t="s">
        <v>1456</v>
      </c>
      <c r="N261" s="186" t="s">
        <v>1491</v>
      </c>
      <c r="O261" s="152">
        <v>0</v>
      </c>
      <c r="P261" s="152">
        <f t="shared" si="1"/>
        <v>0</v>
      </c>
      <c r="Q261" s="152">
        <v>1.08E-3</v>
      </c>
      <c r="R261" s="152">
        <f t="shared" si="2"/>
        <v>1.08E-3</v>
      </c>
      <c r="S261" s="152">
        <v>0</v>
      </c>
      <c r="T261" s="153">
        <f t="shared" si="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1789</v>
      </c>
      <c r="AT261" s="154" t="s">
        <v>1849</v>
      </c>
      <c r="AU261" s="154" t="s">
        <v>1535</v>
      </c>
      <c r="AY261" s="17" t="s">
        <v>1750</v>
      </c>
      <c r="BE261" s="155">
        <f t="shared" si="4"/>
        <v>0</v>
      </c>
      <c r="BF261" s="155">
        <f t="shared" si="5"/>
        <v>0</v>
      </c>
      <c r="BG261" s="155">
        <f t="shared" si="6"/>
        <v>0</v>
      </c>
      <c r="BH261" s="155">
        <f t="shared" si="7"/>
        <v>0</v>
      </c>
      <c r="BI261" s="155">
        <f t="shared" si="8"/>
        <v>0</v>
      </c>
      <c r="BJ261" s="17" t="s">
        <v>1533</v>
      </c>
      <c r="BK261" s="155">
        <f t="shared" si="9"/>
        <v>0</v>
      </c>
      <c r="BL261" s="17" t="s">
        <v>1756</v>
      </c>
      <c r="BM261" s="154" t="s">
        <v>1291</v>
      </c>
    </row>
    <row r="262" spans="1:65" s="1" customFormat="1" ht="44.25" customHeight="1">
      <c r="A262" s="29"/>
      <c r="B262" s="142"/>
      <c r="C262" s="143" t="s">
        <v>2399</v>
      </c>
      <c r="D262" s="143" t="s">
        <v>1752</v>
      </c>
      <c r="E262" s="144" t="s">
        <v>1292</v>
      </c>
      <c r="F262" s="145" t="s">
        <v>1293</v>
      </c>
      <c r="G262" s="146" t="s">
        <v>1902</v>
      </c>
      <c r="H262" s="147">
        <v>4</v>
      </c>
      <c r="I262" s="148"/>
      <c r="J262" s="148">
        <f t="shared" si="0"/>
        <v>0</v>
      </c>
      <c r="K262" s="149"/>
      <c r="L262" s="30"/>
      <c r="M262" s="150" t="s">
        <v>1456</v>
      </c>
      <c r="N262" s="151" t="s">
        <v>1491</v>
      </c>
      <c r="O262" s="152">
        <v>1.0589999999999999</v>
      </c>
      <c r="P262" s="152">
        <f t="shared" si="1"/>
        <v>4.2359999999999998</v>
      </c>
      <c r="Q262" s="152">
        <v>0</v>
      </c>
      <c r="R262" s="152">
        <f t="shared" si="2"/>
        <v>0</v>
      </c>
      <c r="S262" s="152">
        <v>0</v>
      </c>
      <c r="T262" s="153">
        <f t="shared" si="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1756</v>
      </c>
      <c r="AT262" s="154" t="s">
        <v>1752</v>
      </c>
      <c r="AU262" s="154" t="s">
        <v>1535</v>
      </c>
      <c r="AY262" s="17" t="s">
        <v>1750</v>
      </c>
      <c r="BE262" s="155">
        <f t="shared" si="4"/>
        <v>0</v>
      </c>
      <c r="BF262" s="155">
        <f t="shared" si="5"/>
        <v>0</v>
      </c>
      <c r="BG262" s="155">
        <f t="shared" si="6"/>
        <v>0</v>
      </c>
      <c r="BH262" s="155">
        <f t="shared" si="7"/>
        <v>0</v>
      </c>
      <c r="BI262" s="155">
        <f t="shared" si="8"/>
        <v>0</v>
      </c>
      <c r="BJ262" s="17" t="s">
        <v>1533</v>
      </c>
      <c r="BK262" s="155">
        <f t="shared" si="9"/>
        <v>0</v>
      </c>
      <c r="BL262" s="17" t="s">
        <v>1756</v>
      </c>
      <c r="BM262" s="154" t="s">
        <v>1294</v>
      </c>
    </row>
    <row r="263" spans="1:65" s="1" customFormat="1" ht="21.75" customHeight="1">
      <c r="A263" s="29"/>
      <c r="B263" s="142"/>
      <c r="C263" s="177" t="s">
        <v>2403</v>
      </c>
      <c r="D263" s="177" t="s">
        <v>1849</v>
      </c>
      <c r="E263" s="178" t="s">
        <v>1295</v>
      </c>
      <c r="F263" s="179" t="s">
        <v>1296</v>
      </c>
      <c r="G263" s="180" t="s">
        <v>1902</v>
      </c>
      <c r="H263" s="181">
        <v>1</v>
      </c>
      <c r="I263" s="182"/>
      <c r="J263" s="182">
        <f t="shared" si="0"/>
        <v>0</v>
      </c>
      <c r="K263" s="183"/>
      <c r="L263" s="184"/>
      <c r="M263" s="185" t="s">
        <v>1456</v>
      </c>
      <c r="N263" s="186" t="s">
        <v>1491</v>
      </c>
      <c r="O263" s="152">
        <v>0</v>
      </c>
      <c r="P263" s="152">
        <f t="shared" si="1"/>
        <v>0</v>
      </c>
      <c r="Q263" s="152">
        <v>4.8999999999999998E-4</v>
      </c>
      <c r="R263" s="152">
        <f t="shared" si="2"/>
        <v>4.8999999999999998E-4</v>
      </c>
      <c r="S263" s="152">
        <v>0</v>
      </c>
      <c r="T263" s="153">
        <f t="shared" si="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1789</v>
      </c>
      <c r="AT263" s="154" t="s">
        <v>1849</v>
      </c>
      <c r="AU263" s="154" t="s">
        <v>1535</v>
      </c>
      <c r="AY263" s="17" t="s">
        <v>1750</v>
      </c>
      <c r="BE263" s="155">
        <f t="shared" si="4"/>
        <v>0</v>
      </c>
      <c r="BF263" s="155">
        <f t="shared" si="5"/>
        <v>0</v>
      </c>
      <c r="BG263" s="155">
        <f t="shared" si="6"/>
        <v>0</v>
      </c>
      <c r="BH263" s="155">
        <f t="shared" si="7"/>
        <v>0</v>
      </c>
      <c r="BI263" s="155">
        <f t="shared" si="8"/>
        <v>0</v>
      </c>
      <c r="BJ263" s="17" t="s">
        <v>1533</v>
      </c>
      <c r="BK263" s="155">
        <f t="shared" si="9"/>
        <v>0</v>
      </c>
      <c r="BL263" s="17" t="s">
        <v>1756</v>
      </c>
      <c r="BM263" s="154" t="s">
        <v>1297</v>
      </c>
    </row>
    <row r="264" spans="1:65" s="1" customFormat="1" ht="21.75" customHeight="1">
      <c r="A264" s="29"/>
      <c r="B264" s="142"/>
      <c r="C264" s="177" t="s">
        <v>2407</v>
      </c>
      <c r="D264" s="177" t="s">
        <v>1849</v>
      </c>
      <c r="E264" s="178" t="s">
        <v>2360</v>
      </c>
      <c r="F264" s="179" t="s">
        <v>2361</v>
      </c>
      <c r="G264" s="180" t="s">
        <v>1902</v>
      </c>
      <c r="H264" s="181">
        <v>2</v>
      </c>
      <c r="I264" s="182"/>
      <c r="J264" s="182">
        <f t="shared" si="0"/>
        <v>0</v>
      </c>
      <c r="K264" s="183"/>
      <c r="L264" s="184"/>
      <c r="M264" s="185" t="s">
        <v>1456</v>
      </c>
      <c r="N264" s="186" t="s">
        <v>1491</v>
      </c>
      <c r="O264" s="152">
        <v>0</v>
      </c>
      <c r="P264" s="152">
        <f t="shared" si="1"/>
        <v>0</v>
      </c>
      <c r="Q264" s="152">
        <v>5.8E-4</v>
      </c>
      <c r="R264" s="152">
        <f t="shared" si="2"/>
        <v>1.16E-3</v>
      </c>
      <c r="S264" s="152">
        <v>0</v>
      </c>
      <c r="T264" s="153">
        <f t="shared" si="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1789</v>
      </c>
      <c r="AT264" s="154" t="s">
        <v>1849</v>
      </c>
      <c r="AU264" s="154" t="s">
        <v>1535</v>
      </c>
      <c r="AY264" s="17" t="s">
        <v>1750</v>
      </c>
      <c r="BE264" s="155">
        <f t="shared" si="4"/>
        <v>0</v>
      </c>
      <c r="BF264" s="155">
        <f t="shared" si="5"/>
        <v>0</v>
      </c>
      <c r="BG264" s="155">
        <f t="shared" si="6"/>
        <v>0</v>
      </c>
      <c r="BH264" s="155">
        <f t="shared" si="7"/>
        <v>0</v>
      </c>
      <c r="BI264" s="155">
        <f t="shared" si="8"/>
        <v>0</v>
      </c>
      <c r="BJ264" s="17" t="s">
        <v>1533</v>
      </c>
      <c r="BK264" s="155">
        <f t="shared" si="9"/>
        <v>0</v>
      </c>
      <c r="BL264" s="17" t="s">
        <v>1756</v>
      </c>
      <c r="BM264" s="154" t="s">
        <v>1298</v>
      </c>
    </row>
    <row r="265" spans="1:65" s="1" customFormat="1" ht="16.5" customHeight="1">
      <c r="A265" s="29"/>
      <c r="B265" s="142"/>
      <c r="C265" s="177" t="s">
        <v>2049</v>
      </c>
      <c r="D265" s="177" t="s">
        <v>1849</v>
      </c>
      <c r="E265" s="178" t="s">
        <v>1299</v>
      </c>
      <c r="F265" s="179" t="s">
        <v>1300</v>
      </c>
      <c r="G265" s="180" t="s">
        <v>1902</v>
      </c>
      <c r="H265" s="181">
        <v>1</v>
      </c>
      <c r="I265" s="182"/>
      <c r="J265" s="182">
        <f t="shared" si="0"/>
        <v>0</v>
      </c>
      <c r="K265" s="183"/>
      <c r="L265" s="184"/>
      <c r="M265" s="185" t="s">
        <v>1456</v>
      </c>
      <c r="N265" s="186" t="s">
        <v>1491</v>
      </c>
      <c r="O265" s="152">
        <v>0</v>
      </c>
      <c r="P265" s="152">
        <f t="shared" si="1"/>
        <v>0</v>
      </c>
      <c r="Q265" s="152">
        <v>6.9999999999999999E-4</v>
      </c>
      <c r="R265" s="152">
        <f t="shared" si="2"/>
        <v>6.9999999999999999E-4</v>
      </c>
      <c r="S265" s="152">
        <v>0</v>
      </c>
      <c r="T265" s="153">
        <f t="shared" si="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1789</v>
      </c>
      <c r="AT265" s="154" t="s">
        <v>1849</v>
      </c>
      <c r="AU265" s="154" t="s">
        <v>1535</v>
      </c>
      <c r="AY265" s="17" t="s">
        <v>1750</v>
      </c>
      <c r="BE265" s="155">
        <f t="shared" si="4"/>
        <v>0</v>
      </c>
      <c r="BF265" s="155">
        <f t="shared" si="5"/>
        <v>0</v>
      </c>
      <c r="BG265" s="155">
        <f t="shared" si="6"/>
        <v>0</v>
      </c>
      <c r="BH265" s="155">
        <f t="shared" si="7"/>
        <v>0</v>
      </c>
      <c r="BI265" s="155">
        <f t="shared" si="8"/>
        <v>0</v>
      </c>
      <c r="BJ265" s="17" t="s">
        <v>1533</v>
      </c>
      <c r="BK265" s="155">
        <f t="shared" si="9"/>
        <v>0</v>
      </c>
      <c r="BL265" s="17" t="s">
        <v>1756</v>
      </c>
      <c r="BM265" s="154" t="s">
        <v>1301</v>
      </c>
    </row>
    <row r="266" spans="1:65" s="1" customFormat="1" ht="37.9" customHeight="1">
      <c r="A266" s="29"/>
      <c r="B266" s="142"/>
      <c r="C266" s="143" t="s">
        <v>2414</v>
      </c>
      <c r="D266" s="143" t="s">
        <v>1752</v>
      </c>
      <c r="E266" s="144" t="s">
        <v>1302</v>
      </c>
      <c r="F266" s="145" t="s">
        <v>1303</v>
      </c>
      <c r="G266" s="146" t="s">
        <v>1902</v>
      </c>
      <c r="H266" s="147">
        <v>2</v>
      </c>
      <c r="I266" s="148"/>
      <c r="J266" s="148">
        <f t="shared" si="0"/>
        <v>0</v>
      </c>
      <c r="K266" s="149"/>
      <c r="L266" s="30"/>
      <c r="M266" s="150" t="s">
        <v>1456</v>
      </c>
      <c r="N266" s="151" t="s">
        <v>1491</v>
      </c>
      <c r="O266" s="152">
        <v>1.226</v>
      </c>
      <c r="P266" s="152">
        <f t="shared" si="1"/>
        <v>2.452</v>
      </c>
      <c r="Q266" s="152">
        <v>0</v>
      </c>
      <c r="R266" s="152">
        <f t="shared" si="2"/>
        <v>0</v>
      </c>
      <c r="S266" s="152">
        <v>0</v>
      </c>
      <c r="T266" s="153">
        <f t="shared" si="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1756</v>
      </c>
      <c r="AT266" s="154" t="s">
        <v>1752</v>
      </c>
      <c r="AU266" s="154" t="s">
        <v>1535</v>
      </c>
      <c r="AY266" s="17" t="s">
        <v>1750</v>
      </c>
      <c r="BE266" s="155">
        <f t="shared" si="4"/>
        <v>0</v>
      </c>
      <c r="BF266" s="155">
        <f t="shared" si="5"/>
        <v>0</v>
      </c>
      <c r="BG266" s="155">
        <f t="shared" si="6"/>
        <v>0</v>
      </c>
      <c r="BH266" s="155">
        <f t="shared" si="7"/>
        <v>0</v>
      </c>
      <c r="BI266" s="155">
        <f t="shared" si="8"/>
        <v>0</v>
      </c>
      <c r="BJ266" s="17" t="s">
        <v>1533</v>
      </c>
      <c r="BK266" s="155">
        <f t="shared" si="9"/>
        <v>0</v>
      </c>
      <c r="BL266" s="17" t="s">
        <v>1756</v>
      </c>
      <c r="BM266" s="154" t="s">
        <v>1304</v>
      </c>
    </row>
    <row r="267" spans="1:65" s="1" customFormat="1" ht="16.5" customHeight="1">
      <c r="A267" s="29"/>
      <c r="B267" s="142"/>
      <c r="C267" s="177" t="s">
        <v>2418</v>
      </c>
      <c r="D267" s="177" t="s">
        <v>1849</v>
      </c>
      <c r="E267" s="178" t="s">
        <v>1305</v>
      </c>
      <c r="F267" s="179" t="s">
        <v>1306</v>
      </c>
      <c r="G267" s="180" t="s">
        <v>1902</v>
      </c>
      <c r="H267" s="181">
        <v>1</v>
      </c>
      <c r="I267" s="182"/>
      <c r="J267" s="182">
        <f t="shared" si="0"/>
        <v>0</v>
      </c>
      <c r="K267" s="183"/>
      <c r="L267" s="184"/>
      <c r="M267" s="185" t="s">
        <v>1456</v>
      </c>
      <c r="N267" s="186" t="s">
        <v>1491</v>
      </c>
      <c r="O267" s="152">
        <v>0</v>
      </c>
      <c r="P267" s="152">
        <f t="shared" si="1"/>
        <v>0</v>
      </c>
      <c r="Q267" s="152">
        <v>7.7999999999999999E-4</v>
      </c>
      <c r="R267" s="152">
        <f t="shared" si="2"/>
        <v>7.7999999999999999E-4</v>
      </c>
      <c r="S267" s="152">
        <v>0</v>
      </c>
      <c r="T267" s="153">
        <f t="shared" si="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1789</v>
      </c>
      <c r="AT267" s="154" t="s">
        <v>1849</v>
      </c>
      <c r="AU267" s="154" t="s">
        <v>1535</v>
      </c>
      <c r="AY267" s="17" t="s">
        <v>1750</v>
      </c>
      <c r="BE267" s="155">
        <f t="shared" si="4"/>
        <v>0</v>
      </c>
      <c r="BF267" s="155">
        <f t="shared" si="5"/>
        <v>0</v>
      </c>
      <c r="BG267" s="155">
        <f t="shared" si="6"/>
        <v>0</v>
      </c>
      <c r="BH267" s="155">
        <f t="shared" si="7"/>
        <v>0</v>
      </c>
      <c r="BI267" s="155">
        <f t="shared" si="8"/>
        <v>0</v>
      </c>
      <c r="BJ267" s="17" t="s">
        <v>1533</v>
      </c>
      <c r="BK267" s="155">
        <f t="shared" si="9"/>
        <v>0</v>
      </c>
      <c r="BL267" s="17" t="s">
        <v>1756</v>
      </c>
      <c r="BM267" s="154" t="s">
        <v>1307</v>
      </c>
    </row>
    <row r="268" spans="1:65" s="1" customFormat="1" ht="16.5" customHeight="1">
      <c r="A268" s="29"/>
      <c r="B268" s="142"/>
      <c r="C268" s="177" t="s">
        <v>2422</v>
      </c>
      <c r="D268" s="177" t="s">
        <v>1849</v>
      </c>
      <c r="E268" s="178" t="s">
        <v>1308</v>
      </c>
      <c r="F268" s="179" t="s">
        <v>1309</v>
      </c>
      <c r="G268" s="180" t="s">
        <v>1902</v>
      </c>
      <c r="H268" s="181">
        <v>1</v>
      </c>
      <c r="I268" s="182"/>
      <c r="J268" s="182">
        <f t="shared" si="0"/>
        <v>0</v>
      </c>
      <c r="K268" s="183"/>
      <c r="L268" s="184"/>
      <c r="M268" s="185" t="s">
        <v>1456</v>
      </c>
      <c r="N268" s="186" t="s">
        <v>1491</v>
      </c>
      <c r="O268" s="152">
        <v>0</v>
      </c>
      <c r="P268" s="152">
        <f t="shared" si="1"/>
        <v>0</v>
      </c>
      <c r="Q268" s="152">
        <v>1.0300000000000001E-3</v>
      </c>
      <c r="R268" s="152">
        <f t="shared" si="2"/>
        <v>1.0300000000000001E-3</v>
      </c>
      <c r="S268" s="152">
        <v>0</v>
      </c>
      <c r="T268" s="153">
        <f t="shared" si="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1789</v>
      </c>
      <c r="AT268" s="154" t="s">
        <v>1849</v>
      </c>
      <c r="AU268" s="154" t="s">
        <v>1535</v>
      </c>
      <c r="AY268" s="17" t="s">
        <v>1750</v>
      </c>
      <c r="BE268" s="155">
        <f t="shared" si="4"/>
        <v>0</v>
      </c>
      <c r="BF268" s="155">
        <f t="shared" si="5"/>
        <v>0</v>
      </c>
      <c r="BG268" s="155">
        <f t="shared" si="6"/>
        <v>0</v>
      </c>
      <c r="BH268" s="155">
        <f t="shared" si="7"/>
        <v>0</v>
      </c>
      <c r="BI268" s="155">
        <f t="shared" si="8"/>
        <v>0</v>
      </c>
      <c r="BJ268" s="17" t="s">
        <v>1533</v>
      </c>
      <c r="BK268" s="155">
        <f t="shared" si="9"/>
        <v>0</v>
      </c>
      <c r="BL268" s="17" t="s">
        <v>1756</v>
      </c>
      <c r="BM268" s="154" t="s">
        <v>1310</v>
      </c>
    </row>
    <row r="269" spans="1:65" s="1" customFormat="1" ht="49.15" customHeight="1">
      <c r="A269" s="29"/>
      <c r="B269" s="142"/>
      <c r="C269" s="143" t="s">
        <v>2061</v>
      </c>
      <c r="D269" s="143" t="s">
        <v>1752</v>
      </c>
      <c r="E269" s="144" t="s">
        <v>2411</v>
      </c>
      <c r="F269" s="145" t="s">
        <v>2412</v>
      </c>
      <c r="G269" s="146" t="s">
        <v>1902</v>
      </c>
      <c r="H269" s="147">
        <v>1</v>
      </c>
      <c r="I269" s="148"/>
      <c r="J269" s="148">
        <f t="shared" si="0"/>
        <v>0</v>
      </c>
      <c r="K269" s="149"/>
      <c r="L269" s="30"/>
      <c r="M269" s="150" t="s">
        <v>1456</v>
      </c>
      <c r="N269" s="151" t="s">
        <v>1491</v>
      </c>
      <c r="O269" s="152">
        <v>1.278</v>
      </c>
      <c r="P269" s="152">
        <f t="shared" si="1"/>
        <v>1.278</v>
      </c>
      <c r="Q269" s="152">
        <v>7.2000000000000005E-4</v>
      </c>
      <c r="R269" s="152">
        <f t="shared" si="2"/>
        <v>7.2000000000000005E-4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1756</v>
      </c>
      <c r="AT269" s="154" t="s">
        <v>1752</v>
      </c>
      <c r="AU269" s="154" t="s">
        <v>1535</v>
      </c>
      <c r="AY269" s="17" t="s">
        <v>1750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1533</v>
      </c>
      <c r="BK269" s="155">
        <f t="shared" si="9"/>
        <v>0</v>
      </c>
      <c r="BL269" s="17" t="s">
        <v>1756</v>
      </c>
      <c r="BM269" s="154" t="s">
        <v>1311</v>
      </c>
    </row>
    <row r="270" spans="1:65" s="1" customFormat="1" ht="24.2" customHeight="1">
      <c r="A270" s="29"/>
      <c r="B270" s="142"/>
      <c r="C270" s="177" t="s">
        <v>2066</v>
      </c>
      <c r="D270" s="177" t="s">
        <v>1849</v>
      </c>
      <c r="E270" s="178" t="s">
        <v>2415</v>
      </c>
      <c r="F270" s="179" t="s">
        <v>2416</v>
      </c>
      <c r="G270" s="180" t="s">
        <v>1902</v>
      </c>
      <c r="H270" s="181">
        <v>1</v>
      </c>
      <c r="I270" s="182"/>
      <c r="J270" s="182">
        <f t="shared" si="0"/>
        <v>0</v>
      </c>
      <c r="K270" s="183"/>
      <c r="L270" s="184"/>
      <c r="M270" s="185" t="s">
        <v>1456</v>
      </c>
      <c r="N270" s="186" t="s">
        <v>1491</v>
      </c>
      <c r="O270" s="152">
        <v>0</v>
      </c>
      <c r="P270" s="152">
        <f t="shared" si="1"/>
        <v>0</v>
      </c>
      <c r="Q270" s="152">
        <v>1.2E-2</v>
      </c>
      <c r="R270" s="152">
        <f t="shared" si="2"/>
        <v>1.2E-2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1789</v>
      </c>
      <c r="AT270" s="154" t="s">
        <v>1849</v>
      </c>
      <c r="AU270" s="154" t="s">
        <v>1535</v>
      </c>
      <c r="AY270" s="17" t="s">
        <v>1750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1533</v>
      </c>
      <c r="BK270" s="155">
        <f t="shared" si="9"/>
        <v>0</v>
      </c>
      <c r="BL270" s="17" t="s">
        <v>1756</v>
      </c>
      <c r="BM270" s="154" t="s">
        <v>1312</v>
      </c>
    </row>
    <row r="271" spans="1:65" s="1" customFormat="1" ht="24.2" customHeight="1">
      <c r="A271" s="29"/>
      <c r="B271" s="142"/>
      <c r="C271" s="177" t="s">
        <v>2070</v>
      </c>
      <c r="D271" s="177" t="s">
        <v>1849</v>
      </c>
      <c r="E271" s="178" t="s">
        <v>2419</v>
      </c>
      <c r="F271" s="179" t="s">
        <v>2420</v>
      </c>
      <c r="G271" s="180" t="s">
        <v>1902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1456</v>
      </c>
      <c r="N271" s="186" t="s">
        <v>1491</v>
      </c>
      <c r="O271" s="152">
        <v>0</v>
      </c>
      <c r="P271" s="152">
        <f t="shared" si="1"/>
        <v>0</v>
      </c>
      <c r="Q271" s="152">
        <v>2.8E-3</v>
      </c>
      <c r="R271" s="152">
        <f t="shared" si="2"/>
        <v>2.8E-3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1789</v>
      </c>
      <c r="AT271" s="154" t="s">
        <v>1849</v>
      </c>
      <c r="AU271" s="154" t="s">
        <v>1535</v>
      </c>
      <c r="AY271" s="17" t="s">
        <v>1750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1533</v>
      </c>
      <c r="BK271" s="155">
        <f t="shared" si="9"/>
        <v>0</v>
      </c>
      <c r="BL271" s="17" t="s">
        <v>1756</v>
      </c>
      <c r="BM271" s="154" t="s">
        <v>1313</v>
      </c>
    </row>
    <row r="272" spans="1:65" s="1" customFormat="1" ht="24.2" customHeight="1">
      <c r="A272" s="29"/>
      <c r="B272" s="142"/>
      <c r="C272" s="143" t="s">
        <v>2074</v>
      </c>
      <c r="D272" s="143" t="s">
        <v>1752</v>
      </c>
      <c r="E272" s="144" t="s">
        <v>2404</v>
      </c>
      <c r="F272" s="145" t="s">
        <v>2405</v>
      </c>
      <c r="G272" s="146" t="s">
        <v>1902</v>
      </c>
      <c r="H272" s="147">
        <v>1</v>
      </c>
      <c r="I272" s="148"/>
      <c r="J272" s="148">
        <f t="shared" si="0"/>
        <v>0</v>
      </c>
      <c r="K272" s="149"/>
      <c r="L272" s="30"/>
      <c r="M272" s="150" t="s">
        <v>1456</v>
      </c>
      <c r="N272" s="151" t="s">
        <v>1491</v>
      </c>
      <c r="O272" s="152">
        <v>1.333</v>
      </c>
      <c r="P272" s="152">
        <f t="shared" si="1"/>
        <v>1.333</v>
      </c>
      <c r="Q272" s="152">
        <v>1.3600000000000001E-3</v>
      </c>
      <c r="R272" s="152">
        <f t="shared" si="2"/>
        <v>1.3600000000000001E-3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1756</v>
      </c>
      <c r="AT272" s="154" t="s">
        <v>1752</v>
      </c>
      <c r="AU272" s="154" t="s">
        <v>1535</v>
      </c>
      <c r="AY272" s="17" t="s">
        <v>1750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1533</v>
      </c>
      <c r="BK272" s="155">
        <f t="shared" si="9"/>
        <v>0</v>
      </c>
      <c r="BL272" s="17" t="s">
        <v>1756</v>
      </c>
      <c r="BM272" s="154" t="s">
        <v>1314</v>
      </c>
    </row>
    <row r="273" spans="1:65" s="1" customFormat="1" ht="24.2" customHeight="1">
      <c r="A273" s="29"/>
      <c r="B273" s="142"/>
      <c r="C273" s="177" t="s">
        <v>2079</v>
      </c>
      <c r="D273" s="177" t="s">
        <v>1849</v>
      </c>
      <c r="E273" s="178" t="s">
        <v>2408</v>
      </c>
      <c r="F273" s="179" t="s">
        <v>2409</v>
      </c>
      <c r="G273" s="180" t="s">
        <v>1902</v>
      </c>
      <c r="H273" s="181">
        <v>1</v>
      </c>
      <c r="I273" s="182"/>
      <c r="J273" s="182">
        <f t="shared" si="0"/>
        <v>0</v>
      </c>
      <c r="K273" s="183"/>
      <c r="L273" s="184"/>
      <c r="M273" s="185" t="s">
        <v>1456</v>
      </c>
      <c r="N273" s="186" t="s">
        <v>1491</v>
      </c>
      <c r="O273" s="152">
        <v>0</v>
      </c>
      <c r="P273" s="152">
        <f t="shared" si="1"/>
        <v>0</v>
      </c>
      <c r="Q273" s="152">
        <v>1.7999999999999999E-2</v>
      </c>
      <c r="R273" s="152">
        <f t="shared" si="2"/>
        <v>1.7999999999999999E-2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1789</v>
      </c>
      <c r="AT273" s="154" t="s">
        <v>1849</v>
      </c>
      <c r="AU273" s="154" t="s">
        <v>1535</v>
      </c>
      <c r="AY273" s="17" t="s">
        <v>1750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1533</v>
      </c>
      <c r="BK273" s="155">
        <f t="shared" si="9"/>
        <v>0</v>
      </c>
      <c r="BL273" s="17" t="s">
        <v>1756</v>
      </c>
      <c r="BM273" s="154" t="s">
        <v>1315</v>
      </c>
    </row>
    <row r="274" spans="1:65" s="1" customFormat="1" ht="16.5" customHeight="1">
      <c r="A274" s="29"/>
      <c r="B274" s="142"/>
      <c r="C274" s="143" t="s">
        <v>2307</v>
      </c>
      <c r="D274" s="143" t="s">
        <v>1752</v>
      </c>
      <c r="E274" s="144" t="s">
        <v>2431</v>
      </c>
      <c r="F274" s="145" t="s">
        <v>2432</v>
      </c>
      <c r="G274" s="146" t="s">
        <v>1902</v>
      </c>
      <c r="H274" s="147">
        <v>1</v>
      </c>
      <c r="I274" s="148"/>
      <c r="J274" s="148">
        <f t="shared" si="0"/>
        <v>0</v>
      </c>
      <c r="K274" s="149"/>
      <c r="L274" s="30"/>
      <c r="M274" s="150" t="s">
        <v>1456</v>
      </c>
      <c r="N274" s="151" t="s">
        <v>1491</v>
      </c>
      <c r="O274" s="152">
        <v>0.86299999999999999</v>
      </c>
      <c r="P274" s="152">
        <f t="shared" si="1"/>
        <v>0.86299999999999999</v>
      </c>
      <c r="Q274" s="152">
        <v>0.12303</v>
      </c>
      <c r="R274" s="152">
        <f t="shared" si="2"/>
        <v>0.12303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1756</v>
      </c>
      <c r="AT274" s="154" t="s">
        <v>1752</v>
      </c>
      <c r="AU274" s="154" t="s">
        <v>1535</v>
      </c>
      <c r="AY274" s="17" t="s">
        <v>1750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1533</v>
      </c>
      <c r="BK274" s="155">
        <f t="shared" si="9"/>
        <v>0</v>
      </c>
      <c r="BL274" s="17" t="s">
        <v>1756</v>
      </c>
      <c r="BM274" s="154" t="s">
        <v>1316</v>
      </c>
    </row>
    <row r="275" spans="1:65" s="1" customFormat="1" ht="24.2" customHeight="1">
      <c r="A275" s="29"/>
      <c r="B275" s="142"/>
      <c r="C275" s="177" t="s">
        <v>2311</v>
      </c>
      <c r="D275" s="177" t="s">
        <v>1849</v>
      </c>
      <c r="E275" s="178" t="s">
        <v>2435</v>
      </c>
      <c r="F275" s="179" t="s">
        <v>2436</v>
      </c>
      <c r="G275" s="180" t="s">
        <v>1902</v>
      </c>
      <c r="H275" s="181">
        <v>1</v>
      </c>
      <c r="I275" s="182"/>
      <c r="J275" s="182">
        <f t="shared" si="0"/>
        <v>0</v>
      </c>
      <c r="K275" s="183"/>
      <c r="L275" s="184"/>
      <c r="M275" s="185" t="s">
        <v>1456</v>
      </c>
      <c r="N275" s="186" t="s">
        <v>1491</v>
      </c>
      <c r="O275" s="152">
        <v>0</v>
      </c>
      <c r="P275" s="152">
        <f t="shared" si="1"/>
        <v>0</v>
      </c>
      <c r="Q275" s="152">
        <v>1.3299999999999999E-2</v>
      </c>
      <c r="R275" s="152">
        <f t="shared" si="2"/>
        <v>1.3299999999999999E-2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1789</v>
      </c>
      <c r="AT275" s="154" t="s">
        <v>1849</v>
      </c>
      <c r="AU275" s="154" t="s">
        <v>1535</v>
      </c>
      <c r="AY275" s="17" t="s">
        <v>1750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1533</v>
      </c>
      <c r="BK275" s="155">
        <f t="shared" si="9"/>
        <v>0</v>
      </c>
      <c r="BL275" s="17" t="s">
        <v>1756</v>
      </c>
      <c r="BM275" s="154" t="s">
        <v>1317</v>
      </c>
    </row>
    <row r="276" spans="1:65" s="1" customFormat="1" ht="24.2" customHeight="1">
      <c r="A276" s="29"/>
      <c r="B276" s="142"/>
      <c r="C276" s="177" t="s">
        <v>2315</v>
      </c>
      <c r="D276" s="177" t="s">
        <v>1849</v>
      </c>
      <c r="E276" s="178" t="s">
        <v>1318</v>
      </c>
      <c r="F276" s="179" t="s">
        <v>1319</v>
      </c>
      <c r="G276" s="180" t="s">
        <v>1902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1456</v>
      </c>
      <c r="N276" s="186" t="s">
        <v>1491</v>
      </c>
      <c r="O276" s="152">
        <v>0</v>
      </c>
      <c r="P276" s="152">
        <f t="shared" si="1"/>
        <v>0</v>
      </c>
      <c r="Q276" s="152">
        <v>8.9999999999999998E-4</v>
      </c>
      <c r="R276" s="152">
        <f t="shared" si="2"/>
        <v>8.9999999999999998E-4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1789</v>
      </c>
      <c r="AT276" s="154" t="s">
        <v>1849</v>
      </c>
      <c r="AU276" s="154" t="s">
        <v>1535</v>
      </c>
      <c r="AY276" s="17" t="s">
        <v>1750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1533</v>
      </c>
      <c r="BK276" s="155">
        <f t="shared" si="9"/>
        <v>0</v>
      </c>
      <c r="BL276" s="17" t="s">
        <v>1756</v>
      </c>
      <c r="BM276" s="154" t="s">
        <v>1320</v>
      </c>
    </row>
    <row r="277" spans="1:65" s="1" customFormat="1" ht="24.2" customHeight="1">
      <c r="A277" s="29"/>
      <c r="B277" s="142"/>
      <c r="C277" s="143" t="s">
        <v>2319</v>
      </c>
      <c r="D277" s="143" t="s">
        <v>1752</v>
      </c>
      <c r="E277" s="144" t="s">
        <v>2443</v>
      </c>
      <c r="F277" s="145" t="s">
        <v>2444</v>
      </c>
      <c r="G277" s="146" t="s">
        <v>1902</v>
      </c>
      <c r="H277" s="147">
        <v>2</v>
      </c>
      <c r="I277" s="148"/>
      <c r="J277" s="148">
        <f t="shared" si="0"/>
        <v>0</v>
      </c>
      <c r="K277" s="149"/>
      <c r="L277" s="30"/>
      <c r="M277" s="150" t="s">
        <v>1456</v>
      </c>
      <c r="N277" s="151" t="s">
        <v>1491</v>
      </c>
      <c r="O277" s="152">
        <v>10.3</v>
      </c>
      <c r="P277" s="152">
        <f t="shared" si="1"/>
        <v>20.6</v>
      </c>
      <c r="Q277" s="152">
        <v>0.45937</v>
      </c>
      <c r="R277" s="152">
        <f t="shared" si="2"/>
        <v>0.91874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1756</v>
      </c>
      <c r="AT277" s="154" t="s">
        <v>1752</v>
      </c>
      <c r="AU277" s="154" t="s">
        <v>1535</v>
      </c>
      <c r="AY277" s="17" t="s">
        <v>1750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1533</v>
      </c>
      <c r="BK277" s="155">
        <f t="shared" si="9"/>
        <v>0</v>
      </c>
      <c r="BL277" s="17" t="s">
        <v>1756</v>
      </c>
      <c r="BM277" s="154" t="s">
        <v>1321</v>
      </c>
    </row>
    <row r="278" spans="1:65" s="1" customFormat="1" ht="16.5" customHeight="1">
      <c r="A278" s="29"/>
      <c r="B278" s="142"/>
      <c r="C278" s="143" t="s">
        <v>2322</v>
      </c>
      <c r="D278" s="143" t="s">
        <v>1752</v>
      </c>
      <c r="E278" s="144" t="s">
        <v>2423</v>
      </c>
      <c r="F278" s="145" t="s">
        <v>2424</v>
      </c>
      <c r="G278" s="146" t="s">
        <v>1902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1456</v>
      </c>
      <c r="N278" s="151" t="s">
        <v>1491</v>
      </c>
      <c r="O278" s="152">
        <v>1.1819999999999999</v>
      </c>
      <c r="P278" s="152">
        <f t="shared" si="1"/>
        <v>1.1819999999999999</v>
      </c>
      <c r="Q278" s="152">
        <v>0.32906000000000002</v>
      </c>
      <c r="R278" s="152">
        <f t="shared" si="2"/>
        <v>0.32906000000000002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1756</v>
      </c>
      <c r="AT278" s="154" t="s">
        <v>1752</v>
      </c>
      <c r="AU278" s="154" t="s">
        <v>1535</v>
      </c>
      <c r="AY278" s="17" t="s">
        <v>1750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1533</v>
      </c>
      <c r="BK278" s="155">
        <f t="shared" si="9"/>
        <v>0</v>
      </c>
      <c r="BL278" s="17" t="s">
        <v>1756</v>
      </c>
      <c r="BM278" s="154" t="s">
        <v>1322</v>
      </c>
    </row>
    <row r="279" spans="1:65" s="1" customFormat="1" ht="16.5" customHeight="1">
      <c r="A279" s="29"/>
      <c r="B279" s="142"/>
      <c r="C279" s="177" t="s">
        <v>2326</v>
      </c>
      <c r="D279" s="177" t="s">
        <v>1849</v>
      </c>
      <c r="E279" s="178" t="s">
        <v>2427</v>
      </c>
      <c r="F279" s="179" t="s">
        <v>2428</v>
      </c>
      <c r="G279" s="180" t="s">
        <v>1902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1456</v>
      </c>
      <c r="N279" s="186" t="s">
        <v>1491</v>
      </c>
      <c r="O279" s="152">
        <v>0</v>
      </c>
      <c r="P279" s="152">
        <f t="shared" si="1"/>
        <v>0</v>
      </c>
      <c r="Q279" s="152">
        <v>2.9499999999999998E-2</v>
      </c>
      <c r="R279" s="152">
        <f t="shared" si="2"/>
        <v>2.9499999999999998E-2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1789</v>
      </c>
      <c r="AT279" s="154" t="s">
        <v>1849</v>
      </c>
      <c r="AU279" s="154" t="s">
        <v>1535</v>
      </c>
      <c r="AY279" s="17" t="s">
        <v>1750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1533</v>
      </c>
      <c r="BK279" s="155">
        <f t="shared" si="9"/>
        <v>0</v>
      </c>
      <c r="BL279" s="17" t="s">
        <v>1756</v>
      </c>
      <c r="BM279" s="154" t="s">
        <v>1323</v>
      </c>
    </row>
    <row r="280" spans="1:65" s="1" customFormat="1" ht="24.2" customHeight="1">
      <c r="A280" s="29"/>
      <c r="B280" s="142"/>
      <c r="C280" s="177" t="s">
        <v>2330</v>
      </c>
      <c r="D280" s="177" t="s">
        <v>1849</v>
      </c>
      <c r="E280" s="178" t="s">
        <v>1324</v>
      </c>
      <c r="F280" s="179" t="s">
        <v>1325</v>
      </c>
      <c r="G280" s="180" t="s">
        <v>1902</v>
      </c>
      <c r="H280" s="181">
        <v>1</v>
      </c>
      <c r="I280" s="182"/>
      <c r="J280" s="182">
        <f t="shared" si="0"/>
        <v>0</v>
      </c>
      <c r="K280" s="183"/>
      <c r="L280" s="184"/>
      <c r="M280" s="185" t="s">
        <v>1456</v>
      </c>
      <c r="N280" s="186" t="s">
        <v>1491</v>
      </c>
      <c r="O280" s="152">
        <v>0</v>
      </c>
      <c r="P280" s="152">
        <f t="shared" si="1"/>
        <v>0</v>
      </c>
      <c r="Q280" s="152">
        <v>1.9E-3</v>
      </c>
      <c r="R280" s="152">
        <f t="shared" si="2"/>
        <v>1.9E-3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1789</v>
      </c>
      <c r="AT280" s="154" t="s">
        <v>1849</v>
      </c>
      <c r="AU280" s="154" t="s">
        <v>1535</v>
      </c>
      <c r="AY280" s="17" t="s">
        <v>1750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1533</v>
      </c>
      <c r="BK280" s="155">
        <f t="shared" si="9"/>
        <v>0</v>
      </c>
      <c r="BL280" s="17" t="s">
        <v>1756</v>
      </c>
      <c r="BM280" s="154" t="s">
        <v>1326</v>
      </c>
    </row>
    <row r="281" spans="1:65" s="1" customFormat="1" ht="16.5" customHeight="1">
      <c r="A281" s="29"/>
      <c r="B281" s="142"/>
      <c r="C281" s="143" t="s">
        <v>754</v>
      </c>
      <c r="D281" s="143" t="s">
        <v>1752</v>
      </c>
      <c r="E281" s="144" t="s">
        <v>2447</v>
      </c>
      <c r="F281" s="145" t="s">
        <v>2448</v>
      </c>
      <c r="G281" s="146" t="s">
        <v>1786</v>
      </c>
      <c r="H281" s="147">
        <v>58.68</v>
      </c>
      <c r="I281" s="148"/>
      <c r="J281" s="148">
        <f t="shared" si="0"/>
        <v>0</v>
      </c>
      <c r="K281" s="149"/>
      <c r="L281" s="30"/>
      <c r="M281" s="150" t="s">
        <v>1456</v>
      </c>
      <c r="N281" s="151" t="s">
        <v>1491</v>
      </c>
      <c r="O281" s="152">
        <v>5.3999999999999999E-2</v>
      </c>
      <c r="P281" s="152">
        <f t="shared" si="1"/>
        <v>3.16872</v>
      </c>
      <c r="Q281" s="152">
        <v>1.9000000000000001E-4</v>
      </c>
      <c r="R281" s="152">
        <f t="shared" si="2"/>
        <v>1.11492E-2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1756</v>
      </c>
      <c r="AT281" s="154" t="s">
        <v>1752</v>
      </c>
      <c r="AU281" s="154" t="s">
        <v>1535</v>
      </c>
      <c r="AY281" s="17" t="s">
        <v>1750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1533</v>
      </c>
      <c r="BK281" s="155">
        <f t="shared" si="9"/>
        <v>0</v>
      </c>
      <c r="BL281" s="17" t="s">
        <v>1756</v>
      </c>
      <c r="BM281" s="154" t="s">
        <v>1327</v>
      </c>
    </row>
    <row r="282" spans="1:65" s="13" customFormat="1">
      <c r="B282" s="163"/>
      <c r="D282" s="157" t="s">
        <v>1758</v>
      </c>
      <c r="F282" s="165" t="s">
        <v>1328</v>
      </c>
      <c r="H282" s="166">
        <v>58.68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1758</v>
      </c>
      <c r="AU282" s="164" t="s">
        <v>1535</v>
      </c>
      <c r="AV282" s="13" t="s">
        <v>1535</v>
      </c>
      <c r="AW282" s="13" t="s">
        <v>1458</v>
      </c>
      <c r="AX282" s="13" t="s">
        <v>1533</v>
      </c>
      <c r="AY282" s="164" t="s">
        <v>1750</v>
      </c>
    </row>
    <row r="283" spans="1:65" s="1" customFormat="1" ht="21.75" customHeight="1">
      <c r="A283" s="29"/>
      <c r="B283" s="142"/>
      <c r="C283" s="143" t="s">
        <v>759</v>
      </c>
      <c r="D283" s="143" t="s">
        <v>1752</v>
      </c>
      <c r="E283" s="144" t="s">
        <v>2008</v>
      </c>
      <c r="F283" s="145" t="s">
        <v>2009</v>
      </c>
      <c r="G283" s="146" t="s">
        <v>1786</v>
      </c>
      <c r="H283" s="147">
        <v>48.9</v>
      </c>
      <c r="I283" s="148"/>
      <c r="J283" s="148">
        <f>ROUND(I283*H283,2)</f>
        <v>0</v>
      </c>
      <c r="K283" s="149"/>
      <c r="L283" s="30"/>
      <c r="M283" s="150" t="s">
        <v>1456</v>
      </c>
      <c r="N283" s="151" t="s">
        <v>1491</v>
      </c>
      <c r="O283" s="152">
        <v>2.3E-2</v>
      </c>
      <c r="P283" s="152">
        <f>O283*H283</f>
        <v>1.1247</v>
      </c>
      <c r="Q283" s="152">
        <v>6.9999999999999994E-5</v>
      </c>
      <c r="R283" s="152">
        <f>Q283*H283</f>
        <v>3.4229999999999994E-3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1756</v>
      </c>
      <c r="AT283" s="154" t="s">
        <v>1752</v>
      </c>
      <c r="AU283" s="154" t="s">
        <v>1535</v>
      </c>
      <c r="AY283" s="17" t="s">
        <v>1750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1533</v>
      </c>
      <c r="BK283" s="155">
        <f>ROUND(I283*H283,2)</f>
        <v>0</v>
      </c>
      <c r="BL283" s="17" t="s">
        <v>1756</v>
      </c>
      <c r="BM283" s="154" t="s">
        <v>2010</v>
      </c>
    </row>
    <row r="284" spans="1:65" s="1" customFormat="1" ht="16.5" customHeight="1">
      <c r="A284" s="29"/>
      <c r="B284" s="142"/>
      <c r="C284" s="143" t="s">
        <v>2335</v>
      </c>
      <c r="D284" s="143" t="s">
        <v>1752</v>
      </c>
      <c r="E284" s="144" t="s">
        <v>1329</v>
      </c>
      <c r="F284" s="145" t="s">
        <v>1330</v>
      </c>
      <c r="G284" s="146" t="s">
        <v>1786</v>
      </c>
      <c r="H284" s="147">
        <v>48.9</v>
      </c>
      <c r="I284" s="148"/>
      <c r="J284" s="148">
        <f>ROUND(I284*H284,2)</f>
        <v>0</v>
      </c>
      <c r="K284" s="149"/>
      <c r="L284" s="30"/>
      <c r="M284" s="150" t="s">
        <v>1456</v>
      </c>
      <c r="N284" s="151" t="s">
        <v>1491</v>
      </c>
      <c r="O284" s="152">
        <v>4.3999999999999997E-2</v>
      </c>
      <c r="P284" s="152">
        <f>O284*H284</f>
        <v>2.1515999999999997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1756</v>
      </c>
      <c r="AT284" s="154" t="s">
        <v>1752</v>
      </c>
      <c r="AU284" s="154" t="s">
        <v>1535</v>
      </c>
      <c r="AY284" s="17" t="s">
        <v>1750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1533</v>
      </c>
      <c r="BK284" s="155">
        <f>ROUND(I284*H284,2)</f>
        <v>0</v>
      </c>
      <c r="BL284" s="17" t="s">
        <v>1756</v>
      </c>
      <c r="BM284" s="154" t="s">
        <v>1331</v>
      </c>
    </row>
    <row r="285" spans="1:65" s="11" customFormat="1" ht="22.9" customHeight="1">
      <c r="B285" s="130"/>
      <c r="D285" s="131" t="s">
        <v>1525</v>
      </c>
      <c r="E285" s="140" t="s">
        <v>1794</v>
      </c>
      <c r="F285" s="140" t="s">
        <v>2035</v>
      </c>
      <c r="J285" s="141">
        <f>BK285</f>
        <v>0</v>
      </c>
      <c r="L285" s="130"/>
      <c r="M285" s="134"/>
      <c r="N285" s="135"/>
      <c r="O285" s="135"/>
      <c r="P285" s="136">
        <f>SUM(P286:P294)</f>
        <v>8.8973399999999998</v>
      </c>
      <c r="Q285" s="135"/>
      <c r="R285" s="136">
        <f>SUM(R286:R294)</f>
        <v>1.1998818</v>
      </c>
      <c r="S285" s="135"/>
      <c r="T285" s="137">
        <f>SUM(T286:T294)</f>
        <v>0</v>
      </c>
      <c r="AR285" s="131" t="s">
        <v>1533</v>
      </c>
      <c r="AT285" s="138" t="s">
        <v>1525</v>
      </c>
      <c r="AU285" s="138" t="s">
        <v>1533</v>
      </c>
      <c r="AY285" s="131" t="s">
        <v>1750</v>
      </c>
      <c r="BK285" s="139">
        <f>SUM(BK286:BK294)</f>
        <v>0</v>
      </c>
    </row>
    <row r="286" spans="1:65" s="1" customFormat="1" ht="44.25" customHeight="1">
      <c r="A286" s="29"/>
      <c r="B286" s="142"/>
      <c r="C286" s="143" t="s">
        <v>2339</v>
      </c>
      <c r="D286" s="143" t="s">
        <v>1752</v>
      </c>
      <c r="E286" s="144" t="s">
        <v>2452</v>
      </c>
      <c r="F286" s="145" t="s">
        <v>2453</v>
      </c>
      <c r="G286" s="146" t="s">
        <v>1786</v>
      </c>
      <c r="H286" s="147">
        <v>3</v>
      </c>
      <c r="I286" s="148"/>
      <c r="J286" s="148">
        <f>ROUND(I286*H286,2)</f>
        <v>0</v>
      </c>
      <c r="K286" s="149"/>
      <c r="L286" s="30"/>
      <c r="M286" s="150" t="s">
        <v>1456</v>
      </c>
      <c r="N286" s="151" t="s">
        <v>1491</v>
      </c>
      <c r="O286" s="152">
        <v>0.216</v>
      </c>
      <c r="P286" s="152">
        <f>O286*H286</f>
        <v>0.64800000000000002</v>
      </c>
      <c r="Q286" s="152">
        <v>0.11519</v>
      </c>
      <c r="R286" s="152">
        <f>Q286*H286</f>
        <v>0.34556999999999999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1756</v>
      </c>
      <c r="AT286" s="154" t="s">
        <v>1752</v>
      </c>
      <c r="AU286" s="154" t="s">
        <v>1535</v>
      </c>
      <c r="AY286" s="17" t="s">
        <v>1750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1533</v>
      </c>
      <c r="BK286" s="155">
        <f>ROUND(I286*H286,2)</f>
        <v>0</v>
      </c>
      <c r="BL286" s="17" t="s">
        <v>1756</v>
      </c>
      <c r="BM286" s="154" t="s">
        <v>2454</v>
      </c>
    </row>
    <row r="287" spans="1:65" s="1" customFormat="1" ht="16.5" customHeight="1">
      <c r="A287" s="29"/>
      <c r="B287" s="142"/>
      <c r="C287" s="177" t="s">
        <v>761</v>
      </c>
      <c r="D287" s="177" t="s">
        <v>1849</v>
      </c>
      <c r="E287" s="178" t="s">
        <v>2456</v>
      </c>
      <c r="F287" s="179" t="s">
        <v>2457</v>
      </c>
      <c r="G287" s="180" t="s">
        <v>1786</v>
      </c>
      <c r="H287" s="181">
        <v>3.06</v>
      </c>
      <c r="I287" s="182"/>
      <c r="J287" s="182">
        <f>ROUND(I287*H287,2)</f>
        <v>0</v>
      </c>
      <c r="K287" s="183"/>
      <c r="L287" s="184"/>
      <c r="M287" s="185" t="s">
        <v>1456</v>
      </c>
      <c r="N287" s="186" t="s">
        <v>1491</v>
      </c>
      <c r="O287" s="152">
        <v>0</v>
      </c>
      <c r="P287" s="152">
        <f>O287*H287</f>
        <v>0</v>
      </c>
      <c r="Q287" s="152">
        <v>0.08</v>
      </c>
      <c r="R287" s="152">
        <f>Q287*H287</f>
        <v>0.24480000000000002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1789</v>
      </c>
      <c r="AT287" s="154" t="s">
        <v>1849</v>
      </c>
      <c r="AU287" s="154" t="s">
        <v>1535</v>
      </c>
      <c r="AY287" s="17" t="s">
        <v>1750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1533</v>
      </c>
      <c r="BK287" s="155">
        <f>ROUND(I287*H287,2)</f>
        <v>0</v>
      </c>
      <c r="BL287" s="17" t="s">
        <v>1756</v>
      </c>
      <c r="BM287" s="154" t="s">
        <v>2458</v>
      </c>
    </row>
    <row r="288" spans="1:65" s="13" customFormat="1">
      <c r="B288" s="163"/>
      <c r="D288" s="157" t="s">
        <v>1758</v>
      </c>
      <c r="F288" s="165" t="s">
        <v>1111</v>
      </c>
      <c r="H288" s="166">
        <v>3.06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1758</v>
      </c>
      <c r="AU288" s="164" t="s">
        <v>1535</v>
      </c>
      <c r="AV288" s="13" t="s">
        <v>1535</v>
      </c>
      <c r="AW288" s="13" t="s">
        <v>1458</v>
      </c>
      <c r="AX288" s="13" t="s">
        <v>1533</v>
      </c>
      <c r="AY288" s="164" t="s">
        <v>1750</v>
      </c>
    </row>
    <row r="289" spans="1:65" s="1" customFormat="1" ht="24.2" customHeight="1">
      <c r="A289" s="29"/>
      <c r="B289" s="142"/>
      <c r="C289" s="143" t="s">
        <v>762</v>
      </c>
      <c r="D289" s="143" t="s">
        <v>1752</v>
      </c>
      <c r="E289" s="144" t="s">
        <v>2461</v>
      </c>
      <c r="F289" s="145" t="s">
        <v>2462</v>
      </c>
      <c r="G289" s="146" t="s">
        <v>1802</v>
      </c>
      <c r="H289" s="147">
        <v>0.27</v>
      </c>
      <c r="I289" s="148"/>
      <c r="J289" s="148">
        <f>ROUND(I289*H289,2)</f>
        <v>0</v>
      </c>
      <c r="K289" s="149"/>
      <c r="L289" s="30"/>
      <c r="M289" s="150" t="s">
        <v>1456</v>
      </c>
      <c r="N289" s="151" t="s">
        <v>1491</v>
      </c>
      <c r="O289" s="152">
        <v>1.4419999999999999</v>
      </c>
      <c r="P289" s="152">
        <f>O289*H289</f>
        <v>0.38934000000000002</v>
      </c>
      <c r="Q289" s="152">
        <v>2.2563399999999998</v>
      </c>
      <c r="R289" s="152">
        <f>Q289*H289</f>
        <v>0.60921179999999997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1756</v>
      </c>
      <c r="AT289" s="154" t="s">
        <v>1752</v>
      </c>
      <c r="AU289" s="154" t="s">
        <v>1535</v>
      </c>
      <c r="AY289" s="17" t="s">
        <v>1750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1533</v>
      </c>
      <c r="BK289" s="155">
        <f>ROUND(I289*H289,2)</f>
        <v>0</v>
      </c>
      <c r="BL289" s="17" t="s">
        <v>1756</v>
      </c>
      <c r="BM289" s="154" t="s">
        <v>2463</v>
      </c>
    </row>
    <row r="290" spans="1:65" s="13" customFormat="1">
      <c r="B290" s="163"/>
      <c r="D290" s="157" t="s">
        <v>1758</v>
      </c>
      <c r="E290" s="164" t="s">
        <v>1456</v>
      </c>
      <c r="F290" s="165" t="s">
        <v>1332</v>
      </c>
      <c r="H290" s="166">
        <v>0.27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1758</v>
      </c>
      <c r="AU290" s="164" t="s">
        <v>1535</v>
      </c>
      <c r="AV290" s="13" t="s">
        <v>1535</v>
      </c>
      <c r="AW290" s="13" t="s">
        <v>1482</v>
      </c>
      <c r="AX290" s="13" t="s">
        <v>1533</v>
      </c>
      <c r="AY290" s="164" t="s">
        <v>1750</v>
      </c>
    </row>
    <row r="291" spans="1:65" s="1" customFormat="1" ht="37.9" customHeight="1">
      <c r="A291" s="29"/>
      <c r="B291" s="142"/>
      <c r="C291" s="143" t="s">
        <v>763</v>
      </c>
      <c r="D291" s="143" t="s">
        <v>1752</v>
      </c>
      <c r="E291" s="144" t="s">
        <v>2037</v>
      </c>
      <c r="F291" s="145" t="s">
        <v>2038</v>
      </c>
      <c r="G291" s="146" t="s">
        <v>1786</v>
      </c>
      <c r="H291" s="147">
        <v>10</v>
      </c>
      <c r="I291" s="148"/>
      <c r="J291" s="148">
        <f>ROUND(I291*H291,2)</f>
        <v>0</v>
      </c>
      <c r="K291" s="149"/>
      <c r="L291" s="30"/>
      <c r="M291" s="150" t="s">
        <v>1456</v>
      </c>
      <c r="N291" s="151" t="s">
        <v>1491</v>
      </c>
      <c r="O291" s="152">
        <v>0.13900000000000001</v>
      </c>
      <c r="P291" s="152">
        <f>O291*H291</f>
        <v>1.3900000000000001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1756</v>
      </c>
      <c r="AT291" s="154" t="s">
        <v>1752</v>
      </c>
      <c r="AU291" s="154" t="s">
        <v>1535</v>
      </c>
      <c r="AY291" s="17" t="s">
        <v>1750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1533</v>
      </c>
      <c r="BK291" s="155">
        <f>ROUND(I291*H291,2)</f>
        <v>0</v>
      </c>
      <c r="BL291" s="17" t="s">
        <v>1756</v>
      </c>
      <c r="BM291" s="154" t="s">
        <v>2039</v>
      </c>
    </row>
    <row r="292" spans="1:65" s="13" customFormat="1">
      <c r="B292" s="163"/>
      <c r="D292" s="157" t="s">
        <v>1758</v>
      </c>
      <c r="E292" s="164" t="s">
        <v>1456</v>
      </c>
      <c r="F292" s="165" t="s">
        <v>2085</v>
      </c>
      <c r="H292" s="166">
        <v>10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1758</v>
      </c>
      <c r="AU292" s="164" t="s">
        <v>1535</v>
      </c>
      <c r="AV292" s="13" t="s">
        <v>1535</v>
      </c>
      <c r="AW292" s="13" t="s">
        <v>1482</v>
      </c>
      <c r="AX292" s="13" t="s">
        <v>1533</v>
      </c>
      <c r="AY292" s="164" t="s">
        <v>1750</v>
      </c>
    </row>
    <row r="293" spans="1:65" s="1" customFormat="1" ht="24.2" customHeight="1">
      <c r="A293" s="29"/>
      <c r="B293" s="142"/>
      <c r="C293" s="143" t="s">
        <v>764</v>
      </c>
      <c r="D293" s="143" t="s">
        <v>1752</v>
      </c>
      <c r="E293" s="144" t="s">
        <v>2041</v>
      </c>
      <c r="F293" s="145" t="s">
        <v>2042</v>
      </c>
      <c r="G293" s="146" t="s">
        <v>1786</v>
      </c>
      <c r="H293" s="147">
        <v>10</v>
      </c>
      <c r="I293" s="148"/>
      <c r="J293" s="148">
        <f>ROUND(I293*H293,2)</f>
        <v>0</v>
      </c>
      <c r="K293" s="149"/>
      <c r="L293" s="30"/>
      <c r="M293" s="150" t="s">
        <v>1456</v>
      </c>
      <c r="N293" s="151" t="s">
        <v>1491</v>
      </c>
      <c r="O293" s="152">
        <v>0.19600000000000001</v>
      </c>
      <c r="P293" s="152">
        <f>O293*H293</f>
        <v>1.96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1756</v>
      </c>
      <c r="AT293" s="154" t="s">
        <v>1752</v>
      </c>
      <c r="AU293" s="154" t="s">
        <v>1535</v>
      </c>
      <c r="AY293" s="17" t="s">
        <v>1750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1533</v>
      </c>
      <c r="BK293" s="155">
        <f>ROUND(I293*H293,2)</f>
        <v>0</v>
      </c>
      <c r="BL293" s="17" t="s">
        <v>1756</v>
      </c>
      <c r="BM293" s="154" t="s">
        <v>2043</v>
      </c>
    </row>
    <row r="294" spans="1:65" s="1" customFormat="1" ht="24.2" customHeight="1">
      <c r="A294" s="29"/>
      <c r="B294" s="142"/>
      <c r="C294" s="143" t="s">
        <v>765</v>
      </c>
      <c r="D294" s="143" t="s">
        <v>1752</v>
      </c>
      <c r="E294" s="144" t="s">
        <v>2046</v>
      </c>
      <c r="F294" s="145" t="s">
        <v>2047</v>
      </c>
      <c r="G294" s="146" t="s">
        <v>1786</v>
      </c>
      <c r="H294" s="147">
        <v>10</v>
      </c>
      <c r="I294" s="148"/>
      <c r="J294" s="148">
        <f>ROUND(I294*H294,2)</f>
        <v>0</v>
      </c>
      <c r="K294" s="149"/>
      <c r="L294" s="30"/>
      <c r="M294" s="150" t="s">
        <v>1456</v>
      </c>
      <c r="N294" s="151" t="s">
        <v>1491</v>
      </c>
      <c r="O294" s="152">
        <v>0.45100000000000001</v>
      </c>
      <c r="P294" s="152">
        <f>O294*H294</f>
        <v>4.51</v>
      </c>
      <c r="Q294" s="152">
        <v>3.0000000000000001E-5</v>
      </c>
      <c r="R294" s="152">
        <f>Q294*H294</f>
        <v>3.0000000000000003E-4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1756</v>
      </c>
      <c r="AT294" s="154" t="s">
        <v>1752</v>
      </c>
      <c r="AU294" s="154" t="s">
        <v>1535</v>
      </c>
      <c r="AY294" s="17" t="s">
        <v>1750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1533</v>
      </c>
      <c r="BK294" s="155">
        <f>ROUND(I294*H294,2)</f>
        <v>0</v>
      </c>
      <c r="BL294" s="17" t="s">
        <v>1756</v>
      </c>
      <c r="BM294" s="154" t="s">
        <v>2048</v>
      </c>
    </row>
    <row r="295" spans="1:65" s="11" customFormat="1" ht="22.9" customHeight="1">
      <c r="B295" s="130"/>
      <c r="D295" s="131" t="s">
        <v>1525</v>
      </c>
      <c r="E295" s="140" t="s">
        <v>2049</v>
      </c>
      <c r="F295" s="140" t="s">
        <v>2050</v>
      </c>
      <c r="J295" s="141">
        <f>BK295</f>
        <v>0</v>
      </c>
      <c r="L295" s="130"/>
      <c r="M295" s="134"/>
      <c r="N295" s="135"/>
      <c r="O295" s="135"/>
      <c r="P295" s="136">
        <f>P296</f>
        <v>101.10471999999999</v>
      </c>
      <c r="Q295" s="135"/>
      <c r="R295" s="136">
        <f>R296</f>
        <v>0</v>
      </c>
      <c r="S295" s="135"/>
      <c r="T295" s="137">
        <f>T296</f>
        <v>0</v>
      </c>
      <c r="AR295" s="131" t="s">
        <v>1533</v>
      </c>
      <c r="AT295" s="138" t="s">
        <v>1525</v>
      </c>
      <c r="AU295" s="138" t="s">
        <v>1533</v>
      </c>
      <c r="AY295" s="131" t="s">
        <v>1750</v>
      </c>
      <c r="BK295" s="139">
        <f>BK296</f>
        <v>0</v>
      </c>
    </row>
    <row r="296" spans="1:65" s="1" customFormat="1" ht="49.15" customHeight="1">
      <c r="A296" s="29"/>
      <c r="B296" s="142"/>
      <c r="C296" s="143" t="s">
        <v>766</v>
      </c>
      <c r="D296" s="143" t="s">
        <v>1752</v>
      </c>
      <c r="E296" s="144" t="s">
        <v>2052</v>
      </c>
      <c r="F296" s="145" t="s">
        <v>2053</v>
      </c>
      <c r="G296" s="146" t="s">
        <v>1839</v>
      </c>
      <c r="H296" s="147">
        <v>68.313999999999993</v>
      </c>
      <c r="I296" s="148"/>
      <c r="J296" s="148">
        <f>ROUND(I296*H296,2)</f>
        <v>0</v>
      </c>
      <c r="K296" s="149"/>
      <c r="L296" s="30"/>
      <c r="M296" s="150" t="s">
        <v>1456</v>
      </c>
      <c r="N296" s="151" t="s">
        <v>1491</v>
      </c>
      <c r="O296" s="152">
        <v>1.48</v>
      </c>
      <c r="P296" s="152">
        <f>O296*H296</f>
        <v>101.10471999999999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1756</v>
      </c>
      <c r="AT296" s="154" t="s">
        <v>1752</v>
      </c>
      <c r="AU296" s="154" t="s">
        <v>1535</v>
      </c>
      <c r="AY296" s="17" t="s">
        <v>1750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1533</v>
      </c>
      <c r="BK296" s="155">
        <f>ROUND(I296*H296,2)</f>
        <v>0</v>
      </c>
      <c r="BL296" s="17" t="s">
        <v>1756</v>
      </c>
      <c r="BM296" s="154" t="s">
        <v>2054</v>
      </c>
    </row>
    <row r="297" spans="1:65" s="11" customFormat="1" ht="22.9" customHeight="1">
      <c r="B297" s="130"/>
      <c r="D297" s="131" t="s">
        <v>1525</v>
      </c>
      <c r="E297" s="140" t="s">
        <v>2055</v>
      </c>
      <c r="F297" s="140" t="s">
        <v>2056</v>
      </c>
      <c r="J297" s="141">
        <f>BK297</f>
        <v>0</v>
      </c>
      <c r="L297" s="130"/>
      <c r="M297" s="134"/>
      <c r="N297" s="135"/>
      <c r="O297" s="135"/>
      <c r="P297" s="136">
        <f>SUM(P298:P307)</f>
        <v>4.7015580000000003</v>
      </c>
      <c r="Q297" s="135"/>
      <c r="R297" s="136">
        <f>SUM(R298:R307)</f>
        <v>0</v>
      </c>
      <c r="S297" s="135"/>
      <c r="T297" s="137">
        <f>SUM(T298:T307)</f>
        <v>0</v>
      </c>
      <c r="AR297" s="131" t="s">
        <v>1533</v>
      </c>
      <c r="AT297" s="138" t="s">
        <v>1525</v>
      </c>
      <c r="AU297" s="138" t="s">
        <v>1533</v>
      </c>
      <c r="AY297" s="131" t="s">
        <v>1750</v>
      </c>
      <c r="BK297" s="139">
        <f>SUM(BK298:BK307)</f>
        <v>0</v>
      </c>
    </row>
    <row r="298" spans="1:65" s="1" customFormat="1" ht="37.9" customHeight="1">
      <c r="A298" s="29"/>
      <c r="B298" s="142"/>
      <c r="C298" s="143" t="s">
        <v>767</v>
      </c>
      <c r="D298" s="143" t="s">
        <v>1752</v>
      </c>
      <c r="E298" s="144" t="s">
        <v>2058</v>
      </c>
      <c r="F298" s="145" t="s">
        <v>2059</v>
      </c>
      <c r="G298" s="146" t="s">
        <v>1839</v>
      </c>
      <c r="H298" s="147">
        <v>18.294</v>
      </c>
      <c r="I298" s="148"/>
      <c r="J298" s="148">
        <f>ROUND(I298*H298,2)</f>
        <v>0</v>
      </c>
      <c r="K298" s="149"/>
      <c r="L298" s="30"/>
      <c r="M298" s="150" t="s">
        <v>1456</v>
      </c>
      <c r="N298" s="151" t="s">
        <v>1491</v>
      </c>
      <c r="O298" s="152">
        <v>0.03</v>
      </c>
      <c r="P298" s="152">
        <f>O298*H298</f>
        <v>0.54881999999999997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1756</v>
      </c>
      <c r="AT298" s="154" t="s">
        <v>1752</v>
      </c>
      <c r="AU298" s="154" t="s">
        <v>1535</v>
      </c>
      <c r="AY298" s="17" t="s">
        <v>1750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1533</v>
      </c>
      <c r="BK298" s="155">
        <f>ROUND(I298*H298,2)</f>
        <v>0</v>
      </c>
      <c r="BL298" s="17" t="s">
        <v>1756</v>
      </c>
      <c r="BM298" s="154" t="s">
        <v>2060</v>
      </c>
    </row>
    <row r="299" spans="1:65" s="1" customFormat="1" ht="37.9" customHeight="1">
      <c r="A299" s="29"/>
      <c r="B299" s="142"/>
      <c r="C299" s="143" t="s">
        <v>768</v>
      </c>
      <c r="D299" s="143" t="s">
        <v>1752</v>
      </c>
      <c r="E299" s="144" t="s">
        <v>2062</v>
      </c>
      <c r="F299" s="145" t="s">
        <v>2063</v>
      </c>
      <c r="G299" s="146" t="s">
        <v>1839</v>
      </c>
      <c r="H299" s="147">
        <v>621.99599999999998</v>
      </c>
      <c r="I299" s="148"/>
      <c r="J299" s="148">
        <f>ROUND(I299*H299,2)</f>
        <v>0</v>
      </c>
      <c r="K299" s="149"/>
      <c r="L299" s="30"/>
      <c r="M299" s="150" t="s">
        <v>1456</v>
      </c>
      <c r="N299" s="151" t="s">
        <v>1491</v>
      </c>
      <c r="O299" s="152">
        <v>2E-3</v>
      </c>
      <c r="P299" s="152">
        <f>O299*H299</f>
        <v>1.243992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1756</v>
      </c>
      <c r="AT299" s="154" t="s">
        <v>1752</v>
      </c>
      <c r="AU299" s="154" t="s">
        <v>1535</v>
      </c>
      <c r="AY299" s="17" t="s">
        <v>1750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1533</v>
      </c>
      <c r="BK299" s="155">
        <f>ROUND(I299*H299,2)</f>
        <v>0</v>
      </c>
      <c r="BL299" s="17" t="s">
        <v>1756</v>
      </c>
      <c r="BM299" s="154" t="s">
        <v>2064</v>
      </c>
    </row>
    <row r="300" spans="1:65" s="13" customFormat="1">
      <c r="B300" s="163"/>
      <c r="D300" s="157" t="s">
        <v>1758</v>
      </c>
      <c r="F300" s="165" t="s">
        <v>1333</v>
      </c>
      <c r="H300" s="166">
        <v>621.99599999999998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1758</v>
      </c>
      <c r="AU300" s="164" t="s">
        <v>1535</v>
      </c>
      <c r="AV300" s="13" t="s">
        <v>1535</v>
      </c>
      <c r="AW300" s="13" t="s">
        <v>1458</v>
      </c>
      <c r="AX300" s="13" t="s">
        <v>1533</v>
      </c>
      <c r="AY300" s="164" t="s">
        <v>1750</v>
      </c>
    </row>
    <row r="301" spans="1:65" s="1" customFormat="1" ht="24.2" customHeight="1">
      <c r="A301" s="29"/>
      <c r="B301" s="142"/>
      <c r="C301" s="143" t="s">
        <v>769</v>
      </c>
      <c r="D301" s="143" t="s">
        <v>1752</v>
      </c>
      <c r="E301" s="144" t="s">
        <v>2067</v>
      </c>
      <c r="F301" s="145" t="s">
        <v>2068</v>
      </c>
      <c r="G301" s="146" t="s">
        <v>1839</v>
      </c>
      <c r="H301" s="147">
        <v>18.294</v>
      </c>
      <c r="I301" s="148"/>
      <c r="J301" s="148">
        <f>ROUND(I301*H301,2)</f>
        <v>0</v>
      </c>
      <c r="K301" s="149"/>
      <c r="L301" s="30"/>
      <c r="M301" s="150" t="s">
        <v>1456</v>
      </c>
      <c r="N301" s="151" t="s">
        <v>1491</v>
      </c>
      <c r="O301" s="152">
        <v>0.159</v>
      </c>
      <c r="P301" s="152">
        <f>O301*H301</f>
        <v>2.9087460000000003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1756</v>
      </c>
      <c r="AT301" s="154" t="s">
        <v>1752</v>
      </c>
      <c r="AU301" s="154" t="s">
        <v>1535</v>
      </c>
      <c r="AY301" s="17" t="s">
        <v>1750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1533</v>
      </c>
      <c r="BK301" s="155">
        <f>ROUND(I301*H301,2)</f>
        <v>0</v>
      </c>
      <c r="BL301" s="17" t="s">
        <v>1756</v>
      </c>
      <c r="BM301" s="154" t="s">
        <v>2069</v>
      </c>
    </row>
    <row r="302" spans="1:65" s="1" customFormat="1" ht="55.5" customHeight="1">
      <c r="A302" s="29"/>
      <c r="B302" s="142"/>
      <c r="C302" s="143" t="s">
        <v>770</v>
      </c>
      <c r="D302" s="143" t="s">
        <v>1752</v>
      </c>
      <c r="E302" s="144" t="s">
        <v>2071</v>
      </c>
      <c r="F302" s="145" t="s">
        <v>2072</v>
      </c>
      <c r="G302" s="146" t="s">
        <v>1839</v>
      </c>
      <c r="H302" s="147">
        <v>3.94</v>
      </c>
      <c r="I302" s="148"/>
      <c r="J302" s="148">
        <f>ROUND(I302*H302,2)</f>
        <v>0</v>
      </c>
      <c r="K302" s="149"/>
      <c r="L302" s="30"/>
      <c r="M302" s="150" t="s">
        <v>1456</v>
      </c>
      <c r="N302" s="151" t="s">
        <v>1491</v>
      </c>
      <c r="O302" s="152">
        <v>0</v>
      </c>
      <c r="P302" s="152">
        <f>O302*H302</f>
        <v>0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1756</v>
      </c>
      <c r="AT302" s="154" t="s">
        <v>1752</v>
      </c>
      <c r="AU302" s="154" t="s">
        <v>1535</v>
      </c>
      <c r="AY302" s="17" t="s">
        <v>1750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1533</v>
      </c>
      <c r="BK302" s="155">
        <f>ROUND(I302*H302,2)</f>
        <v>0</v>
      </c>
      <c r="BL302" s="17" t="s">
        <v>1756</v>
      </c>
      <c r="BM302" s="154" t="s">
        <v>2073</v>
      </c>
    </row>
    <row r="303" spans="1:65" s="13" customFormat="1">
      <c r="B303" s="163"/>
      <c r="D303" s="157" t="s">
        <v>1758</v>
      </c>
      <c r="E303" s="164" t="s">
        <v>1456</v>
      </c>
      <c r="F303" s="165" t="s">
        <v>1334</v>
      </c>
      <c r="H303" s="166">
        <v>3.94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1758</v>
      </c>
      <c r="AU303" s="164" t="s">
        <v>1535</v>
      </c>
      <c r="AV303" s="13" t="s">
        <v>1535</v>
      </c>
      <c r="AW303" s="13" t="s">
        <v>1482</v>
      </c>
      <c r="AX303" s="13" t="s">
        <v>1533</v>
      </c>
      <c r="AY303" s="164" t="s">
        <v>1750</v>
      </c>
    </row>
    <row r="304" spans="1:65" s="1" customFormat="1" ht="62.65" customHeight="1">
      <c r="A304" s="29"/>
      <c r="B304" s="142"/>
      <c r="C304" s="143" t="s">
        <v>2383</v>
      </c>
      <c r="D304" s="143" t="s">
        <v>1752</v>
      </c>
      <c r="E304" s="144" t="s">
        <v>2075</v>
      </c>
      <c r="F304" s="145" t="s">
        <v>2076</v>
      </c>
      <c r="G304" s="146" t="s">
        <v>1839</v>
      </c>
      <c r="H304" s="147">
        <v>4.62</v>
      </c>
      <c r="I304" s="148"/>
      <c r="J304" s="148">
        <f>ROUND(I304*H304,2)</f>
        <v>0</v>
      </c>
      <c r="K304" s="149"/>
      <c r="L304" s="30"/>
      <c r="M304" s="150" t="s">
        <v>1456</v>
      </c>
      <c r="N304" s="151" t="s">
        <v>1491</v>
      </c>
      <c r="O304" s="152">
        <v>0</v>
      </c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1756</v>
      </c>
      <c r="AT304" s="154" t="s">
        <v>1752</v>
      </c>
      <c r="AU304" s="154" t="s">
        <v>1535</v>
      </c>
      <c r="AY304" s="17" t="s">
        <v>1750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1533</v>
      </c>
      <c r="BK304" s="155">
        <f>ROUND(I304*H304,2)</f>
        <v>0</v>
      </c>
      <c r="BL304" s="17" t="s">
        <v>1756</v>
      </c>
      <c r="BM304" s="154" t="s">
        <v>2077</v>
      </c>
    </row>
    <row r="305" spans="1:65" s="13" customFormat="1">
      <c r="B305" s="163"/>
      <c r="D305" s="157" t="s">
        <v>1758</v>
      </c>
      <c r="E305" s="164" t="s">
        <v>1456</v>
      </c>
      <c r="F305" s="165" t="s">
        <v>1335</v>
      </c>
      <c r="H305" s="166">
        <v>4.62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1758</v>
      </c>
      <c r="AU305" s="164" t="s">
        <v>1535</v>
      </c>
      <c r="AV305" s="13" t="s">
        <v>1535</v>
      </c>
      <c r="AW305" s="13" t="s">
        <v>1482</v>
      </c>
      <c r="AX305" s="13" t="s">
        <v>1533</v>
      </c>
      <c r="AY305" s="164" t="s">
        <v>1750</v>
      </c>
    </row>
    <row r="306" spans="1:65" s="1" customFormat="1" ht="55.5" customHeight="1">
      <c r="A306" s="29"/>
      <c r="B306" s="142"/>
      <c r="C306" s="143" t="s">
        <v>774</v>
      </c>
      <c r="D306" s="143" t="s">
        <v>1752</v>
      </c>
      <c r="E306" s="144" t="s">
        <v>2080</v>
      </c>
      <c r="F306" s="145" t="s">
        <v>1838</v>
      </c>
      <c r="G306" s="146" t="s">
        <v>1839</v>
      </c>
      <c r="H306" s="147">
        <v>8.1820000000000004</v>
      </c>
      <c r="I306" s="148"/>
      <c r="J306" s="148">
        <f>ROUND(I306*H306,2)</f>
        <v>0</v>
      </c>
      <c r="K306" s="149"/>
      <c r="L306" s="30"/>
      <c r="M306" s="150" t="s">
        <v>1456</v>
      </c>
      <c r="N306" s="151" t="s">
        <v>1491</v>
      </c>
      <c r="O306" s="152">
        <v>0</v>
      </c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1756</v>
      </c>
      <c r="AT306" s="154" t="s">
        <v>1752</v>
      </c>
      <c r="AU306" s="154" t="s">
        <v>1535</v>
      </c>
      <c r="AY306" s="17" t="s">
        <v>1750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1533</v>
      </c>
      <c r="BK306" s="155">
        <f>ROUND(I306*H306,2)</f>
        <v>0</v>
      </c>
      <c r="BL306" s="17" t="s">
        <v>1756</v>
      </c>
      <c r="BM306" s="154" t="s">
        <v>2081</v>
      </c>
    </row>
    <row r="307" spans="1:65" s="13" customFormat="1">
      <c r="B307" s="163"/>
      <c r="D307" s="157" t="s">
        <v>1758</v>
      </c>
      <c r="E307" s="164" t="s">
        <v>1456</v>
      </c>
      <c r="F307" s="165" t="s">
        <v>1336</v>
      </c>
      <c r="H307" s="166">
        <v>8.1820000000000004</v>
      </c>
      <c r="L307" s="163"/>
      <c r="M307" s="187"/>
      <c r="N307" s="188"/>
      <c r="O307" s="188"/>
      <c r="P307" s="188"/>
      <c r="Q307" s="188"/>
      <c r="R307" s="188"/>
      <c r="S307" s="188"/>
      <c r="T307" s="189"/>
      <c r="AT307" s="164" t="s">
        <v>1758</v>
      </c>
      <c r="AU307" s="164" t="s">
        <v>1535</v>
      </c>
      <c r="AV307" s="13" t="s">
        <v>1535</v>
      </c>
      <c r="AW307" s="13" t="s">
        <v>1482</v>
      </c>
      <c r="AX307" s="13" t="s">
        <v>1533</v>
      </c>
      <c r="AY307" s="164" t="s">
        <v>1750</v>
      </c>
    </row>
    <row r="308" spans="1:65" s="1" customFormat="1" ht="6.95" customHeight="1">
      <c r="A308" s="29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28:K307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6"/>
  <sheetViews>
    <sheetView showGridLines="0" topLeftCell="A348" workbookViewId="0">
      <selection activeCell="H353" sqref="H3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1678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1201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1337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ROUND((SUM(BE129:BE395)),  2)</f>
        <v>0</v>
      </c>
      <c r="G35" s="29"/>
      <c r="H35" s="29"/>
      <c r="I35" s="102">
        <v>0.21</v>
      </c>
      <c r="J35" s="101">
        <f>ROUND(((SUM(BE129:BE395))*I35),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ROUND((SUM(BF129:BF395)),  2)</f>
        <v>0</v>
      </c>
      <c r="G36" s="29"/>
      <c r="H36" s="29"/>
      <c r="I36" s="102">
        <v>0.12</v>
      </c>
      <c r="J36" s="101">
        <f>ROUND(((SUM(BF129:BF395))*I36),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ROUND((SUM(BG129:BG395)),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ROUND((SUM(BH129:BH395)),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ROUND((SUM(BI129:BI395)),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1201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SO_04.1-U - Tlakové stoky T1,2,3,4,6 -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J280</f>
        <v>0</v>
      </c>
      <c r="L101" s="115"/>
    </row>
    <row r="102" spans="1:47" s="9" customFormat="1" ht="19.899999999999999" customHeight="1">
      <c r="B102" s="115"/>
      <c r="D102" s="116" t="s">
        <v>1729</v>
      </c>
      <c r="E102" s="117"/>
      <c r="F102" s="117"/>
      <c r="G102" s="117"/>
      <c r="H102" s="117"/>
      <c r="I102" s="117"/>
      <c r="J102" s="118">
        <f>J282</f>
        <v>0</v>
      </c>
      <c r="L102" s="115"/>
    </row>
    <row r="103" spans="1:47" s="9" customFormat="1" ht="19.899999999999999" customHeight="1">
      <c r="B103" s="115"/>
      <c r="D103" s="116" t="s">
        <v>1730</v>
      </c>
      <c r="E103" s="117"/>
      <c r="F103" s="117"/>
      <c r="G103" s="117"/>
      <c r="H103" s="117"/>
      <c r="I103" s="117"/>
      <c r="J103" s="118">
        <f>J289</f>
        <v>0</v>
      </c>
      <c r="L103" s="115"/>
    </row>
    <row r="104" spans="1:47" s="9" customFormat="1" ht="19.899999999999999" customHeight="1">
      <c r="B104" s="115"/>
      <c r="D104" s="116" t="s">
        <v>1731</v>
      </c>
      <c r="E104" s="117"/>
      <c r="F104" s="117"/>
      <c r="G104" s="117"/>
      <c r="H104" s="117"/>
      <c r="I104" s="117"/>
      <c r="J104" s="118">
        <f>J336</f>
        <v>0</v>
      </c>
      <c r="L104" s="115"/>
    </row>
    <row r="105" spans="1:47" s="9" customFormat="1" ht="19.899999999999999" customHeight="1">
      <c r="B105" s="115"/>
      <c r="D105" s="116" t="s">
        <v>1732</v>
      </c>
      <c r="E105" s="117"/>
      <c r="F105" s="117"/>
      <c r="G105" s="117"/>
      <c r="H105" s="117"/>
      <c r="I105" s="117"/>
      <c r="J105" s="118">
        <f>J376</f>
        <v>0</v>
      </c>
      <c r="L105" s="115"/>
    </row>
    <row r="106" spans="1:47" s="9" customFormat="1" ht="19.899999999999999" customHeight="1">
      <c r="B106" s="115"/>
      <c r="D106" s="116" t="s">
        <v>1733</v>
      </c>
      <c r="E106" s="117"/>
      <c r="F106" s="117"/>
      <c r="G106" s="117"/>
      <c r="H106" s="117"/>
      <c r="I106" s="117"/>
      <c r="J106" s="118">
        <f>J383</f>
        <v>0</v>
      </c>
      <c r="L106" s="115"/>
    </row>
    <row r="107" spans="1:47" s="9" customFormat="1" ht="19.899999999999999" customHeight="1">
      <c r="B107" s="115"/>
      <c r="D107" s="116" t="s">
        <v>1734</v>
      </c>
      <c r="E107" s="117"/>
      <c r="F107" s="117"/>
      <c r="G107" s="117"/>
      <c r="H107" s="117"/>
      <c r="I107" s="117"/>
      <c r="J107" s="118">
        <f>J385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1735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1468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1716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1201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1718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87" t="str">
        <f>E11</f>
        <v>SO_04.1-U - Tlakové stoky T1,2,3,4,6 -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1472</v>
      </c>
      <c r="D123" s="29"/>
      <c r="E123" s="29"/>
      <c r="F123" s="24" t="str">
        <f>F14</f>
        <v xml:space="preserve"> </v>
      </c>
      <c r="G123" s="29"/>
      <c r="H123" s="29"/>
      <c r="I123" s="26" t="s">
        <v>1474</v>
      </c>
      <c r="J123" s="52">
        <f>IF(J14="","",J14)</f>
        <v>45743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1475</v>
      </c>
      <c r="D125" s="29"/>
      <c r="E125" s="29"/>
      <c r="F125" s="24" t="str">
        <f>E17</f>
        <v xml:space="preserve"> </v>
      </c>
      <c r="G125" s="29"/>
      <c r="H125" s="29"/>
      <c r="I125" s="26" t="s">
        <v>1480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1479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1483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1736</v>
      </c>
      <c r="D128" s="122" t="s">
        <v>1511</v>
      </c>
      <c r="E128" s="122" t="s">
        <v>1507</v>
      </c>
      <c r="F128" s="122" t="s">
        <v>1508</v>
      </c>
      <c r="G128" s="122" t="s">
        <v>1737</v>
      </c>
      <c r="H128" s="122" t="s">
        <v>1738</v>
      </c>
      <c r="I128" s="122" t="s">
        <v>1739</v>
      </c>
      <c r="J128" s="123" t="s">
        <v>1722</v>
      </c>
      <c r="K128" s="124" t="s">
        <v>1740</v>
      </c>
      <c r="L128" s="125"/>
      <c r="M128" s="58" t="s">
        <v>1456</v>
      </c>
      <c r="N128" s="59" t="s">
        <v>1490</v>
      </c>
      <c r="O128" s="59" t="s">
        <v>1741</v>
      </c>
      <c r="P128" s="59" t="s">
        <v>1742</v>
      </c>
      <c r="Q128" s="59" t="s">
        <v>1743</v>
      </c>
      <c r="R128" s="59" t="s">
        <v>1744</v>
      </c>
      <c r="S128" s="59" t="s">
        <v>1745</v>
      </c>
      <c r="T128" s="60" t="s">
        <v>1746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1747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1686.9842389999997</v>
      </c>
      <c r="Q129" s="62"/>
      <c r="R129" s="127">
        <f>R130</f>
        <v>174.37445081999999</v>
      </c>
      <c r="S129" s="62"/>
      <c r="T129" s="128">
        <f>T130</f>
        <v>43.38300000000001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1525</v>
      </c>
      <c r="AU129" s="17" t="s">
        <v>1724</v>
      </c>
      <c r="BK129" s="129">
        <f>BK130</f>
        <v>0</v>
      </c>
    </row>
    <row r="130" spans="1:65" s="11" customFormat="1" ht="25.9" customHeight="1">
      <c r="B130" s="130"/>
      <c r="D130" s="131" t="s">
        <v>1525</v>
      </c>
      <c r="E130" s="132" t="s">
        <v>1748</v>
      </c>
      <c r="F130" s="132" t="s">
        <v>1749</v>
      </c>
      <c r="J130" s="133">
        <f>BK130</f>
        <v>0</v>
      </c>
      <c r="L130" s="130"/>
      <c r="M130" s="134"/>
      <c r="N130" s="135"/>
      <c r="O130" s="135"/>
      <c r="P130" s="136">
        <f>P131+P280+P282+P289+P336+P376+P383+P385</f>
        <v>1686.9842389999997</v>
      </c>
      <c r="Q130" s="135"/>
      <c r="R130" s="136">
        <f>R131+R280+R282+R289+R336+R376+R383+R385</f>
        <v>174.37445081999999</v>
      </c>
      <c r="S130" s="135"/>
      <c r="T130" s="137">
        <f>T131+T280+T282+T289+T336+T376+T383+T385</f>
        <v>43.38300000000001</v>
      </c>
      <c r="AR130" s="131" t="s">
        <v>1533</v>
      </c>
      <c r="AT130" s="138" t="s">
        <v>1525</v>
      </c>
      <c r="AU130" s="138" t="s">
        <v>1526</v>
      </c>
      <c r="AY130" s="131" t="s">
        <v>1750</v>
      </c>
      <c r="BK130" s="139">
        <f>BK131+BK280+BK282+BK289+BK336+BK376+BK383+BK385</f>
        <v>0</v>
      </c>
    </row>
    <row r="131" spans="1:65" s="11" customFormat="1" ht="22.9" customHeight="1">
      <c r="B131" s="130"/>
      <c r="D131" s="131" t="s">
        <v>1525</v>
      </c>
      <c r="E131" s="140" t="s">
        <v>1533</v>
      </c>
      <c r="F131" s="140" t="s">
        <v>1751</v>
      </c>
      <c r="J131" s="141">
        <f>BK131</f>
        <v>0</v>
      </c>
      <c r="L131" s="130"/>
      <c r="M131" s="134"/>
      <c r="N131" s="135"/>
      <c r="O131" s="135"/>
      <c r="P131" s="136">
        <f>SUM(P132:P279)</f>
        <v>953.05580199999986</v>
      </c>
      <c r="Q131" s="135"/>
      <c r="R131" s="136">
        <f>SUM(R132:R279)</f>
        <v>151.2171845</v>
      </c>
      <c r="S131" s="135"/>
      <c r="T131" s="137">
        <f>SUM(T132:T279)</f>
        <v>43.38300000000001</v>
      </c>
      <c r="AR131" s="131" t="s">
        <v>1533</v>
      </c>
      <c r="AT131" s="138" t="s">
        <v>1525</v>
      </c>
      <c r="AU131" s="138" t="s">
        <v>1533</v>
      </c>
      <c r="AY131" s="131" t="s">
        <v>1750</v>
      </c>
      <c r="BK131" s="139">
        <f>SUM(BK132:BK279)</f>
        <v>0</v>
      </c>
    </row>
    <row r="132" spans="1:65" s="1" customFormat="1" ht="62.65" customHeight="1">
      <c r="A132" s="29"/>
      <c r="B132" s="142"/>
      <c r="C132" s="143" t="s">
        <v>1533</v>
      </c>
      <c r="D132" s="143" t="s">
        <v>1752</v>
      </c>
      <c r="E132" s="144" t="s">
        <v>1753</v>
      </c>
      <c r="F132" s="145" t="s">
        <v>1754</v>
      </c>
      <c r="G132" s="146" t="s">
        <v>1755</v>
      </c>
      <c r="H132" s="147">
        <v>14.8</v>
      </c>
      <c r="I132" s="148"/>
      <c r="J132" s="148">
        <f>ROUND(I132*H132,2)</f>
        <v>0</v>
      </c>
      <c r="K132" s="149"/>
      <c r="L132" s="30"/>
      <c r="M132" s="150" t="s">
        <v>1456</v>
      </c>
      <c r="N132" s="151" t="s">
        <v>1491</v>
      </c>
      <c r="O132" s="152">
        <v>7.8E-2</v>
      </c>
      <c r="P132" s="152">
        <f>O132*H132</f>
        <v>1.1544000000000001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7.4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1535</v>
      </c>
      <c r="AY132" s="17" t="s">
        <v>1750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1533</v>
      </c>
      <c r="BK132" s="155">
        <f>ROUND(I132*H132,2)</f>
        <v>0</v>
      </c>
      <c r="BL132" s="17" t="s">
        <v>1756</v>
      </c>
      <c r="BM132" s="154" t="s">
        <v>1757</v>
      </c>
    </row>
    <row r="133" spans="1:65" s="12" customFormat="1">
      <c r="B133" s="156"/>
      <c r="D133" s="157" t="s">
        <v>1758</v>
      </c>
      <c r="E133" s="158" t="s">
        <v>1456</v>
      </c>
      <c r="F133" s="159" t="s">
        <v>2154</v>
      </c>
      <c r="H133" s="158" t="s">
        <v>1456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1758</v>
      </c>
      <c r="AU133" s="158" t="s">
        <v>1535</v>
      </c>
      <c r="AV133" s="12" t="s">
        <v>1533</v>
      </c>
      <c r="AW133" s="12" t="s">
        <v>1482</v>
      </c>
      <c r="AX133" s="12" t="s">
        <v>1526</v>
      </c>
      <c r="AY133" s="158" t="s">
        <v>1750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1338</v>
      </c>
      <c r="H134" s="166">
        <v>8.8000000000000007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2" customFormat="1">
      <c r="B135" s="156"/>
      <c r="D135" s="157" t="s">
        <v>1758</v>
      </c>
      <c r="E135" s="158" t="s">
        <v>1456</v>
      </c>
      <c r="F135" s="159" t="s">
        <v>1339</v>
      </c>
      <c r="H135" s="158" t="s">
        <v>1456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1758</v>
      </c>
      <c r="AU135" s="158" t="s">
        <v>1535</v>
      </c>
      <c r="AV135" s="12" t="s">
        <v>1533</v>
      </c>
      <c r="AW135" s="12" t="s">
        <v>1482</v>
      </c>
      <c r="AX135" s="12" t="s">
        <v>1526</v>
      </c>
      <c r="AY135" s="158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1340</v>
      </c>
      <c r="H136" s="166">
        <v>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4" customFormat="1">
      <c r="B137" s="170"/>
      <c r="D137" s="157" t="s">
        <v>1758</v>
      </c>
      <c r="E137" s="171" t="s">
        <v>1456</v>
      </c>
      <c r="F137" s="172" t="s">
        <v>1816</v>
      </c>
      <c r="H137" s="173">
        <v>14.8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1758</v>
      </c>
      <c r="AU137" s="171" t="s">
        <v>1535</v>
      </c>
      <c r="AV137" s="14" t="s">
        <v>1756</v>
      </c>
      <c r="AW137" s="14" t="s">
        <v>1482</v>
      </c>
      <c r="AX137" s="14" t="s">
        <v>1533</v>
      </c>
      <c r="AY137" s="171" t="s">
        <v>1750</v>
      </c>
    </row>
    <row r="138" spans="1:65" s="1" customFormat="1" ht="62.65" customHeight="1">
      <c r="A138" s="29"/>
      <c r="B138" s="142"/>
      <c r="C138" s="143" t="s">
        <v>1535</v>
      </c>
      <c r="D138" s="143" t="s">
        <v>1752</v>
      </c>
      <c r="E138" s="144" t="s">
        <v>2556</v>
      </c>
      <c r="F138" s="145" t="s">
        <v>2557</v>
      </c>
      <c r="G138" s="146" t="s">
        <v>1755</v>
      </c>
      <c r="H138" s="147">
        <v>60</v>
      </c>
      <c r="I138" s="148"/>
      <c r="J138" s="148">
        <f>ROUND(I138*H138,2)</f>
        <v>0</v>
      </c>
      <c r="K138" s="149"/>
      <c r="L138" s="30"/>
      <c r="M138" s="150" t="s">
        <v>1456</v>
      </c>
      <c r="N138" s="151" t="s">
        <v>1491</v>
      </c>
      <c r="O138" s="152">
        <v>0.05</v>
      </c>
      <c r="P138" s="152">
        <f>O138*H138</f>
        <v>3</v>
      </c>
      <c r="Q138" s="152">
        <v>0</v>
      </c>
      <c r="R138" s="152">
        <f>Q138*H138</f>
        <v>0</v>
      </c>
      <c r="S138" s="152">
        <v>0.17</v>
      </c>
      <c r="T138" s="153">
        <f>S138*H138</f>
        <v>10.200000000000001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1756</v>
      </c>
      <c r="AT138" s="154" t="s">
        <v>1752</v>
      </c>
      <c r="AU138" s="154" t="s">
        <v>1535</v>
      </c>
      <c r="AY138" s="17" t="s">
        <v>1750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1533</v>
      </c>
      <c r="BK138" s="155">
        <f>ROUND(I138*H138,2)</f>
        <v>0</v>
      </c>
      <c r="BL138" s="17" t="s">
        <v>1756</v>
      </c>
      <c r="BM138" s="154" t="s">
        <v>1208</v>
      </c>
    </row>
    <row r="139" spans="1:65" s="12" customFormat="1">
      <c r="B139" s="156"/>
      <c r="D139" s="157" t="s">
        <v>1758</v>
      </c>
      <c r="E139" s="158" t="s">
        <v>1456</v>
      </c>
      <c r="F139" s="159" t="s">
        <v>2558</v>
      </c>
      <c r="H139" s="158" t="s">
        <v>1456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1758</v>
      </c>
      <c r="AU139" s="158" t="s">
        <v>1535</v>
      </c>
      <c r="AV139" s="12" t="s">
        <v>1533</v>
      </c>
      <c r="AW139" s="12" t="s">
        <v>1482</v>
      </c>
      <c r="AX139" s="12" t="s">
        <v>1526</v>
      </c>
      <c r="AY139" s="158" t="s">
        <v>1750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1341</v>
      </c>
      <c r="H140" s="166">
        <v>22.5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1526</v>
      </c>
      <c r="AY140" s="164" t="s">
        <v>1750</v>
      </c>
    </row>
    <row r="141" spans="1:65" s="13" customFormat="1">
      <c r="B141" s="163"/>
      <c r="D141" s="157" t="s">
        <v>1758</v>
      </c>
      <c r="E141" s="164" t="s">
        <v>1456</v>
      </c>
      <c r="F141" s="165" t="s">
        <v>1342</v>
      </c>
      <c r="H141" s="166">
        <v>37.5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1758</v>
      </c>
      <c r="AU141" s="164" t="s">
        <v>1535</v>
      </c>
      <c r="AV141" s="13" t="s">
        <v>1535</v>
      </c>
      <c r="AW141" s="13" t="s">
        <v>1482</v>
      </c>
      <c r="AX141" s="13" t="s">
        <v>1526</v>
      </c>
      <c r="AY141" s="164" t="s">
        <v>1750</v>
      </c>
    </row>
    <row r="142" spans="1:65" s="14" customFormat="1">
      <c r="B142" s="170"/>
      <c r="D142" s="157" t="s">
        <v>1758</v>
      </c>
      <c r="E142" s="171" t="s">
        <v>1456</v>
      </c>
      <c r="F142" s="172" t="s">
        <v>1816</v>
      </c>
      <c r="H142" s="173">
        <v>60</v>
      </c>
      <c r="L142" s="170"/>
      <c r="M142" s="174"/>
      <c r="N142" s="175"/>
      <c r="O142" s="175"/>
      <c r="P142" s="175"/>
      <c r="Q142" s="175"/>
      <c r="R142" s="175"/>
      <c r="S142" s="175"/>
      <c r="T142" s="176"/>
      <c r="AT142" s="171" t="s">
        <v>1758</v>
      </c>
      <c r="AU142" s="171" t="s">
        <v>1535</v>
      </c>
      <c r="AV142" s="14" t="s">
        <v>1756</v>
      </c>
      <c r="AW142" s="14" t="s">
        <v>1482</v>
      </c>
      <c r="AX142" s="14" t="s">
        <v>1533</v>
      </c>
      <c r="AY142" s="171" t="s">
        <v>1750</v>
      </c>
    </row>
    <row r="143" spans="1:65" s="1" customFormat="1" ht="66.75" customHeight="1">
      <c r="A143" s="29"/>
      <c r="B143" s="142"/>
      <c r="C143" s="143" t="s">
        <v>1764</v>
      </c>
      <c r="D143" s="143" t="s">
        <v>1752</v>
      </c>
      <c r="E143" s="144" t="s">
        <v>2158</v>
      </c>
      <c r="F143" s="145" t="s">
        <v>2159</v>
      </c>
      <c r="G143" s="146" t="s">
        <v>1755</v>
      </c>
      <c r="H143" s="147">
        <v>17.600000000000001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0.11899999999999999</v>
      </c>
      <c r="P143" s="152">
        <f>O143*H143</f>
        <v>2.0944000000000003</v>
      </c>
      <c r="Q143" s="152">
        <v>0</v>
      </c>
      <c r="R143" s="152">
        <f>Q143*H143</f>
        <v>0</v>
      </c>
      <c r="S143" s="152">
        <v>0.44</v>
      </c>
      <c r="T143" s="153">
        <f>S143*H143</f>
        <v>7.7440000000000007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1343</v>
      </c>
    </row>
    <row r="144" spans="1:65" s="12" customFormat="1">
      <c r="B144" s="156"/>
      <c r="D144" s="157" t="s">
        <v>1758</v>
      </c>
      <c r="E144" s="158" t="s">
        <v>1456</v>
      </c>
      <c r="F144" s="159" t="s">
        <v>2161</v>
      </c>
      <c r="H144" s="158" t="s">
        <v>1456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1758</v>
      </c>
      <c r="AU144" s="158" t="s">
        <v>1535</v>
      </c>
      <c r="AV144" s="12" t="s">
        <v>1533</v>
      </c>
      <c r="AW144" s="12" t="s">
        <v>1482</v>
      </c>
      <c r="AX144" s="12" t="s">
        <v>1526</v>
      </c>
      <c r="AY144" s="158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1344</v>
      </c>
      <c r="H145" s="166">
        <v>17.600000000000001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1533</v>
      </c>
      <c r="AY145" s="164" t="s">
        <v>1750</v>
      </c>
    </row>
    <row r="146" spans="1:65" s="1" customFormat="1" ht="62.65" customHeight="1">
      <c r="A146" s="29"/>
      <c r="B146" s="142"/>
      <c r="C146" s="143" t="s">
        <v>1756</v>
      </c>
      <c r="D146" s="143" t="s">
        <v>1752</v>
      </c>
      <c r="E146" s="144" t="s">
        <v>1761</v>
      </c>
      <c r="F146" s="145" t="s">
        <v>1762</v>
      </c>
      <c r="G146" s="146" t="s">
        <v>1755</v>
      </c>
      <c r="H146" s="147">
        <v>18</v>
      </c>
      <c r="I146" s="148"/>
      <c r="J146" s="148">
        <f>ROUND(I146*H146,2)</f>
        <v>0</v>
      </c>
      <c r="K146" s="149"/>
      <c r="L146" s="30"/>
      <c r="M146" s="150" t="s">
        <v>1456</v>
      </c>
      <c r="N146" s="151" t="s">
        <v>1491</v>
      </c>
      <c r="O146" s="152">
        <v>0.19400000000000001</v>
      </c>
      <c r="P146" s="152">
        <f>O146*H146</f>
        <v>3.492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5.8500000000000005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1756</v>
      </c>
      <c r="AT146" s="154" t="s">
        <v>1752</v>
      </c>
      <c r="AU146" s="154" t="s">
        <v>1535</v>
      </c>
      <c r="AY146" s="17" t="s">
        <v>1750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1533</v>
      </c>
      <c r="BK146" s="155">
        <f>ROUND(I146*H146,2)</f>
        <v>0</v>
      </c>
      <c r="BL146" s="17" t="s">
        <v>1756</v>
      </c>
      <c r="BM146" s="154" t="s">
        <v>1763</v>
      </c>
    </row>
    <row r="147" spans="1:65" s="12" customFormat="1">
      <c r="B147" s="156"/>
      <c r="D147" s="157" t="s">
        <v>1758</v>
      </c>
      <c r="E147" s="158" t="s">
        <v>1456</v>
      </c>
      <c r="F147" s="159" t="s">
        <v>2165</v>
      </c>
      <c r="H147" s="158" t="s">
        <v>1456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1758</v>
      </c>
      <c r="AU147" s="158" t="s">
        <v>1535</v>
      </c>
      <c r="AV147" s="12" t="s">
        <v>1533</v>
      </c>
      <c r="AW147" s="12" t="s">
        <v>1482</v>
      </c>
      <c r="AX147" s="12" t="s">
        <v>1526</v>
      </c>
      <c r="AY147" s="158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1345</v>
      </c>
      <c r="H148" s="166">
        <v>12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1526</v>
      </c>
      <c r="AY148" s="164" t="s">
        <v>1750</v>
      </c>
    </row>
    <row r="149" spans="1:65" s="12" customFormat="1">
      <c r="B149" s="156"/>
      <c r="D149" s="157" t="s">
        <v>1758</v>
      </c>
      <c r="E149" s="158" t="s">
        <v>1456</v>
      </c>
      <c r="F149" s="159" t="s">
        <v>1346</v>
      </c>
      <c r="H149" s="158" t="s">
        <v>1456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1758</v>
      </c>
      <c r="AU149" s="158" t="s">
        <v>1535</v>
      </c>
      <c r="AV149" s="12" t="s">
        <v>1533</v>
      </c>
      <c r="AW149" s="12" t="s">
        <v>1482</v>
      </c>
      <c r="AX149" s="12" t="s">
        <v>1526</v>
      </c>
      <c r="AY149" s="158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1340</v>
      </c>
      <c r="H150" s="166">
        <v>6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4" customFormat="1">
      <c r="B151" s="170"/>
      <c r="D151" s="157" t="s">
        <v>1758</v>
      </c>
      <c r="E151" s="171" t="s">
        <v>1456</v>
      </c>
      <c r="F151" s="172" t="s">
        <v>1816</v>
      </c>
      <c r="H151" s="173">
        <v>18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1758</v>
      </c>
      <c r="AU151" s="171" t="s">
        <v>1535</v>
      </c>
      <c r="AV151" s="14" t="s">
        <v>1756</v>
      </c>
      <c r="AW151" s="14" t="s">
        <v>1482</v>
      </c>
      <c r="AX151" s="14" t="s">
        <v>1533</v>
      </c>
      <c r="AY151" s="171" t="s">
        <v>1750</v>
      </c>
    </row>
    <row r="152" spans="1:65" s="1" customFormat="1" ht="55.5" customHeight="1">
      <c r="A152" s="29"/>
      <c r="B152" s="142"/>
      <c r="C152" s="143" t="s">
        <v>1771</v>
      </c>
      <c r="D152" s="143" t="s">
        <v>1752</v>
      </c>
      <c r="E152" s="144" t="s">
        <v>1765</v>
      </c>
      <c r="F152" s="145" t="s">
        <v>1766</v>
      </c>
      <c r="G152" s="146" t="s">
        <v>1755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5.7000000000000002E-2</v>
      </c>
      <c r="P152" s="152">
        <f>O152*H152</f>
        <v>0.34200000000000003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0.58800000000000008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1347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1348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1340</v>
      </c>
      <c r="H154" s="166">
        <v>6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1533</v>
      </c>
      <c r="AY154" s="164" t="s">
        <v>1750</v>
      </c>
    </row>
    <row r="155" spans="1:65" s="1" customFormat="1" ht="55.5" customHeight="1">
      <c r="A155" s="29"/>
      <c r="B155" s="142"/>
      <c r="C155" s="143" t="s">
        <v>1777</v>
      </c>
      <c r="D155" s="143" t="s">
        <v>1752</v>
      </c>
      <c r="E155" s="144" t="s">
        <v>2169</v>
      </c>
      <c r="F155" s="145" t="s">
        <v>2170</v>
      </c>
      <c r="G155" s="146" t="s">
        <v>1755</v>
      </c>
      <c r="H155" s="147">
        <v>33.6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7.8E-2</v>
      </c>
      <c r="P155" s="152">
        <f>O155*H155</f>
        <v>2.6208</v>
      </c>
      <c r="Q155" s="152">
        <v>0</v>
      </c>
      <c r="R155" s="152">
        <f>Q155*H155</f>
        <v>0</v>
      </c>
      <c r="S155" s="152">
        <v>0.22</v>
      </c>
      <c r="T155" s="153">
        <f>S155*H155</f>
        <v>7.3920000000000003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2171</v>
      </c>
    </row>
    <row r="156" spans="1:65" s="12" customFormat="1">
      <c r="B156" s="156"/>
      <c r="D156" s="157" t="s">
        <v>1758</v>
      </c>
      <c r="E156" s="158" t="s">
        <v>1456</v>
      </c>
      <c r="F156" s="159" t="s">
        <v>2172</v>
      </c>
      <c r="H156" s="158" t="s">
        <v>1456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1758</v>
      </c>
      <c r="AU156" s="158" t="s">
        <v>1535</v>
      </c>
      <c r="AV156" s="12" t="s">
        <v>1533</v>
      </c>
      <c r="AW156" s="12" t="s">
        <v>1482</v>
      </c>
      <c r="AX156" s="12" t="s">
        <v>1526</v>
      </c>
      <c r="AY156" s="158" t="s">
        <v>1750</v>
      </c>
    </row>
    <row r="157" spans="1:65" s="13" customFormat="1">
      <c r="B157" s="163"/>
      <c r="D157" s="157" t="s">
        <v>1758</v>
      </c>
      <c r="E157" s="164" t="s">
        <v>1456</v>
      </c>
      <c r="F157" s="165" t="s">
        <v>1349</v>
      </c>
      <c r="H157" s="166">
        <v>18.399999999999999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1758</v>
      </c>
      <c r="AU157" s="164" t="s">
        <v>1535</v>
      </c>
      <c r="AV157" s="13" t="s">
        <v>1535</v>
      </c>
      <c r="AW157" s="13" t="s">
        <v>1482</v>
      </c>
      <c r="AX157" s="13" t="s">
        <v>1526</v>
      </c>
      <c r="AY157" s="164" t="s">
        <v>1750</v>
      </c>
    </row>
    <row r="158" spans="1:65" s="15" customFormat="1">
      <c r="B158" s="190"/>
      <c r="D158" s="157" t="s">
        <v>1758</v>
      </c>
      <c r="E158" s="191" t="s">
        <v>1456</v>
      </c>
      <c r="F158" s="192" t="s">
        <v>2176</v>
      </c>
      <c r="H158" s="193">
        <v>18.399999999999999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1758</v>
      </c>
      <c r="AU158" s="191" t="s">
        <v>1535</v>
      </c>
      <c r="AV158" s="15" t="s">
        <v>1764</v>
      </c>
      <c r="AW158" s="15" t="s">
        <v>1482</v>
      </c>
      <c r="AX158" s="15" t="s">
        <v>1526</v>
      </c>
      <c r="AY158" s="191" t="s">
        <v>1750</v>
      </c>
    </row>
    <row r="159" spans="1:65" s="12" customFormat="1">
      <c r="B159" s="156"/>
      <c r="D159" s="157" t="s">
        <v>1758</v>
      </c>
      <c r="E159" s="158" t="s">
        <v>1456</v>
      </c>
      <c r="F159" s="159" t="s">
        <v>2177</v>
      </c>
      <c r="H159" s="158" t="s">
        <v>1456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1758</v>
      </c>
      <c r="AU159" s="158" t="s">
        <v>1535</v>
      </c>
      <c r="AV159" s="12" t="s">
        <v>1533</v>
      </c>
      <c r="AW159" s="12" t="s">
        <v>1482</v>
      </c>
      <c r="AX159" s="12" t="s">
        <v>1526</v>
      </c>
      <c r="AY159" s="158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1350</v>
      </c>
      <c r="H160" s="166">
        <v>15.2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1526</v>
      </c>
      <c r="AY160" s="164" t="s">
        <v>1750</v>
      </c>
    </row>
    <row r="161" spans="1:65" s="15" customFormat="1">
      <c r="B161" s="190"/>
      <c r="D161" s="157" t="s">
        <v>1758</v>
      </c>
      <c r="E161" s="191" t="s">
        <v>1456</v>
      </c>
      <c r="F161" s="192" t="s">
        <v>2176</v>
      </c>
      <c r="H161" s="193">
        <v>15.2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1758</v>
      </c>
      <c r="AU161" s="191" t="s">
        <v>1535</v>
      </c>
      <c r="AV161" s="15" t="s">
        <v>1764</v>
      </c>
      <c r="AW161" s="15" t="s">
        <v>1482</v>
      </c>
      <c r="AX161" s="15" t="s">
        <v>1526</v>
      </c>
      <c r="AY161" s="191" t="s">
        <v>1750</v>
      </c>
    </row>
    <row r="162" spans="1:65" s="14" customFormat="1">
      <c r="B162" s="170"/>
      <c r="D162" s="157" t="s">
        <v>1758</v>
      </c>
      <c r="E162" s="171" t="s">
        <v>1456</v>
      </c>
      <c r="F162" s="172" t="s">
        <v>1816</v>
      </c>
      <c r="H162" s="173">
        <v>33.599999999999994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1758</v>
      </c>
      <c r="AU162" s="171" t="s">
        <v>1535</v>
      </c>
      <c r="AV162" s="14" t="s">
        <v>1756</v>
      </c>
      <c r="AW162" s="14" t="s">
        <v>1482</v>
      </c>
      <c r="AX162" s="14" t="s">
        <v>1533</v>
      </c>
      <c r="AY162" s="171" t="s">
        <v>1750</v>
      </c>
    </row>
    <row r="163" spans="1:65" s="1" customFormat="1" ht="55.5" customHeight="1">
      <c r="A163" s="29"/>
      <c r="B163" s="142"/>
      <c r="C163" s="143" t="s">
        <v>1783</v>
      </c>
      <c r="D163" s="143" t="s">
        <v>1752</v>
      </c>
      <c r="E163" s="144" t="s">
        <v>1768</v>
      </c>
      <c r="F163" s="145" t="s">
        <v>1769</v>
      </c>
      <c r="G163" s="146" t="s">
        <v>1755</v>
      </c>
      <c r="H163" s="147">
        <v>36.6</v>
      </c>
      <c r="I163" s="148"/>
      <c r="J163" s="148">
        <f>ROUND(I163*H163,2)</f>
        <v>0</v>
      </c>
      <c r="K163" s="149"/>
      <c r="L163" s="30"/>
      <c r="M163" s="150" t="s">
        <v>1456</v>
      </c>
      <c r="N163" s="151" t="s">
        <v>1491</v>
      </c>
      <c r="O163" s="152">
        <v>8.9999999999999993E-3</v>
      </c>
      <c r="P163" s="152">
        <f>O163*H163</f>
        <v>0.32939999999999997</v>
      </c>
      <c r="Q163" s="152">
        <v>9.0000000000000006E-5</v>
      </c>
      <c r="R163" s="152">
        <f>Q163*H163</f>
        <v>3.2940000000000005E-3</v>
      </c>
      <c r="S163" s="152">
        <v>0.115</v>
      </c>
      <c r="T163" s="153">
        <f>S163*H163</f>
        <v>4.2090000000000005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1756</v>
      </c>
      <c r="AT163" s="154" t="s">
        <v>1752</v>
      </c>
      <c r="AU163" s="154" t="s">
        <v>1535</v>
      </c>
      <c r="AY163" s="17" t="s">
        <v>1750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1533</v>
      </c>
      <c r="BK163" s="155">
        <f>ROUND(I163*H163,2)</f>
        <v>0</v>
      </c>
      <c r="BL163" s="17" t="s">
        <v>1756</v>
      </c>
      <c r="BM163" s="154" t="s">
        <v>1770</v>
      </c>
    </row>
    <row r="164" spans="1:65" s="12" customFormat="1">
      <c r="B164" s="156"/>
      <c r="D164" s="157" t="s">
        <v>1758</v>
      </c>
      <c r="E164" s="158" t="s">
        <v>1456</v>
      </c>
      <c r="F164" s="159" t="s">
        <v>2181</v>
      </c>
      <c r="H164" s="158" t="s">
        <v>1456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1758</v>
      </c>
      <c r="AU164" s="158" t="s">
        <v>1535</v>
      </c>
      <c r="AV164" s="12" t="s">
        <v>1533</v>
      </c>
      <c r="AW164" s="12" t="s">
        <v>1482</v>
      </c>
      <c r="AX164" s="12" t="s">
        <v>1526</v>
      </c>
      <c r="AY164" s="158" t="s">
        <v>1750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1351</v>
      </c>
      <c r="H165" s="166">
        <v>21.6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1526</v>
      </c>
      <c r="AY165" s="164" t="s">
        <v>1750</v>
      </c>
    </row>
    <row r="166" spans="1:65" s="12" customFormat="1">
      <c r="B166" s="156"/>
      <c r="D166" s="157" t="s">
        <v>1758</v>
      </c>
      <c r="E166" s="158" t="s">
        <v>1456</v>
      </c>
      <c r="F166" s="159" t="s">
        <v>1352</v>
      </c>
      <c r="H166" s="158" t="s">
        <v>1456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1758</v>
      </c>
      <c r="AU166" s="158" t="s">
        <v>1535</v>
      </c>
      <c r="AV166" s="12" t="s">
        <v>1533</v>
      </c>
      <c r="AW166" s="12" t="s">
        <v>1482</v>
      </c>
      <c r="AX166" s="12" t="s">
        <v>1526</v>
      </c>
      <c r="AY166" s="158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1353</v>
      </c>
      <c r="H167" s="166">
        <v>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1526</v>
      </c>
      <c r="AY167" s="164" t="s">
        <v>1750</v>
      </c>
    </row>
    <row r="168" spans="1:65" s="14" customFormat="1">
      <c r="B168" s="170"/>
      <c r="D168" s="157" t="s">
        <v>1758</v>
      </c>
      <c r="E168" s="171" t="s">
        <v>1456</v>
      </c>
      <c r="F168" s="172" t="s">
        <v>1816</v>
      </c>
      <c r="H168" s="173">
        <v>36.6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1758</v>
      </c>
      <c r="AU168" s="171" t="s">
        <v>1535</v>
      </c>
      <c r="AV168" s="14" t="s">
        <v>1756</v>
      </c>
      <c r="AW168" s="14" t="s">
        <v>1482</v>
      </c>
      <c r="AX168" s="14" t="s">
        <v>1533</v>
      </c>
      <c r="AY168" s="171" t="s">
        <v>1750</v>
      </c>
    </row>
    <row r="169" spans="1:65" s="1" customFormat="1" ht="24.2" customHeight="1">
      <c r="A169" s="29"/>
      <c r="B169" s="142"/>
      <c r="C169" s="143" t="s">
        <v>1789</v>
      </c>
      <c r="D169" s="143" t="s">
        <v>1752</v>
      </c>
      <c r="E169" s="144" t="s">
        <v>1772</v>
      </c>
      <c r="F169" s="145" t="s">
        <v>1773</v>
      </c>
      <c r="G169" s="146" t="s">
        <v>1774</v>
      </c>
      <c r="H169" s="147">
        <v>45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0.184</v>
      </c>
      <c r="P169" s="152">
        <f>O169*H169</f>
        <v>8.2799999999999994</v>
      </c>
      <c r="Q169" s="152">
        <v>3.0000000000000001E-5</v>
      </c>
      <c r="R169" s="152">
        <f>Q169*H169</f>
        <v>1.3500000000000001E-3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1775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1354</v>
      </c>
      <c r="H170" s="166">
        <v>45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37.9" customHeight="1">
      <c r="A171" s="29"/>
      <c r="B171" s="142"/>
      <c r="C171" s="143" t="s">
        <v>1794</v>
      </c>
      <c r="D171" s="143" t="s">
        <v>1752</v>
      </c>
      <c r="E171" s="144" t="s">
        <v>1778</v>
      </c>
      <c r="F171" s="145" t="s">
        <v>1779</v>
      </c>
      <c r="G171" s="146" t="s">
        <v>1780</v>
      </c>
      <c r="H171" s="147">
        <v>8.3800000000000008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1781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1355</v>
      </c>
      <c r="H172" s="166">
        <v>8.3800000000000008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90" customHeight="1">
      <c r="A173" s="29"/>
      <c r="B173" s="142"/>
      <c r="C173" s="143" t="s">
        <v>1799</v>
      </c>
      <c r="D173" s="143" t="s">
        <v>1752</v>
      </c>
      <c r="E173" s="144" t="s">
        <v>1790</v>
      </c>
      <c r="F173" s="145" t="s">
        <v>1791</v>
      </c>
      <c r="G173" s="146" t="s">
        <v>1786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1792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1207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" customFormat="1" ht="24.2" customHeight="1">
      <c r="A175" s="29"/>
      <c r="B175" s="142"/>
      <c r="C175" s="143" t="s">
        <v>1806</v>
      </c>
      <c r="D175" s="143" t="s">
        <v>1752</v>
      </c>
      <c r="E175" s="144" t="s">
        <v>1795</v>
      </c>
      <c r="F175" s="145" t="s">
        <v>1796</v>
      </c>
      <c r="G175" s="146" t="s">
        <v>1755</v>
      </c>
      <c r="H175" s="147">
        <v>22.55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1.9E-2</v>
      </c>
      <c r="P175" s="152">
        <f>O175*H175</f>
        <v>0.42845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1220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1356</v>
      </c>
      <c r="H176" s="166">
        <v>22.55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44.25" customHeight="1">
      <c r="A177" s="29"/>
      <c r="B177" s="142"/>
      <c r="C177" s="143" t="s">
        <v>1463</v>
      </c>
      <c r="D177" s="143" t="s">
        <v>1752</v>
      </c>
      <c r="E177" s="144" t="s">
        <v>1357</v>
      </c>
      <c r="F177" s="145" t="s">
        <v>1358</v>
      </c>
      <c r="G177" s="146" t="s">
        <v>1802</v>
      </c>
      <c r="H177" s="147">
        <v>35.19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0.21299999999999999</v>
      </c>
      <c r="P177" s="152">
        <f>O177*H177</f>
        <v>7.4954699999999992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1359</v>
      </c>
    </row>
    <row r="178" spans="1:65" s="12" customFormat="1">
      <c r="B178" s="156"/>
      <c r="D178" s="157" t="s">
        <v>1758</v>
      </c>
      <c r="E178" s="158" t="s">
        <v>1456</v>
      </c>
      <c r="F178" s="159" t="s">
        <v>1225</v>
      </c>
      <c r="H178" s="158" t="s">
        <v>1456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1758</v>
      </c>
      <c r="AU178" s="158" t="s">
        <v>1535</v>
      </c>
      <c r="AV178" s="12" t="s">
        <v>1533</v>
      </c>
      <c r="AW178" s="12" t="s">
        <v>1482</v>
      </c>
      <c r="AX178" s="12" t="s">
        <v>1526</v>
      </c>
      <c r="AY178" s="158" t="s">
        <v>1750</v>
      </c>
    </row>
    <row r="179" spans="1:65" s="13" customFormat="1">
      <c r="B179" s="163"/>
      <c r="D179" s="157" t="s">
        <v>1758</v>
      </c>
      <c r="E179" s="164" t="s">
        <v>1456</v>
      </c>
      <c r="F179" s="165" t="s">
        <v>1360</v>
      </c>
      <c r="H179" s="166">
        <v>48.3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1482</v>
      </c>
      <c r="AX179" s="13" t="s">
        <v>1526</v>
      </c>
      <c r="AY179" s="164" t="s">
        <v>1750</v>
      </c>
    </row>
    <row r="180" spans="1:65" s="13" customFormat="1">
      <c r="B180" s="163"/>
      <c r="D180" s="157" t="s">
        <v>1758</v>
      </c>
      <c r="E180" s="164" t="s">
        <v>1456</v>
      </c>
      <c r="F180" s="165" t="s">
        <v>1361</v>
      </c>
      <c r="H180" s="166">
        <v>69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1482</v>
      </c>
      <c r="AX180" s="13" t="s">
        <v>1526</v>
      </c>
      <c r="AY180" s="164" t="s">
        <v>1750</v>
      </c>
    </row>
    <row r="181" spans="1:65" s="15" customFormat="1">
      <c r="B181" s="190"/>
      <c r="D181" s="157" t="s">
        <v>1758</v>
      </c>
      <c r="E181" s="191" t="s">
        <v>1456</v>
      </c>
      <c r="F181" s="192" t="s">
        <v>2176</v>
      </c>
      <c r="H181" s="193">
        <v>117.3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1758</v>
      </c>
      <c r="AU181" s="191" t="s">
        <v>1535</v>
      </c>
      <c r="AV181" s="15" t="s">
        <v>1764</v>
      </c>
      <c r="AW181" s="15" t="s">
        <v>1482</v>
      </c>
      <c r="AX181" s="15" t="s">
        <v>1526</v>
      </c>
      <c r="AY181" s="191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1362</v>
      </c>
      <c r="H182" s="166">
        <v>35.19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1533</v>
      </c>
      <c r="AY182" s="164" t="s">
        <v>1750</v>
      </c>
    </row>
    <row r="183" spans="1:65" s="1" customFormat="1" ht="44.25" customHeight="1">
      <c r="A183" s="29"/>
      <c r="B183" s="142"/>
      <c r="C183" s="143" t="s">
        <v>1817</v>
      </c>
      <c r="D183" s="143" t="s">
        <v>1752</v>
      </c>
      <c r="E183" s="144" t="s">
        <v>1363</v>
      </c>
      <c r="F183" s="145" t="s">
        <v>1364</v>
      </c>
      <c r="G183" s="146" t="s">
        <v>1802</v>
      </c>
      <c r="H183" s="147">
        <v>11.73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4.8440000000000003</v>
      </c>
      <c r="P183" s="152">
        <f>O183*H183</f>
        <v>56.820120000000003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1365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1366</v>
      </c>
      <c r="H184" s="166">
        <v>11.73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1533</v>
      </c>
      <c r="AY184" s="164" t="s">
        <v>1750</v>
      </c>
    </row>
    <row r="185" spans="1:65" s="1" customFormat="1" ht="44.25" customHeight="1">
      <c r="A185" s="29"/>
      <c r="B185" s="142"/>
      <c r="C185" s="143" t="s">
        <v>1821</v>
      </c>
      <c r="D185" s="143" t="s">
        <v>1752</v>
      </c>
      <c r="E185" s="144" t="s">
        <v>1367</v>
      </c>
      <c r="F185" s="145" t="s">
        <v>1368</v>
      </c>
      <c r="G185" s="146" t="s">
        <v>1802</v>
      </c>
      <c r="H185" s="147">
        <v>35.19</v>
      </c>
      <c r="I185" s="148"/>
      <c r="J185" s="148">
        <f>ROUND(I185*H185,2)</f>
        <v>0</v>
      </c>
      <c r="K185" s="149"/>
      <c r="L185" s="30"/>
      <c r="M185" s="150" t="s">
        <v>1456</v>
      </c>
      <c r="N185" s="151" t="s">
        <v>1491</v>
      </c>
      <c r="O185" s="152">
        <v>0.38</v>
      </c>
      <c r="P185" s="152">
        <f>O185*H185</f>
        <v>13.372199999999999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1756</v>
      </c>
      <c r="AT185" s="154" t="s">
        <v>1752</v>
      </c>
      <c r="AU185" s="154" t="s">
        <v>1535</v>
      </c>
      <c r="AY185" s="17" t="s">
        <v>1750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1533</v>
      </c>
      <c r="BK185" s="155">
        <f>ROUND(I185*H185,2)</f>
        <v>0</v>
      </c>
      <c r="BL185" s="17" t="s">
        <v>1756</v>
      </c>
      <c r="BM185" s="154" t="s">
        <v>1369</v>
      </c>
    </row>
    <row r="186" spans="1:65" s="12" customFormat="1">
      <c r="B186" s="156"/>
      <c r="D186" s="157" t="s">
        <v>1758</v>
      </c>
      <c r="E186" s="158" t="s">
        <v>1456</v>
      </c>
      <c r="F186" s="159" t="s">
        <v>1227</v>
      </c>
      <c r="H186" s="158" t="s">
        <v>1456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1758</v>
      </c>
      <c r="AU186" s="158" t="s">
        <v>1535</v>
      </c>
      <c r="AV186" s="12" t="s">
        <v>1533</v>
      </c>
      <c r="AW186" s="12" t="s">
        <v>1482</v>
      </c>
      <c r="AX186" s="12" t="s">
        <v>1526</v>
      </c>
      <c r="AY186" s="158" t="s">
        <v>1750</v>
      </c>
    </row>
    <row r="187" spans="1:65" s="13" customFormat="1">
      <c r="B187" s="163"/>
      <c r="D187" s="157" t="s">
        <v>1758</v>
      </c>
      <c r="E187" s="164" t="s">
        <v>1456</v>
      </c>
      <c r="F187" s="165" t="s">
        <v>1360</v>
      </c>
      <c r="H187" s="166">
        <v>48.3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1482</v>
      </c>
      <c r="AX187" s="13" t="s">
        <v>1526</v>
      </c>
      <c r="AY187" s="164" t="s">
        <v>1750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1361</v>
      </c>
      <c r="H188" s="166">
        <v>69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1526</v>
      </c>
      <c r="AY188" s="164" t="s">
        <v>1750</v>
      </c>
    </row>
    <row r="189" spans="1:65" s="15" customFormat="1">
      <c r="B189" s="190"/>
      <c r="D189" s="157" t="s">
        <v>1758</v>
      </c>
      <c r="E189" s="191" t="s">
        <v>1456</v>
      </c>
      <c r="F189" s="192" t="s">
        <v>2176</v>
      </c>
      <c r="H189" s="193">
        <v>117.3</v>
      </c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1758</v>
      </c>
      <c r="AU189" s="191" t="s">
        <v>1535</v>
      </c>
      <c r="AV189" s="15" t="s">
        <v>1764</v>
      </c>
      <c r="AW189" s="15" t="s">
        <v>1482</v>
      </c>
      <c r="AX189" s="15" t="s">
        <v>1526</v>
      </c>
      <c r="AY189" s="191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1362</v>
      </c>
      <c r="H190" s="166">
        <v>35.19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1533</v>
      </c>
      <c r="AY190" s="164" t="s">
        <v>1750</v>
      </c>
    </row>
    <row r="191" spans="1:65" s="1" customFormat="1" ht="44.25" customHeight="1">
      <c r="A191" s="29"/>
      <c r="B191" s="142"/>
      <c r="C191" s="143" t="s">
        <v>1827</v>
      </c>
      <c r="D191" s="143" t="s">
        <v>1752</v>
      </c>
      <c r="E191" s="144" t="s">
        <v>1370</v>
      </c>
      <c r="F191" s="145" t="s">
        <v>1371</v>
      </c>
      <c r="G191" s="146" t="s">
        <v>1802</v>
      </c>
      <c r="H191" s="147">
        <v>35.19</v>
      </c>
      <c r="I191" s="148"/>
      <c r="J191" s="148">
        <f>ROUND(I191*H191,2)</f>
        <v>0</v>
      </c>
      <c r="K191" s="149"/>
      <c r="L191" s="30"/>
      <c r="M191" s="150" t="s">
        <v>1456</v>
      </c>
      <c r="N191" s="151" t="s">
        <v>1491</v>
      </c>
      <c r="O191" s="152">
        <v>0.52200000000000002</v>
      </c>
      <c r="P191" s="152">
        <f>O191*H191</f>
        <v>18.36918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1756</v>
      </c>
      <c r="AT191" s="154" t="s">
        <v>1752</v>
      </c>
      <c r="AU191" s="154" t="s">
        <v>1535</v>
      </c>
      <c r="AY191" s="17" t="s">
        <v>1750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1533</v>
      </c>
      <c r="BK191" s="155">
        <f>ROUND(I191*H191,2)</f>
        <v>0</v>
      </c>
      <c r="BL191" s="17" t="s">
        <v>1756</v>
      </c>
      <c r="BM191" s="154" t="s">
        <v>1372</v>
      </c>
    </row>
    <row r="192" spans="1:65" s="12" customFormat="1">
      <c r="B192" s="156"/>
      <c r="D192" s="157" t="s">
        <v>1758</v>
      </c>
      <c r="E192" s="158" t="s">
        <v>1456</v>
      </c>
      <c r="F192" s="159" t="s">
        <v>1233</v>
      </c>
      <c r="H192" s="158" t="s">
        <v>1456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8" t="s">
        <v>1758</v>
      </c>
      <c r="AU192" s="158" t="s">
        <v>1535</v>
      </c>
      <c r="AV192" s="12" t="s">
        <v>1533</v>
      </c>
      <c r="AW192" s="12" t="s">
        <v>1482</v>
      </c>
      <c r="AX192" s="12" t="s">
        <v>1526</v>
      </c>
      <c r="AY192" s="158" t="s">
        <v>1750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1360</v>
      </c>
      <c r="H193" s="166">
        <v>48.3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1526</v>
      </c>
      <c r="AY193" s="164" t="s">
        <v>1750</v>
      </c>
    </row>
    <row r="194" spans="1:65" s="13" customFormat="1">
      <c r="B194" s="163"/>
      <c r="D194" s="157" t="s">
        <v>1758</v>
      </c>
      <c r="E194" s="164" t="s">
        <v>1456</v>
      </c>
      <c r="F194" s="165" t="s">
        <v>1361</v>
      </c>
      <c r="H194" s="166">
        <v>69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1758</v>
      </c>
      <c r="AU194" s="164" t="s">
        <v>1535</v>
      </c>
      <c r="AV194" s="13" t="s">
        <v>1535</v>
      </c>
      <c r="AW194" s="13" t="s">
        <v>1482</v>
      </c>
      <c r="AX194" s="13" t="s">
        <v>1526</v>
      </c>
      <c r="AY194" s="164" t="s">
        <v>1750</v>
      </c>
    </row>
    <row r="195" spans="1:65" s="15" customFormat="1">
      <c r="B195" s="190"/>
      <c r="D195" s="157" t="s">
        <v>1758</v>
      </c>
      <c r="E195" s="191" t="s">
        <v>1456</v>
      </c>
      <c r="F195" s="192" t="s">
        <v>2176</v>
      </c>
      <c r="H195" s="193">
        <v>117.3</v>
      </c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1758</v>
      </c>
      <c r="AU195" s="191" t="s">
        <v>1535</v>
      </c>
      <c r="AV195" s="15" t="s">
        <v>1764</v>
      </c>
      <c r="AW195" s="15" t="s">
        <v>1482</v>
      </c>
      <c r="AX195" s="15" t="s">
        <v>1526</v>
      </c>
      <c r="AY195" s="191" t="s">
        <v>1750</v>
      </c>
    </row>
    <row r="196" spans="1:65" s="13" customFormat="1">
      <c r="B196" s="163"/>
      <c r="D196" s="157" t="s">
        <v>1758</v>
      </c>
      <c r="E196" s="164" t="s">
        <v>1456</v>
      </c>
      <c r="F196" s="165" t="s">
        <v>1362</v>
      </c>
      <c r="H196" s="166">
        <v>35.19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1758</v>
      </c>
      <c r="AU196" s="164" t="s">
        <v>1535</v>
      </c>
      <c r="AV196" s="13" t="s">
        <v>1535</v>
      </c>
      <c r="AW196" s="13" t="s">
        <v>1482</v>
      </c>
      <c r="AX196" s="13" t="s">
        <v>1533</v>
      </c>
      <c r="AY196" s="164" t="s">
        <v>1750</v>
      </c>
    </row>
    <row r="197" spans="1:65" s="1" customFormat="1" ht="44.25" customHeight="1">
      <c r="A197" s="29"/>
      <c r="B197" s="142"/>
      <c r="C197" s="143" t="s">
        <v>1832</v>
      </c>
      <c r="D197" s="143" t="s">
        <v>1752</v>
      </c>
      <c r="E197" s="144" t="s">
        <v>1373</v>
      </c>
      <c r="F197" s="145" t="s">
        <v>1374</v>
      </c>
      <c r="G197" s="146" t="s">
        <v>1802</v>
      </c>
      <c r="H197" s="147">
        <v>11.73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0.89600000000000002</v>
      </c>
      <c r="P197" s="152">
        <f>O197*H197</f>
        <v>10.51008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1375</v>
      </c>
    </row>
    <row r="198" spans="1:65" s="12" customFormat="1">
      <c r="B198" s="156"/>
      <c r="D198" s="157" t="s">
        <v>1758</v>
      </c>
      <c r="E198" s="158" t="s">
        <v>1456</v>
      </c>
      <c r="F198" s="159" t="s">
        <v>1235</v>
      </c>
      <c r="H198" s="158" t="s">
        <v>1456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1758</v>
      </c>
      <c r="AU198" s="158" t="s">
        <v>1535</v>
      </c>
      <c r="AV198" s="12" t="s">
        <v>1533</v>
      </c>
      <c r="AW198" s="12" t="s">
        <v>1482</v>
      </c>
      <c r="AX198" s="12" t="s">
        <v>1526</v>
      </c>
      <c r="AY198" s="158" t="s">
        <v>1750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1360</v>
      </c>
      <c r="H199" s="166">
        <v>48.3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1526</v>
      </c>
      <c r="AY199" s="164" t="s">
        <v>1750</v>
      </c>
    </row>
    <row r="200" spans="1:65" s="13" customFormat="1">
      <c r="B200" s="163"/>
      <c r="D200" s="157" t="s">
        <v>1758</v>
      </c>
      <c r="E200" s="164" t="s">
        <v>1456</v>
      </c>
      <c r="F200" s="165" t="s">
        <v>1361</v>
      </c>
      <c r="H200" s="166">
        <v>69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1482</v>
      </c>
      <c r="AX200" s="13" t="s">
        <v>1526</v>
      </c>
      <c r="AY200" s="164" t="s">
        <v>1750</v>
      </c>
    </row>
    <row r="201" spans="1:65" s="15" customFormat="1">
      <c r="B201" s="190"/>
      <c r="D201" s="157" t="s">
        <v>1758</v>
      </c>
      <c r="E201" s="191" t="s">
        <v>1456</v>
      </c>
      <c r="F201" s="192" t="s">
        <v>2176</v>
      </c>
      <c r="H201" s="193">
        <v>117.3</v>
      </c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1758</v>
      </c>
      <c r="AU201" s="191" t="s">
        <v>1535</v>
      </c>
      <c r="AV201" s="15" t="s">
        <v>1764</v>
      </c>
      <c r="AW201" s="15" t="s">
        <v>1482</v>
      </c>
      <c r="AX201" s="15" t="s">
        <v>1526</v>
      </c>
      <c r="AY201" s="191" t="s">
        <v>1750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1366</v>
      </c>
      <c r="H202" s="166">
        <v>11.73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1533</v>
      </c>
      <c r="AY202" s="164" t="s">
        <v>1750</v>
      </c>
    </row>
    <row r="203" spans="1:65" s="1" customFormat="1" ht="55.5" customHeight="1">
      <c r="A203" s="29"/>
      <c r="B203" s="142"/>
      <c r="C203" s="143" t="s">
        <v>1836</v>
      </c>
      <c r="D203" s="143" t="s">
        <v>1752</v>
      </c>
      <c r="E203" s="144" t="s">
        <v>1222</v>
      </c>
      <c r="F203" s="145" t="s">
        <v>1223</v>
      </c>
      <c r="G203" s="146" t="s">
        <v>1802</v>
      </c>
      <c r="H203" s="147">
        <v>68.903999999999996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0.23400000000000001</v>
      </c>
      <c r="P203" s="152">
        <f>O203*H203</f>
        <v>16.123536000000001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1224</v>
      </c>
    </row>
    <row r="204" spans="1:65" s="12" customFormat="1">
      <c r="B204" s="156"/>
      <c r="D204" s="157" t="s">
        <v>1758</v>
      </c>
      <c r="E204" s="158" t="s">
        <v>1456</v>
      </c>
      <c r="F204" s="159" t="s">
        <v>1225</v>
      </c>
      <c r="H204" s="158" t="s">
        <v>1456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1758</v>
      </c>
      <c r="AU204" s="158" t="s">
        <v>1535</v>
      </c>
      <c r="AV204" s="12" t="s">
        <v>1533</v>
      </c>
      <c r="AW204" s="12" t="s">
        <v>1482</v>
      </c>
      <c r="AX204" s="12" t="s">
        <v>1526</v>
      </c>
      <c r="AY204" s="158" t="s">
        <v>1750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1376</v>
      </c>
      <c r="H205" s="166">
        <v>71.06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1526</v>
      </c>
      <c r="AY205" s="164" t="s">
        <v>1750</v>
      </c>
    </row>
    <row r="206" spans="1:65" s="13" customFormat="1">
      <c r="B206" s="163"/>
      <c r="D206" s="157" t="s">
        <v>1758</v>
      </c>
      <c r="E206" s="164" t="s">
        <v>1456</v>
      </c>
      <c r="F206" s="165" t="s">
        <v>1377</v>
      </c>
      <c r="H206" s="166">
        <v>158.62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1758</v>
      </c>
      <c r="AU206" s="164" t="s">
        <v>1535</v>
      </c>
      <c r="AV206" s="13" t="s">
        <v>1535</v>
      </c>
      <c r="AW206" s="13" t="s">
        <v>1482</v>
      </c>
      <c r="AX206" s="13" t="s">
        <v>1526</v>
      </c>
      <c r="AY206" s="164" t="s">
        <v>1750</v>
      </c>
    </row>
    <row r="207" spans="1:65" s="15" customFormat="1">
      <c r="B207" s="190"/>
      <c r="D207" s="157" t="s">
        <v>1758</v>
      </c>
      <c r="E207" s="191" t="s">
        <v>1456</v>
      </c>
      <c r="F207" s="192" t="s">
        <v>2176</v>
      </c>
      <c r="H207" s="193">
        <v>229.68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1758</v>
      </c>
      <c r="AU207" s="191" t="s">
        <v>1535</v>
      </c>
      <c r="AV207" s="15" t="s">
        <v>1764</v>
      </c>
      <c r="AW207" s="15" t="s">
        <v>1482</v>
      </c>
      <c r="AX207" s="15" t="s">
        <v>1526</v>
      </c>
      <c r="AY207" s="191" t="s">
        <v>1750</v>
      </c>
    </row>
    <row r="208" spans="1:65" s="13" customFormat="1">
      <c r="B208" s="163"/>
      <c r="D208" s="157" t="s">
        <v>1758</v>
      </c>
      <c r="E208" s="164" t="s">
        <v>1456</v>
      </c>
      <c r="F208" s="165" t="s">
        <v>1378</v>
      </c>
      <c r="H208" s="166">
        <v>68.903999999999996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1758</v>
      </c>
      <c r="AU208" s="164" t="s">
        <v>1535</v>
      </c>
      <c r="AV208" s="13" t="s">
        <v>1535</v>
      </c>
      <c r="AW208" s="13" t="s">
        <v>1482</v>
      </c>
      <c r="AX208" s="13" t="s">
        <v>1533</v>
      </c>
      <c r="AY208" s="164" t="s">
        <v>1750</v>
      </c>
    </row>
    <row r="209" spans="1:65" s="1" customFormat="1" ht="55.5" customHeight="1">
      <c r="A209" s="29"/>
      <c r="B209" s="142"/>
      <c r="C209" s="143" t="s">
        <v>1842</v>
      </c>
      <c r="D209" s="143" t="s">
        <v>1752</v>
      </c>
      <c r="E209" s="144" t="s">
        <v>1800</v>
      </c>
      <c r="F209" s="145" t="s">
        <v>1801</v>
      </c>
      <c r="G209" s="146" t="s">
        <v>1802</v>
      </c>
      <c r="H209" s="147">
        <v>68.903999999999996</v>
      </c>
      <c r="I209" s="148"/>
      <c r="J209" s="148">
        <f>ROUND(I209*H209,2)</f>
        <v>0</v>
      </c>
      <c r="K209" s="149"/>
      <c r="L209" s="30"/>
      <c r="M209" s="150" t="s">
        <v>1456</v>
      </c>
      <c r="N209" s="151" t="s">
        <v>1491</v>
      </c>
      <c r="O209" s="152">
        <v>0.36199999999999999</v>
      </c>
      <c r="P209" s="152">
        <f>O209*H209</f>
        <v>24.943247999999997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1756</v>
      </c>
      <c r="AT209" s="154" t="s">
        <v>1752</v>
      </c>
      <c r="AU209" s="154" t="s">
        <v>1535</v>
      </c>
      <c r="AY209" s="17" t="s">
        <v>1750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1533</v>
      </c>
      <c r="BK209" s="155">
        <f>ROUND(I209*H209,2)</f>
        <v>0</v>
      </c>
      <c r="BL209" s="17" t="s">
        <v>1756</v>
      </c>
      <c r="BM209" s="154" t="s">
        <v>1803</v>
      </c>
    </row>
    <row r="210" spans="1:65" s="12" customFormat="1">
      <c r="B210" s="156"/>
      <c r="D210" s="157" t="s">
        <v>1758</v>
      </c>
      <c r="E210" s="158" t="s">
        <v>1456</v>
      </c>
      <c r="F210" s="159" t="s">
        <v>1227</v>
      </c>
      <c r="H210" s="158" t="s">
        <v>1456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1758</v>
      </c>
      <c r="AU210" s="158" t="s">
        <v>1535</v>
      </c>
      <c r="AV210" s="12" t="s">
        <v>1533</v>
      </c>
      <c r="AW210" s="12" t="s">
        <v>1482</v>
      </c>
      <c r="AX210" s="12" t="s">
        <v>1526</v>
      </c>
      <c r="AY210" s="158" t="s">
        <v>1750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1376</v>
      </c>
      <c r="H211" s="166">
        <v>71.06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1526</v>
      </c>
      <c r="AY211" s="164" t="s">
        <v>1750</v>
      </c>
    </row>
    <row r="212" spans="1:65" s="13" customFormat="1">
      <c r="B212" s="163"/>
      <c r="D212" s="157" t="s">
        <v>1758</v>
      </c>
      <c r="E212" s="164" t="s">
        <v>1456</v>
      </c>
      <c r="F212" s="165" t="s">
        <v>1377</v>
      </c>
      <c r="H212" s="166">
        <v>158.62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1758</v>
      </c>
      <c r="AU212" s="164" t="s">
        <v>1535</v>
      </c>
      <c r="AV212" s="13" t="s">
        <v>1535</v>
      </c>
      <c r="AW212" s="13" t="s">
        <v>1482</v>
      </c>
      <c r="AX212" s="13" t="s">
        <v>1526</v>
      </c>
      <c r="AY212" s="164" t="s">
        <v>1750</v>
      </c>
    </row>
    <row r="213" spans="1:65" s="15" customFormat="1">
      <c r="B213" s="190"/>
      <c r="D213" s="157" t="s">
        <v>1758</v>
      </c>
      <c r="E213" s="191" t="s">
        <v>1456</v>
      </c>
      <c r="F213" s="192" t="s">
        <v>2176</v>
      </c>
      <c r="H213" s="193">
        <v>229.68</v>
      </c>
      <c r="L213" s="190"/>
      <c r="M213" s="194"/>
      <c r="N213" s="195"/>
      <c r="O213" s="195"/>
      <c r="P213" s="195"/>
      <c r="Q213" s="195"/>
      <c r="R213" s="195"/>
      <c r="S213" s="195"/>
      <c r="T213" s="196"/>
      <c r="AT213" s="191" t="s">
        <v>1758</v>
      </c>
      <c r="AU213" s="191" t="s">
        <v>1535</v>
      </c>
      <c r="AV213" s="15" t="s">
        <v>1764</v>
      </c>
      <c r="AW213" s="15" t="s">
        <v>1482</v>
      </c>
      <c r="AX213" s="15" t="s">
        <v>1526</v>
      </c>
      <c r="AY213" s="191" t="s">
        <v>1750</v>
      </c>
    </row>
    <row r="214" spans="1:65" s="13" customFormat="1">
      <c r="B214" s="163"/>
      <c r="D214" s="157" t="s">
        <v>1758</v>
      </c>
      <c r="E214" s="164" t="s">
        <v>1456</v>
      </c>
      <c r="F214" s="165" t="s">
        <v>1378</v>
      </c>
      <c r="H214" s="166">
        <v>68.903999999999996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1533</v>
      </c>
      <c r="AY214" s="164" t="s">
        <v>1750</v>
      </c>
    </row>
    <row r="215" spans="1:65" s="1" customFormat="1" ht="44.25" customHeight="1">
      <c r="A215" s="29"/>
      <c r="B215" s="142"/>
      <c r="C215" s="143" t="s">
        <v>1848</v>
      </c>
      <c r="D215" s="143" t="s">
        <v>1752</v>
      </c>
      <c r="E215" s="144" t="s">
        <v>1228</v>
      </c>
      <c r="F215" s="145" t="s">
        <v>1229</v>
      </c>
      <c r="G215" s="146" t="s">
        <v>1802</v>
      </c>
      <c r="H215" s="147">
        <v>22.968</v>
      </c>
      <c r="I215" s="148"/>
      <c r="J215" s="148">
        <f>ROUND(I215*H215,2)</f>
        <v>0</v>
      </c>
      <c r="K215" s="149"/>
      <c r="L215" s="30"/>
      <c r="M215" s="150" t="s">
        <v>1456</v>
      </c>
      <c r="N215" s="151" t="s">
        <v>1491</v>
      </c>
      <c r="O215" s="152">
        <v>6.3259999999999996</v>
      </c>
      <c r="P215" s="152">
        <f>O215*H215</f>
        <v>145.295568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1756</v>
      </c>
      <c r="AT215" s="154" t="s">
        <v>1752</v>
      </c>
      <c r="AU215" s="154" t="s">
        <v>1535</v>
      </c>
      <c r="AY215" s="17" t="s">
        <v>1750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1533</v>
      </c>
      <c r="BK215" s="155">
        <f>ROUND(I215*H215,2)</f>
        <v>0</v>
      </c>
      <c r="BL215" s="17" t="s">
        <v>1756</v>
      </c>
      <c r="BM215" s="154" t="s">
        <v>1230</v>
      </c>
    </row>
    <row r="216" spans="1:65" s="13" customFormat="1">
      <c r="B216" s="163"/>
      <c r="D216" s="157" t="s">
        <v>1758</v>
      </c>
      <c r="E216" s="164" t="s">
        <v>1456</v>
      </c>
      <c r="F216" s="165" t="s">
        <v>1379</v>
      </c>
      <c r="H216" s="166">
        <v>22.968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1758</v>
      </c>
      <c r="AU216" s="164" t="s">
        <v>1535</v>
      </c>
      <c r="AV216" s="13" t="s">
        <v>1535</v>
      </c>
      <c r="AW216" s="13" t="s">
        <v>1482</v>
      </c>
      <c r="AX216" s="13" t="s">
        <v>1533</v>
      </c>
      <c r="AY216" s="164" t="s">
        <v>1750</v>
      </c>
    </row>
    <row r="217" spans="1:65" s="1" customFormat="1" ht="55.5" customHeight="1">
      <c r="A217" s="29"/>
      <c r="B217" s="142"/>
      <c r="C217" s="143" t="s">
        <v>1856</v>
      </c>
      <c r="D217" s="143" t="s">
        <v>1752</v>
      </c>
      <c r="E217" s="144" t="s">
        <v>840</v>
      </c>
      <c r="F217" s="145" t="s">
        <v>841</v>
      </c>
      <c r="G217" s="146" t="s">
        <v>1802</v>
      </c>
      <c r="H217" s="147">
        <v>68.903999999999996</v>
      </c>
      <c r="I217" s="148"/>
      <c r="J217" s="148">
        <f>ROUND(I217*H217,2)</f>
        <v>0</v>
      </c>
      <c r="K217" s="149"/>
      <c r="L217" s="30"/>
      <c r="M217" s="150" t="s">
        <v>1456</v>
      </c>
      <c r="N217" s="151" t="s">
        <v>1491</v>
      </c>
      <c r="O217" s="152">
        <v>0.505</v>
      </c>
      <c r="P217" s="152">
        <f>O217*H217</f>
        <v>34.796520000000001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1756</v>
      </c>
      <c r="AT217" s="154" t="s">
        <v>1752</v>
      </c>
      <c r="AU217" s="154" t="s">
        <v>1535</v>
      </c>
      <c r="AY217" s="17" t="s">
        <v>1750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1533</v>
      </c>
      <c r="BK217" s="155">
        <f>ROUND(I217*H217,2)</f>
        <v>0</v>
      </c>
      <c r="BL217" s="17" t="s">
        <v>1756</v>
      </c>
      <c r="BM217" s="154" t="s">
        <v>1232</v>
      </c>
    </row>
    <row r="218" spans="1:65" s="12" customFormat="1">
      <c r="B218" s="156"/>
      <c r="D218" s="157" t="s">
        <v>1758</v>
      </c>
      <c r="E218" s="158" t="s">
        <v>1456</v>
      </c>
      <c r="F218" s="159" t="s">
        <v>1233</v>
      </c>
      <c r="H218" s="158" t="s">
        <v>1456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1758</v>
      </c>
      <c r="AU218" s="158" t="s">
        <v>1535</v>
      </c>
      <c r="AV218" s="12" t="s">
        <v>1533</v>
      </c>
      <c r="AW218" s="12" t="s">
        <v>1482</v>
      </c>
      <c r="AX218" s="12" t="s">
        <v>1526</v>
      </c>
      <c r="AY218" s="158" t="s">
        <v>1750</v>
      </c>
    </row>
    <row r="219" spans="1:65" s="13" customFormat="1">
      <c r="B219" s="163"/>
      <c r="D219" s="157" t="s">
        <v>1758</v>
      </c>
      <c r="E219" s="164" t="s">
        <v>1456</v>
      </c>
      <c r="F219" s="165" t="s">
        <v>1376</v>
      </c>
      <c r="H219" s="166">
        <v>71.06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1758</v>
      </c>
      <c r="AU219" s="164" t="s">
        <v>1535</v>
      </c>
      <c r="AV219" s="13" t="s">
        <v>1535</v>
      </c>
      <c r="AW219" s="13" t="s">
        <v>1482</v>
      </c>
      <c r="AX219" s="13" t="s">
        <v>1526</v>
      </c>
      <c r="AY219" s="164" t="s">
        <v>1750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1377</v>
      </c>
      <c r="H220" s="166">
        <v>158.62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1526</v>
      </c>
      <c r="AY220" s="164" t="s">
        <v>1750</v>
      </c>
    </row>
    <row r="221" spans="1:65" s="15" customFormat="1">
      <c r="B221" s="190"/>
      <c r="D221" s="157" t="s">
        <v>1758</v>
      </c>
      <c r="E221" s="191" t="s">
        <v>1456</v>
      </c>
      <c r="F221" s="192" t="s">
        <v>2176</v>
      </c>
      <c r="H221" s="193">
        <v>229.68</v>
      </c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1758</v>
      </c>
      <c r="AU221" s="191" t="s">
        <v>1535</v>
      </c>
      <c r="AV221" s="15" t="s">
        <v>1764</v>
      </c>
      <c r="AW221" s="15" t="s">
        <v>1482</v>
      </c>
      <c r="AX221" s="15" t="s">
        <v>1526</v>
      </c>
      <c r="AY221" s="191" t="s">
        <v>1750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1378</v>
      </c>
      <c r="H222" s="166">
        <v>68.903999999999996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1533</v>
      </c>
      <c r="AY222" s="164" t="s">
        <v>1750</v>
      </c>
    </row>
    <row r="223" spans="1:65" s="1" customFormat="1" ht="55.5" customHeight="1">
      <c r="A223" s="29"/>
      <c r="B223" s="142"/>
      <c r="C223" s="143" t="s">
        <v>1462</v>
      </c>
      <c r="D223" s="143" t="s">
        <v>1752</v>
      </c>
      <c r="E223" s="144" t="s">
        <v>845</v>
      </c>
      <c r="F223" s="145" t="s">
        <v>846</v>
      </c>
      <c r="G223" s="146" t="s">
        <v>1802</v>
      </c>
      <c r="H223" s="147">
        <v>22.968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0.59099999999999997</v>
      </c>
      <c r="P223" s="152">
        <f>O223*H223</f>
        <v>13.574088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1234</v>
      </c>
    </row>
    <row r="224" spans="1:65" s="12" customFormat="1">
      <c r="B224" s="156"/>
      <c r="D224" s="157" t="s">
        <v>1758</v>
      </c>
      <c r="E224" s="158" t="s">
        <v>1456</v>
      </c>
      <c r="F224" s="159" t="s">
        <v>1235</v>
      </c>
      <c r="H224" s="158" t="s">
        <v>1456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1758</v>
      </c>
      <c r="AU224" s="158" t="s">
        <v>1535</v>
      </c>
      <c r="AV224" s="12" t="s">
        <v>1533</v>
      </c>
      <c r="AW224" s="12" t="s">
        <v>1482</v>
      </c>
      <c r="AX224" s="12" t="s">
        <v>1526</v>
      </c>
      <c r="AY224" s="158" t="s">
        <v>1750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1376</v>
      </c>
      <c r="H225" s="166">
        <v>71.06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1526</v>
      </c>
      <c r="AY225" s="164" t="s">
        <v>1750</v>
      </c>
    </row>
    <row r="226" spans="1:65" s="13" customFormat="1">
      <c r="B226" s="163"/>
      <c r="D226" s="157" t="s">
        <v>1758</v>
      </c>
      <c r="E226" s="164" t="s">
        <v>1456</v>
      </c>
      <c r="F226" s="165" t="s">
        <v>1377</v>
      </c>
      <c r="H226" s="166">
        <v>158.62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1758</v>
      </c>
      <c r="AU226" s="164" t="s">
        <v>1535</v>
      </c>
      <c r="AV226" s="13" t="s">
        <v>1535</v>
      </c>
      <c r="AW226" s="13" t="s">
        <v>1482</v>
      </c>
      <c r="AX226" s="13" t="s">
        <v>1526</v>
      </c>
      <c r="AY226" s="164" t="s">
        <v>1750</v>
      </c>
    </row>
    <row r="227" spans="1:65" s="15" customFormat="1">
      <c r="B227" s="190"/>
      <c r="D227" s="157" t="s">
        <v>1758</v>
      </c>
      <c r="E227" s="191" t="s">
        <v>1456</v>
      </c>
      <c r="F227" s="192" t="s">
        <v>2176</v>
      </c>
      <c r="H227" s="193">
        <v>229.68</v>
      </c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1758</v>
      </c>
      <c r="AU227" s="191" t="s">
        <v>1535</v>
      </c>
      <c r="AV227" s="15" t="s">
        <v>1764</v>
      </c>
      <c r="AW227" s="15" t="s">
        <v>1482</v>
      </c>
      <c r="AX227" s="15" t="s">
        <v>1526</v>
      </c>
      <c r="AY227" s="191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1379</v>
      </c>
      <c r="H228" s="166">
        <v>22.968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1533</v>
      </c>
      <c r="AY228" s="164" t="s">
        <v>1750</v>
      </c>
    </row>
    <row r="229" spans="1:65" s="1" customFormat="1" ht="37.9" customHeight="1">
      <c r="A229" s="29"/>
      <c r="B229" s="142"/>
      <c r="C229" s="143" t="s">
        <v>1865</v>
      </c>
      <c r="D229" s="143" t="s">
        <v>1752</v>
      </c>
      <c r="E229" s="144" t="s">
        <v>1807</v>
      </c>
      <c r="F229" s="145" t="s">
        <v>1808</v>
      </c>
      <c r="G229" s="146" t="s">
        <v>1802</v>
      </c>
      <c r="H229" s="147">
        <v>52.92</v>
      </c>
      <c r="I229" s="148"/>
      <c r="J229" s="148">
        <f>ROUND(I229*H229,2)</f>
        <v>0</v>
      </c>
      <c r="K229" s="149"/>
      <c r="L229" s="30"/>
      <c r="M229" s="150" t="s">
        <v>1456</v>
      </c>
      <c r="N229" s="151" t="s">
        <v>1491</v>
      </c>
      <c r="O229" s="152">
        <v>1.7629999999999999</v>
      </c>
      <c r="P229" s="152">
        <f>O229*H229</f>
        <v>93.297960000000003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1756</v>
      </c>
      <c r="AT229" s="154" t="s">
        <v>1752</v>
      </c>
      <c r="AU229" s="154" t="s">
        <v>1535</v>
      </c>
      <c r="AY229" s="17" t="s">
        <v>1750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1533</v>
      </c>
      <c r="BK229" s="155">
        <f>ROUND(I229*H229,2)</f>
        <v>0</v>
      </c>
      <c r="BL229" s="17" t="s">
        <v>1756</v>
      </c>
      <c r="BM229" s="154" t="s">
        <v>1809</v>
      </c>
    </row>
    <row r="230" spans="1:65" s="13" customFormat="1">
      <c r="B230" s="163"/>
      <c r="D230" s="157" t="s">
        <v>1758</v>
      </c>
      <c r="E230" s="164" t="s">
        <v>1456</v>
      </c>
      <c r="F230" s="165" t="s">
        <v>1380</v>
      </c>
      <c r="H230" s="166">
        <v>52.92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1758</v>
      </c>
      <c r="AU230" s="164" t="s">
        <v>1535</v>
      </c>
      <c r="AV230" s="13" t="s">
        <v>1535</v>
      </c>
      <c r="AW230" s="13" t="s">
        <v>1482</v>
      </c>
      <c r="AX230" s="13" t="s">
        <v>1533</v>
      </c>
      <c r="AY230" s="164" t="s">
        <v>1750</v>
      </c>
    </row>
    <row r="231" spans="1:65" s="1" customFormat="1" ht="44.25" customHeight="1">
      <c r="A231" s="29"/>
      <c r="B231" s="142"/>
      <c r="C231" s="143" t="s">
        <v>1869</v>
      </c>
      <c r="D231" s="143" t="s">
        <v>1752</v>
      </c>
      <c r="E231" s="144" t="s">
        <v>1381</v>
      </c>
      <c r="F231" s="145" t="s">
        <v>1382</v>
      </c>
      <c r="G231" s="146" t="s">
        <v>1786</v>
      </c>
      <c r="H231" s="147">
        <v>337</v>
      </c>
      <c r="I231" s="148"/>
      <c r="J231" s="148">
        <f>ROUND(I231*H231,2)</f>
        <v>0</v>
      </c>
      <c r="K231" s="149"/>
      <c r="L231" s="30"/>
      <c r="M231" s="150" t="s">
        <v>1456</v>
      </c>
      <c r="N231" s="151" t="s">
        <v>1491</v>
      </c>
      <c r="O231" s="152">
        <v>0.70299999999999996</v>
      </c>
      <c r="P231" s="152">
        <f>O231*H231</f>
        <v>236.91099999999997</v>
      </c>
      <c r="Q231" s="152">
        <v>2.7000000000000001E-3</v>
      </c>
      <c r="R231" s="152">
        <f>Q231*H231</f>
        <v>0.90990000000000004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1756</v>
      </c>
      <c r="AT231" s="154" t="s">
        <v>1752</v>
      </c>
      <c r="AU231" s="154" t="s">
        <v>1535</v>
      </c>
      <c r="AY231" s="17" t="s">
        <v>1750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1533</v>
      </c>
      <c r="BK231" s="155">
        <f>ROUND(I231*H231,2)</f>
        <v>0</v>
      </c>
      <c r="BL231" s="17" t="s">
        <v>1756</v>
      </c>
      <c r="BM231" s="154" t="s">
        <v>1383</v>
      </c>
    </row>
    <row r="232" spans="1:65" s="13" customFormat="1">
      <c r="B232" s="163"/>
      <c r="D232" s="157" t="s">
        <v>1758</v>
      </c>
      <c r="E232" s="164" t="s">
        <v>1456</v>
      </c>
      <c r="F232" s="165" t="s">
        <v>1384</v>
      </c>
      <c r="H232" s="166">
        <v>337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1758</v>
      </c>
      <c r="AU232" s="164" t="s">
        <v>1535</v>
      </c>
      <c r="AV232" s="13" t="s">
        <v>1535</v>
      </c>
      <c r="AW232" s="13" t="s">
        <v>1482</v>
      </c>
      <c r="AX232" s="13" t="s">
        <v>1533</v>
      </c>
      <c r="AY232" s="164" t="s">
        <v>1750</v>
      </c>
    </row>
    <row r="233" spans="1:65" s="1" customFormat="1" ht="37.9" customHeight="1">
      <c r="A233" s="29"/>
      <c r="B233" s="142"/>
      <c r="C233" s="143" t="s">
        <v>1873</v>
      </c>
      <c r="D233" s="143" t="s">
        <v>1752</v>
      </c>
      <c r="E233" s="144" t="s">
        <v>1811</v>
      </c>
      <c r="F233" s="145" t="s">
        <v>1812</v>
      </c>
      <c r="G233" s="146" t="s">
        <v>1755</v>
      </c>
      <c r="H233" s="147">
        <v>315.2</v>
      </c>
      <c r="I233" s="148"/>
      <c r="J233" s="148">
        <f>ROUND(I233*H233,2)</f>
        <v>0</v>
      </c>
      <c r="K233" s="149"/>
      <c r="L233" s="30"/>
      <c r="M233" s="150" t="s">
        <v>1456</v>
      </c>
      <c r="N233" s="151" t="s">
        <v>1491</v>
      </c>
      <c r="O233" s="152">
        <v>0.109</v>
      </c>
      <c r="P233" s="152">
        <f>O233*H233</f>
        <v>34.3568</v>
      </c>
      <c r="Q233" s="152">
        <v>5.9000000000000003E-4</v>
      </c>
      <c r="R233" s="152">
        <f>Q233*H233</f>
        <v>0.18596799999999999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1756</v>
      </c>
      <c r="AT233" s="154" t="s">
        <v>1752</v>
      </c>
      <c r="AU233" s="154" t="s">
        <v>1535</v>
      </c>
      <c r="AY233" s="17" t="s">
        <v>1750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1533</v>
      </c>
      <c r="BK233" s="155">
        <f>ROUND(I233*H233,2)</f>
        <v>0</v>
      </c>
      <c r="BL233" s="17" t="s">
        <v>1756</v>
      </c>
      <c r="BM233" s="154" t="s">
        <v>1813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1385</v>
      </c>
      <c r="H234" s="166">
        <v>315.2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1533</v>
      </c>
      <c r="AY234" s="164" t="s">
        <v>1750</v>
      </c>
    </row>
    <row r="235" spans="1:65" s="1" customFormat="1" ht="37.9" customHeight="1">
      <c r="A235" s="29"/>
      <c r="B235" s="142"/>
      <c r="C235" s="143" t="s">
        <v>1880</v>
      </c>
      <c r="D235" s="143" t="s">
        <v>1752</v>
      </c>
      <c r="E235" s="144" t="s">
        <v>1386</v>
      </c>
      <c r="F235" s="145" t="s">
        <v>1387</v>
      </c>
      <c r="G235" s="146" t="s">
        <v>1755</v>
      </c>
      <c r="H235" s="147">
        <v>46</v>
      </c>
      <c r="I235" s="148"/>
      <c r="J235" s="148">
        <f>ROUND(I235*H235,2)</f>
        <v>0</v>
      </c>
      <c r="K235" s="149"/>
      <c r="L235" s="30"/>
      <c r="M235" s="150" t="s">
        <v>1456</v>
      </c>
      <c r="N235" s="151" t="s">
        <v>1491</v>
      </c>
      <c r="O235" s="152">
        <v>0.10299999999999999</v>
      </c>
      <c r="P235" s="152">
        <f>O235*H235</f>
        <v>4.7379999999999995</v>
      </c>
      <c r="Q235" s="152">
        <v>6.2E-4</v>
      </c>
      <c r="R235" s="152">
        <f>Q235*H235</f>
        <v>2.852E-2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1533</v>
      </c>
      <c r="BK235" s="155">
        <f>ROUND(I235*H235,2)</f>
        <v>0</v>
      </c>
      <c r="BL235" s="17" t="s">
        <v>1756</v>
      </c>
      <c r="BM235" s="154" t="s">
        <v>1388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1389</v>
      </c>
      <c r="H236" s="166">
        <v>46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1533</v>
      </c>
      <c r="AY236" s="164" t="s">
        <v>1750</v>
      </c>
    </row>
    <row r="237" spans="1:65" s="1" customFormat="1" ht="37.9" customHeight="1">
      <c r="A237" s="29"/>
      <c r="B237" s="142"/>
      <c r="C237" s="143" t="s">
        <v>1885</v>
      </c>
      <c r="D237" s="143" t="s">
        <v>1752</v>
      </c>
      <c r="E237" s="144" t="s">
        <v>1818</v>
      </c>
      <c r="F237" s="145" t="s">
        <v>1819</v>
      </c>
      <c r="G237" s="146" t="s">
        <v>1755</v>
      </c>
      <c r="H237" s="147">
        <v>315.2</v>
      </c>
      <c r="I237" s="148"/>
      <c r="J237" s="148">
        <f>ROUND(I237*H237,2)</f>
        <v>0</v>
      </c>
      <c r="K237" s="149"/>
      <c r="L237" s="30"/>
      <c r="M237" s="150" t="s">
        <v>1456</v>
      </c>
      <c r="N237" s="151" t="s">
        <v>1491</v>
      </c>
      <c r="O237" s="152">
        <v>0.106</v>
      </c>
      <c r="P237" s="152">
        <f>O237*H237</f>
        <v>33.411200000000001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1533</v>
      </c>
      <c r="BK237" s="155">
        <f>ROUND(I237*H237,2)</f>
        <v>0</v>
      </c>
      <c r="BL237" s="17" t="s">
        <v>1756</v>
      </c>
      <c r="BM237" s="154" t="s">
        <v>1820</v>
      </c>
    </row>
    <row r="238" spans="1:65" s="13" customFormat="1">
      <c r="B238" s="163"/>
      <c r="D238" s="157" t="s">
        <v>1758</v>
      </c>
      <c r="E238" s="164" t="s">
        <v>1456</v>
      </c>
      <c r="F238" s="165" t="s">
        <v>1385</v>
      </c>
      <c r="H238" s="166">
        <v>315.2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1758</v>
      </c>
      <c r="AU238" s="164" t="s">
        <v>1535</v>
      </c>
      <c r="AV238" s="13" t="s">
        <v>1535</v>
      </c>
      <c r="AW238" s="13" t="s">
        <v>1482</v>
      </c>
      <c r="AX238" s="13" t="s">
        <v>1533</v>
      </c>
      <c r="AY238" s="164" t="s">
        <v>1750</v>
      </c>
    </row>
    <row r="239" spans="1:65" s="1" customFormat="1" ht="37.9" customHeight="1">
      <c r="A239" s="29"/>
      <c r="B239" s="142"/>
      <c r="C239" s="143" t="s">
        <v>1889</v>
      </c>
      <c r="D239" s="143" t="s">
        <v>1752</v>
      </c>
      <c r="E239" s="144" t="s">
        <v>1390</v>
      </c>
      <c r="F239" s="145" t="s">
        <v>1391</v>
      </c>
      <c r="G239" s="146" t="s">
        <v>1755</v>
      </c>
      <c r="H239" s="147">
        <v>46</v>
      </c>
      <c r="I239" s="148"/>
      <c r="J239" s="148">
        <f>ROUND(I239*H239,2)</f>
        <v>0</v>
      </c>
      <c r="K239" s="149"/>
      <c r="L239" s="30"/>
      <c r="M239" s="150" t="s">
        <v>1456</v>
      </c>
      <c r="N239" s="151" t="s">
        <v>1491</v>
      </c>
      <c r="O239" s="152">
        <v>0.10100000000000001</v>
      </c>
      <c r="P239" s="152">
        <f>O239*H239</f>
        <v>4.6459999999999999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1756</v>
      </c>
      <c r="AT239" s="154" t="s">
        <v>1752</v>
      </c>
      <c r="AU239" s="154" t="s">
        <v>1535</v>
      </c>
      <c r="AY239" s="17" t="s">
        <v>1750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1533</v>
      </c>
      <c r="BK239" s="155">
        <f>ROUND(I239*H239,2)</f>
        <v>0</v>
      </c>
      <c r="BL239" s="17" t="s">
        <v>1756</v>
      </c>
      <c r="BM239" s="154" t="s">
        <v>1392</v>
      </c>
    </row>
    <row r="240" spans="1:65" s="1" customFormat="1" ht="62.65" customHeight="1">
      <c r="A240" s="29"/>
      <c r="B240" s="142"/>
      <c r="C240" s="143" t="s">
        <v>1894</v>
      </c>
      <c r="D240" s="143" t="s">
        <v>1752</v>
      </c>
      <c r="E240" s="144" t="s">
        <v>2517</v>
      </c>
      <c r="F240" s="145" t="s">
        <v>2518</v>
      </c>
      <c r="G240" s="146" t="s">
        <v>1802</v>
      </c>
      <c r="H240" s="147">
        <v>416.37599999999998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5.8000000000000003E-2</v>
      </c>
      <c r="P240" s="152">
        <f>O240*H240</f>
        <v>24.149808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1239</v>
      </c>
    </row>
    <row r="241" spans="1:65" s="12" customFormat="1">
      <c r="B241" s="156"/>
      <c r="D241" s="157" t="s">
        <v>1758</v>
      </c>
      <c r="E241" s="158" t="s">
        <v>1456</v>
      </c>
      <c r="F241" s="159" t="s">
        <v>1393</v>
      </c>
      <c r="H241" s="158" t="s">
        <v>1456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1758</v>
      </c>
      <c r="AU241" s="158" t="s">
        <v>1535</v>
      </c>
      <c r="AV241" s="12" t="s">
        <v>1533</v>
      </c>
      <c r="AW241" s="12" t="s">
        <v>1482</v>
      </c>
      <c r="AX241" s="12" t="s">
        <v>1526</v>
      </c>
      <c r="AY241" s="158" t="s">
        <v>1750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1394</v>
      </c>
      <c r="H242" s="166">
        <v>208.18799999999999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1533</v>
      </c>
      <c r="AY242" s="164" t="s">
        <v>1750</v>
      </c>
    </row>
    <row r="243" spans="1:65" s="13" customFormat="1">
      <c r="B243" s="163"/>
      <c r="D243" s="157" t="s">
        <v>1758</v>
      </c>
      <c r="F243" s="165" t="s">
        <v>1395</v>
      </c>
      <c r="H243" s="166">
        <v>416.37599999999998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1758</v>
      </c>
      <c r="AU243" s="164" t="s">
        <v>1535</v>
      </c>
      <c r="AV243" s="13" t="s">
        <v>1535</v>
      </c>
      <c r="AW243" s="13" t="s">
        <v>1458</v>
      </c>
      <c r="AX243" s="13" t="s">
        <v>1533</v>
      </c>
      <c r="AY243" s="164" t="s">
        <v>1750</v>
      </c>
    </row>
    <row r="244" spans="1:65" s="1" customFormat="1" ht="62.65" customHeight="1">
      <c r="A244" s="29"/>
      <c r="B244" s="142"/>
      <c r="C244" s="143" t="s">
        <v>1899</v>
      </c>
      <c r="D244" s="143" t="s">
        <v>1752</v>
      </c>
      <c r="E244" s="144" t="s">
        <v>1242</v>
      </c>
      <c r="F244" s="145" t="s">
        <v>1243</v>
      </c>
      <c r="G244" s="146" t="s">
        <v>1802</v>
      </c>
      <c r="H244" s="147">
        <v>79.724000000000004</v>
      </c>
      <c r="I244" s="148"/>
      <c r="J244" s="148">
        <f>ROUND(I244*H244,2)</f>
        <v>0</v>
      </c>
      <c r="K244" s="149"/>
      <c r="L244" s="30"/>
      <c r="M244" s="150" t="s">
        <v>1456</v>
      </c>
      <c r="N244" s="151" t="s">
        <v>1491</v>
      </c>
      <c r="O244" s="152">
        <v>6.6000000000000003E-2</v>
      </c>
      <c r="P244" s="152">
        <f>O244*H244</f>
        <v>5.2617840000000005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1533</v>
      </c>
      <c r="BK244" s="155">
        <f>ROUND(I244*H244,2)</f>
        <v>0</v>
      </c>
      <c r="BL244" s="17" t="s">
        <v>1756</v>
      </c>
      <c r="BM244" s="154" t="s">
        <v>1244</v>
      </c>
    </row>
    <row r="245" spans="1:65" s="13" customFormat="1">
      <c r="B245" s="163"/>
      <c r="D245" s="157" t="s">
        <v>1758</v>
      </c>
      <c r="E245" s="164" t="s">
        <v>1456</v>
      </c>
      <c r="F245" s="165" t="s">
        <v>1396</v>
      </c>
      <c r="H245" s="166">
        <v>39.862000000000002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1758</v>
      </c>
      <c r="AU245" s="164" t="s">
        <v>1535</v>
      </c>
      <c r="AV245" s="13" t="s">
        <v>1535</v>
      </c>
      <c r="AW245" s="13" t="s">
        <v>1482</v>
      </c>
      <c r="AX245" s="13" t="s">
        <v>1533</v>
      </c>
      <c r="AY245" s="164" t="s">
        <v>1750</v>
      </c>
    </row>
    <row r="246" spans="1:65" s="13" customFormat="1">
      <c r="B246" s="163"/>
      <c r="D246" s="157" t="s">
        <v>1758</v>
      </c>
      <c r="F246" s="165" t="s">
        <v>1397</v>
      </c>
      <c r="H246" s="166">
        <v>79.724000000000004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1458</v>
      </c>
      <c r="AX246" s="13" t="s">
        <v>1533</v>
      </c>
      <c r="AY246" s="164" t="s">
        <v>1750</v>
      </c>
    </row>
    <row r="247" spans="1:65" s="1" customFormat="1" ht="62.65" customHeight="1">
      <c r="A247" s="29"/>
      <c r="B247" s="142"/>
      <c r="C247" s="143" t="s">
        <v>1904</v>
      </c>
      <c r="D247" s="143" t="s">
        <v>1752</v>
      </c>
      <c r="E247" s="144" t="s">
        <v>680</v>
      </c>
      <c r="F247" s="145" t="s">
        <v>681</v>
      </c>
      <c r="G247" s="146" t="s">
        <v>1802</v>
      </c>
      <c r="H247" s="147">
        <v>98.93</v>
      </c>
      <c r="I247" s="148"/>
      <c r="J247" s="148">
        <f>ROUND(I247*H247,2)</f>
        <v>0</v>
      </c>
      <c r="K247" s="149"/>
      <c r="L247" s="30"/>
      <c r="M247" s="150" t="s">
        <v>1456</v>
      </c>
      <c r="N247" s="151" t="s">
        <v>1491</v>
      </c>
      <c r="O247" s="152">
        <v>9.9000000000000005E-2</v>
      </c>
      <c r="P247" s="152">
        <f>O247*H247</f>
        <v>9.7940700000000014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1533</v>
      </c>
      <c r="BK247" s="155">
        <f>ROUND(I247*H247,2)</f>
        <v>0</v>
      </c>
      <c r="BL247" s="17" t="s">
        <v>1756</v>
      </c>
      <c r="BM247" s="154" t="s">
        <v>1247</v>
      </c>
    </row>
    <row r="248" spans="1:65" s="13" customFormat="1">
      <c r="B248" s="163"/>
      <c r="D248" s="157" t="s">
        <v>1758</v>
      </c>
      <c r="E248" s="164" t="s">
        <v>1456</v>
      </c>
      <c r="F248" s="165" t="s">
        <v>1398</v>
      </c>
      <c r="H248" s="166">
        <v>98.93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1758</v>
      </c>
      <c r="AU248" s="164" t="s">
        <v>1535</v>
      </c>
      <c r="AV248" s="13" t="s">
        <v>1535</v>
      </c>
      <c r="AW248" s="13" t="s">
        <v>1482</v>
      </c>
      <c r="AX248" s="13" t="s">
        <v>1533</v>
      </c>
      <c r="AY248" s="164" t="s">
        <v>1750</v>
      </c>
    </row>
    <row r="249" spans="1:65" s="1" customFormat="1" ht="66.75" customHeight="1">
      <c r="A249" s="29"/>
      <c r="B249" s="142"/>
      <c r="C249" s="143" t="s">
        <v>1908</v>
      </c>
      <c r="D249" s="143" t="s">
        <v>1752</v>
      </c>
      <c r="E249" s="144" t="s">
        <v>684</v>
      </c>
      <c r="F249" s="145" t="s">
        <v>685</v>
      </c>
      <c r="G249" s="146" t="s">
        <v>1802</v>
      </c>
      <c r="H249" s="147">
        <v>989.3</v>
      </c>
      <c r="I249" s="148"/>
      <c r="J249" s="148">
        <f>ROUND(I249*H249,2)</f>
        <v>0</v>
      </c>
      <c r="K249" s="149"/>
      <c r="L249" s="30"/>
      <c r="M249" s="150" t="s">
        <v>1456</v>
      </c>
      <c r="N249" s="151" t="s">
        <v>1491</v>
      </c>
      <c r="O249" s="152">
        <v>6.0000000000000001E-3</v>
      </c>
      <c r="P249" s="152">
        <f>O249*H249</f>
        <v>5.9357999999999995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1756</v>
      </c>
      <c r="AT249" s="154" t="s">
        <v>1752</v>
      </c>
      <c r="AU249" s="154" t="s">
        <v>1535</v>
      </c>
      <c r="AY249" s="17" t="s">
        <v>1750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1533</v>
      </c>
      <c r="BK249" s="155">
        <f>ROUND(I249*H249,2)</f>
        <v>0</v>
      </c>
      <c r="BL249" s="17" t="s">
        <v>1756</v>
      </c>
      <c r="BM249" s="154" t="s">
        <v>1249</v>
      </c>
    </row>
    <row r="250" spans="1:65" s="13" customFormat="1">
      <c r="B250" s="163"/>
      <c r="D250" s="157" t="s">
        <v>1758</v>
      </c>
      <c r="F250" s="165" t="s">
        <v>1399</v>
      </c>
      <c r="H250" s="166">
        <v>989.3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1758</v>
      </c>
      <c r="AU250" s="164" t="s">
        <v>1535</v>
      </c>
      <c r="AV250" s="13" t="s">
        <v>1535</v>
      </c>
      <c r="AW250" s="13" t="s">
        <v>1458</v>
      </c>
      <c r="AX250" s="13" t="s">
        <v>1533</v>
      </c>
      <c r="AY250" s="164" t="s">
        <v>1750</v>
      </c>
    </row>
    <row r="251" spans="1:65" s="1" customFormat="1" ht="44.25" customHeight="1">
      <c r="A251" s="29"/>
      <c r="B251" s="142"/>
      <c r="C251" s="143" t="s">
        <v>1912</v>
      </c>
      <c r="D251" s="143" t="s">
        <v>1752</v>
      </c>
      <c r="E251" s="144" t="s">
        <v>695</v>
      </c>
      <c r="F251" s="145" t="s">
        <v>696</v>
      </c>
      <c r="G251" s="146" t="s">
        <v>1802</v>
      </c>
      <c r="H251" s="147">
        <v>248.05</v>
      </c>
      <c r="I251" s="148"/>
      <c r="J251" s="148">
        <f>ROUND(I251*H251,2)</f>
        <v>0</v>
      </c>
      <c r="K251" s="149"/>
      <c r="L251" s="30"/>
      <c r="M251" s="150" t="s">
        <v>1456</v>
      </c>
      <c r="N251" s="151" t="s">
        <v>1491</v>
      </c>
      <c r="O251" s="152">
        <v>7.1999999999999995E-2</v>
      </c>
      <c r="P251" s="152">
        <f>O251*H251</f>
        <v>17.8596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1533</v>
      </c>
      <c r="BK251" s="155">
        <f>ROUND(I251*H251,2)</f>
        <v>0</v>
      </c>
      <c r="BL251" s="17" t="s">
        <v>1756</v>
      </c>
      <c r="BM251" s="154" t="s">
        <v>1400</v>
      </c>
    </row>
    <row r="252" spans="1:65" s="1" customFormat="1" ht="37.9" customHeight="1">
      <c r="A252" s="29"/>
      <c r="B252" s="142"/>
      <c r="C252" s="143" t="s">
        <v>1916</v>
      </c>
      <c r="D252" s="143" t="s">
        <v>1752</v>
      </c>
      <c r="E252" s="144" t="s">
        <v>1833</v>
      </c>
      <c r="F252" s="145" t="s">
        <v>1834</v>
      </c>
      <c r="G252" s="146" t="s">
        <v>1802</v>
      </c>
      <c r="H252" s="147">
        <v>98.93</v>
      </c>
      <c r="I252" s="148"/>
      <c r="J252" s="148">
        <f>ROUND(I252*H252,2)</f>
        <v>0</v>
      </c>
      <c r="K252" s="149"/>
      <c r="L252" s="30"/>
      <c r="M252" s="150" t="s">
        <v>1456</v>
      </c>
      <c r="N252" s="151" t="s">
        <v>1491</v>
      </c>
      <c r="O252" s="152">
        <v>8.9999999999999993E-3</v>
      </c>
      <c r="P252" s="152">
        <f>O252*H252</f>
        <v>0.89036999999999999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1756</v>
      </c>
      <c r="AT252" s="154" t="s">
        <v>1752</v>
      </c>
      <c r="AU252" s="154" t="s">
        <v>1535</v>
      </c>
      <c r="AY252" s="17" t="s">
        <v>1750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1533</v>
      </c>
      <c r="BK252" s="155">
        <f>ROUND(I252*H252,2)</f>
        <v>0</v>
      </c>
      <c r="BL252" s="17" t="s">
        <v>1756</v>
      </c>
      <c r="BM252" s="154" t="s">
        <v>1835</v>
      </c>
    </row>
    <row r="253" spans="1:65" s="1" customFormat="1" ht="55.5" customHeight="1">
      <c r="A253" s="29"/>
      <c r="B253" s="142"/>
      <c r="C253" s="143" t="s">
        <v>1921</v>
      </c>
      <c r="D253" s="143" t="s">
        <v>1752</v>
      </c>
      <c r="E253" s="144" t="s">
        <v>1837</v>
      </c>
      <c r="F253" s="145" t="s">
        <v>1838</v>
      </c>
      <c r="G253" s="146" t="s">
        <v>1839</v>
      </c>
      <c r="H253" s="147">
        <v>202.80699999999999</v>
      </c>
      <c r="I253" s="148"/>
      <c r="J253" s="148">
        <f>ROUND(I253*H253,2)</f>
        <v>0</v>
      </c>
      <c r="K253" s="149"/>
      <c r="L253" s="30"/>
      <c r="M253" s="150" t="s">
        <v>1456</v>
      </c>
      <c r="N253" s="151" t="s">
        <v>1491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1756</v>
      </c>
      <c r="AT253" s="154" t="s">
        <v>1752</v>
      </c>
      <c r="AU253" s="154" t="s">
        <v>1535</v>
      </c>
      <c r="AY253" s="17" t="s">
        <v>1750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1533</v>
      </c>
      <c r="BK253" s="155">
        <f>ROUND(I253*H253,2)</f>
        <v>0</v>
      </c>
      <c r="BL253" s="17" t="s">
        <v>1756</v>
      </c>
      <c r="BM253" s="154" t="s">
        <v>1840</v>
      </c>
    </row>
    <row r="254" spans="1:65" s="13" customFormat="1">
      <c r="B254" s="163"/>
      <c r="D254" s="157" t="s">
        <v>1758</v>
      </c>
      <c r="F254" s="165" t="s">
        <v>1401</v>
      </c>
      <c r="H254" s="166">
        <v>202.80699999999999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1758</v>
      </c>
      <c r="AU254" s="164" t="s">
        <v>1535</v>
      </c>
      <c r="AV254" s="13" t="s">
        <v>1535</v>
      </c>
      <c r="AW254" s="13" t="s">
        <v>1458</v>
      </c>
      <c r="AX254" s="13" t="s">
        <v>1533</v>
      </c>
      <c r="AY254" s="164" t="s">
        <v>1750</v>
      </c>
    </row>
    <row r="255" spans="1:65" s="1" customFormat="1" ht="37.9" customHeight="1">
      <c r="A255" s="29"/>
      <c r="B255" s="142"/>
      <c r="C255" s="143" t="s">
        <v>1926</v>
      </c>
      <c r="D255" s="143" t="s">
        <v>1752</v>
      </c>
      <c r="E255" s="144" t="s">
        <v>1833</v>
      </c>
      <c r="F255" s="145" t="s">
        <v>1834</v>
      </c>
      <c r="G255" s="146" t="s">
        <v>1802</v>
      </c>
      <c r="H255" s="147">
        <v>248.05</v>
      </c>
      <c r="I255" s="148"/>
      <c r="J255" s="148">
        <f>ROUND(I255*H255,2)</f>
        <v>0</v>
      </c>
      <c r="K255" s="149"/>
      <c r="L255" s="30"/>
      <c r="M255" s="150" t="s">
        <v>1456</v>
      </c>
      <c r="N255" s="151" t="s">
        <v>1491</v>
      </c>
      <c r="O255" s="152">
        <v>8.9999999999999993E-3</v>
      </c>
      <c r="P255" s="152">
        <f>O255*H255</f>
        <v>2.23245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1756</v>
      </c>
      <c r="AT255" s="154" t="s">
        <v>1752</v>
      </c>
      <c r="AU255" s="154" t="s">
        <v>1535</v>
      </c>
      <c r="AY255" s="17" t="s">
        <v>1750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1533</v>
      </c>
      <c r="BK255" s="155">
        <f>ROUND(I255*H255,2)</f>
        <v>0</v>
      </c>
      <c r="BL255" s="17" t="s">
        <v>1756</v>
      </c>
      <c r="BM255" s="154" t="s">
        <v>1402</v>
      </c>
    </row>
    <row r="256" spans="1:65" s="13" customFormat="1">
      <c r="B256" s="163"/>
      <c r="D256" s="157" t="s">
        <v>1758</v>
      </c>
      <c r="E256" s="164" t="s">
        <v>1456</v>
      </c>
      <c r="F256" s="165" t="s">
        <v>1403</v>
      </c>
      <c r="H256" s="166">
        <v>248.05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1758</v>
      </c>
      <c r="AU256" s="164" t="s">
        <v>1535</v>
      </c>
      <c r="AV256" s="13" t="s">
        <v>1535</v>
      </c>
      <c r="AW256" s="13" t="s">
        <v>1482</v>
      </c>
      <c r="AX256" s="13" t="s">
        <v>1533</v>
      </c>
      <c r="AY256" s="164" t="s">
        <v>1750</v>
      </c>
    </row>
    <row r="257" spans="1:65" s="1" customFormat="1" ht="44.25" customHeight="1">
      <c r="A257" s="29"/>
      <c r="B257" s="142"/>
      <c r="C257" s="143" t="s">
        <v>1930</v>
      </c>
      <c r="D257" s="143" t="s">
        <v>1752</v>
      </c>
      <c r="E257" s="144" t="s">
        <v>1843</v>
      </c>
      <c r="F257" s="145" t="s">
        <v>1844</v>
      </c>
      <c r="G257" s="146" t="s">
        <v>1802</v>
      </c>
      <c r="H257" s="147">
        <v>275.70999999999998</v>
      </c>
      <c r="I257" s="148"/>
      <c r="J257" s="148">
        <f>ROUND(I257*H257,2)</f>
        <v>0</v>
      </c>
      <c r="K257" s="149"/>
      <c r="L257" s="30"/>
      <c r="M257" s="150" t="s">
        <v>1456</v>
      </c>
      <c r="N257" s="151" t="s">
        <v>1491</v>
      </c>
      <c r="O257" s="152">
        <v>0.32800000000000001</v>
      </c>
      <c r="P257" s="152">
        <f>O257*H257</f>
        <v>90.432879999999997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1756</v>
      </c>
      <c r="AT257" s="154" t="s">
        <v>1752</v>
      </c>
      <c r="AU257" s="154" t="s">
        <v>1535</v>
      </c>
      <c r="AY257" s="17" t="s">
        <v>1750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1533</v>
      </c>
      <c r="BK257" s="155">
        <f>ROUND(I257*H257,2)</f>
        <v>0</v>
      </c>
      <c r="BL257" s="17" t="s">
        <v>1756</v>
      </c>
      <c r="BM257" s="154" t="s">
        <v>1845</v>
      </c>
    </row>
    <row r="258" spans="1:65" s="12" customFormat="1">
      <c r="B258" s="156"/>
      <c r="D258" s="157" t="s">
        <v>1758</v>
      </c>
      <c r="E258" s="158" t="s">
        <v>1456</v>
      </c>
      <c r="F258" s="159" t="s">
        <v>1846</v>
      </c>
      <c r="H258" s="158" t="s">
        <v>1456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8" t="s">
        <v>1758</v>
      </c>
      <c r="AU258" s="158" t="s">
        <v>1535</v>
      </c>
      <c r="AV258" s="12" t="s">
        <v>1533</v>
      </c>
      <c r="AW258" s="12" t="s">
        <v>1482</v>
      </c>
      <c r="AX258" s="12" t="s">
        <v>1526</v>
      </c>
      <c r="AY258" s="158" t="s">
        <v>1750</v>
      </c>
    </row>
    <row r="259" spans="1:65" s="13" customFormat="1">
      <c r="B259" s="163"/>
      <c r="D259" s="157" t="s">
        <v>1758</v>
      </c>
      <c r="E259" s="164" t="s">
        <v>1456</v>
      </c>
      <c r="F259" s="165" t="s">
        <v>1404</v>
      </c>
      <c r="H259" s="166">
        <v>275.70999999999998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1758</v>
      </c>
      <c r="AU259" s="164" t="s">
        <v>1535</v>
      </c>
      <c r="AV259" s="13" t="s">
        <v>1535</v>
      </c>
      <c r="AW259" s="13" t="s">
        <v>1482</v>
      </c>
      <c r="AX259" s="13" t="s">
        <v>1533</v>
      </c>
      <c r="AY259" s="164" t="s">
        <v>1750</v>
      </c>
    </row>
    <row r="260" spans="1:65" s="1" customFormat="1" ht="16.5" customHeight="1">
      <c r="A260" s="29"/>
      <c r="B260" s="142"/>
      <c r="C260" s="177" t="s">
        <v>1934</v>
      </c>
      <c r="D260" s="177" t="s">
        <v>1849</v>
      </c>
      <c r="E260" s="178" t="s">
        <v>1850</v>
      </c>
      <c r="F260" s="179" t="s">
        <v>1851</v>
      </c>
      <c r="G260" s="180" t="s">
        <v>1839</v>
      </c>
      <c r="H260" s="181">
        <v>46.192</v>
      </c>
      <c r="I260" s="182"/>
      <c r="J260" s="182">
        <f>ROUND(I260*H260,2)</f>
        <v>0</v>
      </c>
      <c r="K260" s="183"/>
      <c r="L260" s="184"/>
      <c r="M260" s="185" t="s">
        <v>1456</v>
      </c>
      <c r="N260" s="186" t="s">
        <v>1491</v>
      </c>
      <c r="O260" s="152">
        <v>0</v>
      </c>
      <c r="P260" s="152">
        <f>O260*H260</f>
        <v>0</v>
      </c>
      <c r="Q260" s="152">
        <v>1</v>
      </c>
      <c r="R260" s="152">
        <f>Q260*H260</f>
        <v>46.192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1789</v>
      </c>
      <c r="AT260" s="154" t="s">
        <v>1849</v>
      </c>
      <c r="AU260" s="154" t="s">
        <v>1535</v>
      </c>
      <c r="AY260" s="17" t="s">
        <v>1750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1533</v>
      </c>
      <c r="BK260" s="155">
        <f>ROUND(I260*H260,2)</f>
        <v>0</v>
      </c>
      <c r="BL260" s="17" t="s">
        <v>1756</v>
      </c>
      <c r="BM260" s="154" t="s">
        <v>1852</v>
      </c>
    </row>
    <row r="261" spans="1:65" s="12" customFormat="1">
      <c r="B261" s="156"/>
      <c r="D261" s="157" t="s">
        <v>1758</v>
      </c>
      <c r="E261" s="158" t="s">
        <v>1456</v>
      </c>
      <c r="F261" s="159" t="s">
        <v>1405</v>
      </c>
      <c r="H261" s="158" t="s">
        <v>1456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1758</v>
      </c>
      <c r="AU261" s="158" t="s">
        <v>1535</v>
      </c>
      <c r="AV261" s="12" t="s">
        <v>1533</v>
      </c>
      <c r="AW261" s="12" t="s">
        <v>1482</v>
      </c>
      <c r="AX261" s="12" t="s">
        <v>1526</v>
      </c>
      <c r="AY261" s="158" t="s">
        <v>1750</v>
      </c>
    </row>
    <row r="262" spans="1:65" s="13" customFormat="1">
      <c r="B262" s="163"/>
      <c r="D262" s="157" t="s">
        <v>1758</v>
      </c>
      <c r="E262" s="164" t="s">
        <v>1456</v>
      </c>
      <c r="F262" s="165" t="s">
        <v>1406</v>
      </c>
      <c r="H262" s="166">
        <v>4.7850000000000001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1758</v>
      </c>
      <c r="AU262" s="164" t="s">
        <v>1535</v>
      </c>
      <c r="AV262" s="13" t="s">
        <v>1535</v>
      </c>
      <c r="AW262" s="13" t="s">
        <v>1482</v>
      </c>
      <c r="AX262" s="13" t="s">
        <v>1526</v>
      </c>
      <c r="AY262" s="164" t="s">
        <v>1750</v>
      </c>
    </row>
    <row r="263" spans="1:65" s="13" customFormat="1">
      <c r="B263" s="163"/>
      <c r="D263" s="157" t="s">
        <v>1758</v>
      </c>
      <c r="E263" s="164" t="s">
        <v>1456</v>
      </c>
      <c r="F263" s="165" t="s">
        <v>1407</v>
      </c>
      <c r="H263" s="166">
        <v>12.375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1758</v>
      </c>
      <c r="AU263" s="164" t="s">
        <v>1535</v>
      </c>
      <c r="AV263" s="13" t="s">
        <v>1535</v>
      </c>
      <c r="AW263" s="13" t="s">
        <v>1482</v>
      </c>
      <c r="AX263" s="13" t="s">
        <v>1526</v>
      </c>
      <c r="AY263" s="164" t="s">
        <v>1750</v>
      </c>
    </row>
    <row r="264" spans="1:65" s="13" customFormat="1">
      <c r="B264" s="163"/>
      <c r="D264" s="157" t="s">
        <v>1758</v>
      </c>
      <c r="E264" s="164" t="s">
        <v>1456</v>
      </c>
      <c r="F264" s="165" t="s">
        <v>1408</v>
      </c>
      <c r="H264" s="166">
        <v>10.5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1758</v>
      </c>
      <c r="AU264" s="164" t="s">
        <v>1535</v>
      </c>
      <c r="AV264" s="13" t="s">
        <v>1535</v>
      </c>
      <c r="AW264" s="13" t="s">
        <v>1482</v>
      </c>
      <c r="AX264" s="13" t="s">
        <v>1526</v>
      </c>
      <c r="AY264" s="164" t="s">
        <v>1750</v>
      </c>
    </row>
    <row r="265" spans="1:65" s="14" customFormat="1">
      <c r="B265" s="170"/>
      <c r="D265" s="157" t="s">
        <v>1758</v>
      </c>
      <c r="E265" s="171" t="s">
        <v>1456</v>
      </c>
      <c r="F265" s="172" t="s">
        <v>1816</v>
      </c>
      <c r="H265" s="173">
        <v>27.66</v>
      </c>
      <c r="L265" s="170"/>
      <c r="M265" s="174"/>
      <c r="N265" s="175"/>
      <c r="O265" s="175"/>
      <c r="P265" s="175"/>
      <c r="Q265" s="175"/>
      <c r="R265" s="175"/>
      <c r="S265" s="175"/>
      <c r="T265" s="176"/>
      <c r="AT265" s="171" t="s">
        <v>1758</v>
      </c>
      <c r="AU265" s="171" t="s">
        <v>1535</v>
      </c>
      <c r="AV265" s="14" t="s">
        <v>1756</v>
      </c>
      <c r="AW265" s="14" t="s">
        <v>1482</v>
      </c>
      <c r="AX265" s="14" t="s">
        <v>1533</v>
      </c>
      <c r="AY265" s="171" t="s">
        <v>1750</v>
      </c>
    </row>
    <row r="266" spans="1:65" s="13" customFormat="1">
      <c r="B266" s="163"/>
      <c r="D266" s="157" t="s">
        <v>1758</v>
      </c>
      <c r="F266" s="165" t="s">
        <v>1409</v>
      </c>
      <c r="H266" s="166">
        <v>46.192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1758</v>
      </c>
      <c r="AU266" s="164" t="s">
        <v>1535</v>
      </c>
      <c r="AV266" s="13" t="s">
        <v>1535</v>
      </c>
      <c r="AW266" s="13" t="s">
        <v>1458</v>
      </c>
      <c r="AX266" s="13" t="s">
        <v>1533</v>
      </c>
      <c r="AY266" s="164" t="s">
        <v>1750</v>
      </c>
    </row>
    <row r="267" spans="1:65" s="1" customFormat="1" ht="66.75" customHeight="1">
      <c r="A267" s="29"/>
      <c r="B267" s="142"/>
      <c r="C267" s="143" t="s">
        <v>1939</v>
      </c>
      <c r="D267" s="143" t="s">
        <v>1752</v>
      </c>
      <c r="E267" s="144" t="s">
        <v>1857</v>
      </c>
      <c r="F267" s="145" t="s">
        <v>1858</v>
      </c>
      <c r="G267" s="146" t="s">
        <v>1802</v>
      </c>
      <c r="H267" s="147">
        <v>51.832000000000001</v>
      </c>
      <c r="I267" s="148"/>
      <c r="J267" s="148">
        <f>ROUND(I267*H267,2)</f>
        <v>0</v>
      </c>
      <c r="K267" s="149"/>
      <c r="L267" s="30"/>
      <c r="M267" s="150" t="s">
        <v>1456</v>
      </c>
      <c r="N267" s="151" t="s">
        <v>1491</v>
      </c>
      <c r="O267" s="152">
        <v>0.435</v>
      </c>
      <c r="P267" s="152">
        <f>O267*H267</f>
        <v>22.54692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1756</v>
      </c>
      <c r="AT267" s="154" t="s">
        <v>1752</v>
      </c>
      <c r="AU267" s="154" t="s">
        <v>1535</v>
      </c>
      <c r="AY267" s="17" t="s">
        <v>1750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1533</v>
      </c>
      <c r="BK267" s="155">
        <f>ROUND(I267*H267,2)</f>
        <v>0</v>
      </c>
      <c r="BL267" s="17" t="s">
        <v>1756</v>
      </c>
      <c r="BM267" s="154" t="s">
        <v>1859</v>
      </c>
    </row>
    <row r="268" spans="1:65" s="13" customFormat="1">
      <c r="B268" s="163"/>
      <c r="D268" s="157" t="s">
        <v>1758</v>
      </c>
      <c r="E268" s="164" t="s">
        <v>1456</v>
      </c>
      <c r="F268" s="165" t="s">
        <v>1410</v>
      </c>
      <c r="H268" s="166">
        <v>14.212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1758</v>
      </c>
      <c r="AU268" s="164" t="s">
        <v>1535</v>
      </c>
      <c r="AV268" s="13" t="s">
        <v>1535</v>
      </c>
      <c r="AW268" s="13" t="s">
        <v>1482</v>
      </c>
      <c r="AX268" s="13" t="s">
        <v>1526</v>
      </c>
      <c r="AY268" s="164" t="s">
        <v>1750</v>
      </c>
    </row>
    <row r="269" spans="1:65" s="13" customFormat="1">
      <c r="B269" s="163"/>
      <c r="D269" s="157" t="s">
        <v>1758</v>
      </c>
      <c r="E269" s="164" t="s">
        <v>1456</v>
      </c>
      <c r="F269" s="165" t="s">
        <v>1411</v>
      </c>
      <c r="H269" s="166">
        <v>22.66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1758</v>
      </c>
      <c r="AU269" s="164" t="s">
        <v>1535</v>
      </c>
      <c r="AV269" s="13" t="s">
        <v>1535</v>
      </c>
      <c r="AW269" s="13" t="s">
        <v>1482</v>
      </c>
      <c r="AX269" s="13" t="s">
        <v>1526</v>
      </c>
      <c r="AY269" s="164" t="s">
        <v>1750</v>
      </c>
    </row>
    <row r="270" spans="1:65" s="13" customFormat="1">
      <c r="B270" s="163"/>
      <c r="D270" s="157" t="s">
        <v>1758</v>
      </c>
      <c r="E270" s="164" t="s">
        <v>1456</v>
      </c>
      <c r="F270" s="165" t="s">
        <v>1412</v>
      </c>
      <c r="H270" s="166">
        <v>6.16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1758</v>
      </c>
      <c r="AU270" s="164" t="s">
        <v>1535</v>
      </c>
      <c r="AV270" s="13" t="s">
        <v>1535</v>
      </c>
      <c r="AW270" s="13" t="s">
        <v>1482</v>
      </c>
      <c r="AX270" s="13" t="s">
        <v>1526</v>
      </c>
      <c r="AY270" s="164" t="s">
        <v>1750</v>
      </c>
    </row>
    <row r="271" spans="1:65" s="13" customFormat="1">
      <c r="B271" s="163"/>
      <c r="D271" s="157" t="s">
        <v>1758</v>
      </c>
      <c r="E271" s="164" t="s">
        <v>1456</v>
      </c>
      <c r="F271" s="165" t="s">
        <v>1413</v>
      </c>
      <c r="H271" s="166">
        <v>8.8000000000000007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1758</v>
      </c>
      <c r="AU271" s="164" t="s">
        <v>1535</v>
      </c>
      <c r="AV271" s="13" t="s">
        <v>1535</v>
      </c>
      <c r="AW271" s="13" t="s">
        <v>1482</v>
      </c>
      <c r="AX271" s="13" t="s">
        <v>1526</v>
      </c>
      <c r="AY271" s="164" t="s">
        <v>1750</v>
      </c>
    </row>
    <row r="272" spans="1:65" s="14" customFormat="1">
      <c r="B272" s="170"/>
      <c r="D272" s="157" t="s">
        <v>1758</v>
      </c>
      <c r="E272" s="171" t="s">
        <v>1456</v>
      </c>
      <c r="F272" s="172" t="s">
        <v>1816</v>
      </c>
      <c r="H272" s="173">
        <v>51.832000000000001</v>
      </c>
      <c r="L272" s="170"/>
      <c r="M272" s="174"/>
      <c r="N272" s="175"/>
      <c r="O272" s="175"/>
      <c r="P272" s="175"/>
      <c r="Q272" s="175"/>
      <c r="R272" s="175"/>
      <c r="S272" s="175"/>
      <c r="T272" s="176"/>
      <c r="AT272" s="171" t="s">
        <v>1758</v>
      </c>
      <c r="AU272" s="171" t="s">
        <v>1535</v>
      </c>
      <c r="AV272" s="14" t="s">
        <v>1756</v>
      </c>
      <c r="AW272" s="14" t="s">
        <v>1482</v>
      </c>
      <c r="AX272" s="14" t="s">
        <v>1533</v>
      </c>
      <c r="AY272" s="171" t="s">
        <v>1750</v>
      </c>
    </row>
    <row r="273" spans="1:65" s="1" customFormat="1" ht="16.5" customHeight="1">
      <c r="A273" s="29"/>
      <c r="B273" s="142"/>
      <c r="C273" s="177" t="s">
        <v>1944</v>
      </c>
      <c r="D273" s="177" t="s">
        <v>1849</v>
      </c>
      <c r="E273" s="178" t="s">
        <v>1861</v>
      </c>
      <c r="F273" s="179" t="s">
        <v>1862</v>
      </c>
      <c r="G273" s="180" t="s">
        <v>1839</v>
      </c>
      <c r="H273" s="181">
        <v>103.664</v>
      </c>
      <c r="I273" s="182"/>
      <c r="J273" s="182">
        <f>ROUND(I273*H273,2)</f>
        <v>0</v>
      </c>
      <c r="K273" s="183"/>
      <c r="L273" s="184"/>
      <c r="M273" s="185" t="s">
        <v>1456</v>
      </c>
      <c r="N273" s="186" t="s">
        <v>1491</v>
      </c>
      <c r="O273" s="152">
        <v>0</v>
      </c>
      <c r="P273" s="152">
        <f>O273*H273</f>
        <v>0</v>
      </c>
      <c r="Q273" s="152">
        <v>1</v>
      </c>
      <c r="R273" s="152">
        <f>Q273*H273</f>
        <v>103.664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1789</v>
      </c>
      <c r="AT273" s="154" t="s">
        <v>1849</v>
      </c>
      <c r="AU273" s="154" t="s">
        <v>1535</v>
      </c>
      <c r="AY273" s="17" t="s">
        <v>1750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1533</v>
      </c>
      <c r="BK273" s="155">
        <f>ROUND(I273*H273,2)</f>
        <v>0</v>
      </c>
      <c r="BL273" s="17" t="s">
        <v>1756</v>
      </c>
      <c r="BM273" s="154" t="s">
        <v>1863</v>
      </c>
    </row>
    <row r="274" spans="1:65" s="13" customFormat="1">
      <c r="B274" s="163"/>
      <c r="D274" s="157" t="s">
        <v>1758</v>
      </c>
      <c r="F274" s="165" t="s">
        <v>1414</v>
      </c>
      <c r="H274" s="166">
        <v>103.664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1758</v>
      </c>
      <c r="AU274" s="164" t="s">
        <v>1535</v>
      </c>
      <c r="AV274" s="13" t="s">
        <v>1535</v>
      </c>
      <c r="AW274" s="13" t="s">
        <v>1458</v>
      </c>
      <c r="AX274" s="13" t="s">
        <v>1533</v>
      </c>
      <c r="AY274" s="164" t="s">
        <v>1750</v>
      </c>
    </row>
    <row r="275" spans="1:65" s="1" customFormat="1" ht="37.9" customHeight="1">
      <c r="A275" s="29"/>
      <c r="B275" s="142"/>
      <c r="C275" s="143" t="s">
        <v>1949</v>
      </c>
      <c r="D275" s="143" t="s">
        <v>1752</v>
      </c>
      <c r="E275" s="144" t="s">
        <v>1866</v>
      </c>
      <c r="F275" s="145" t="s">
        <v>1867</v>
      </c>
      <c r="G275" s="146" t="s">
        <v>1755</v>
      </c>
      <c r="H275" s="147">
        <v>22.55</v>
      </c>
      <c r="I275" s="148"/>
      <c r="J275" s="148">
        <f>ROUND(I275*H275,2)</f>
        <v>0</v>
      </c>
      <c r="K275" s="149"/>
      <c r="L275" s="30"/>
      <c r="M275" s="150" t="s">
        <v>1456</v>
      </c>
      <c r="N275" s="151" t="s">
        <v>1491</v>
      </c>
      <c r="O275" s="152">
        <v>1.2E-2</v>
      </c>
      <c r="P275" s="152">
        <f>O275*H275</f>
        <v>0.27060000000000001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1756</v>
      </c>
      <c r="AT275" s="154" t="s">
        <v>1752</v>
      </c>
      <c r="AU275" s="154" t="s">
        <v>1535</v>
      </c>
      <c r="AY275" s="17" t="s">
        <v>1750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1533</v>
      </c>
      <c r="BK275" s="155">
        <f>ROUND(I275*H275,2)</f>
        <v>0</v>
      </c>
      <c r="BL275" s="17" t="s">
        <v>1756</v>
      </c>
      <c r="BM275" s="154" t="s">
        <v>1260</v>
      </c>
    </row>
    <row r="276" spans="1:65" s="13" customFormat="1">
      <c r="B276" s="163"/>
      <c r="D276" s="157" t="s">
        <v>1758</v>
      </c>
      <c r="E276" s="164" t="s">
        <v>1456</v>
      </c>
      <c r="F276" s="165" t="s">
        <v>1356</v>
      </c>
      <c r="H276" s="166">
        <v>22.55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1758</v>
      </c>
      <c r="AU276" s="164" t="s">
        <v>1535</v>
      </c>
      <c r="AV276" s="13" t="s">
        <v>1535</v>
      </c>
      <c r="AW276" s="13" t="s">
        <v>1482</v>
      </c>
      <c r="AX276" s="13" t="s">
        <v>1533</v>
      </c>
      <c r="AY276" s="164" t="s">
        <v>1750</v>
      </c>
    </row>
    <row r="277" spans="1:65" s="1" customFormat="1" ht="16.5" customHeight="1">
      <c r="A277" s="29"/>
      <c r="B277" s="142"/>
      <c r="C277" s="143" t="s">
        <v>1953</v>
      </c>
      <c r="D277" s="143" t="s">
        <v>1752</v>
      </c>
      <c r="E277" s="144" t="s">
        <v>1870</v>
      </c>
      <c r="F277" s="145" t="s">
        <v>1871</v>
      </c>
      <c r="G277" s="146" t="s">
        <v>1755</v>
      </c>
      <c r="H277" s="147">
        <v>22.55</v>
      </c>
      <c r="I277" s="148"/>
      <c r="J277" s="148">
        <f>ROUND(I277*H277,2)</f>
        <v>0</v>
      </c>
      <c r="K277" s="149"/>
      <c r="L277" s="30"/>
      <c r="M277" s="150" t="s">
        <v>1456</v>
      </c>
      <c r="N277" s="151" t="s">
        <v>1491</v>
      </c>
      <c r="O277" s="152">
        <v>1.2E-2</v>
      </c>
      <c r="P277" s="152">
        <f>O277*H277</f>
        <v>0.27060000000000001</v>
      </c>
      <c r="Q277" s="152">
        <v>1.2700000000000001E-3</v>
      </c>
      <c r="R277" s="152">
        <f>Q277*H277</f>
        <v>2.8638500000000004E-2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1756</v>
      </c>
      <c r="AT277" s="154" t="s">
        <v>1752</v>
      </c>
      <c r="AU277" s="154" t="s">
        <v>1535</v>
      </c>
      <c r="AY277" s="17" t="s">
        <v>1750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1533</v>
      </c>
      <c r="BK277" s="155">
        <f>ROUND(I277*H277,2)</f>
        <v>0</v>
      </c>
      <c r="BL277" s="17" t="s">
        <v>1756</v>
      </c>
      <c r="BM277" s="154" t="s">
        <v>1261</v>
      </c>
    </row>
    <row r="278" spans="1:65" s="1" customFormat="1" ht="16.5" customHeight="1">
      <c r="A278" s="29"/>
      <c r="B278" s="142"/>
      <c r="C278" s="177" t="s">
        <v>1958</v>
      </c>
      <c r="D278" s="177" t="s">
        <v>1849</v>
      </c>
      <c r="E278" s="178" t="s">
        <v>1874</v>
      </c>
      <c r="F278" s="179" t="s">
        <v>1875</v>
      </c>
      <c r="G278" s="180" t="s">
        <v>1876</v>
      </c>
      <c r="H278" s="181">
        <v>0.56399999999999995</v>
      </c>
      <c r="I278" s="182"/>
      <c r="J278" s="182">
        <f>ROUND(I278*H278,2)</f>
        <v>0</v>
      </c>
      <c r="K278" s="183"/>
      <c r="L278" s="184"/>
      <c r="M278" s="185" t="s">
        <v>1456</v>
      </c>
      <c r="N278" s="186" t="s">
        <v>1491</v>
      </c>
      <c r="O278" s="152">
        <v>0</v>
      </c>
      <c r="P278" s="152">
        <f>O278*H278</f>
        <v>0</v>
      </c>
      <c r="Q278" s="152">
        <v>1E-3</v>
      </c>
      <c r="R278" s="152">
        <f>Q278*H278</f>
        <v>5.6399999999999994E-4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1789</v>
      </c>
      <c r="AT278" s="154" t="s">
        <v>1849</v>
      </c>
      <c r="AU278" s="154" t="s">
        <v>1535</v>
      </c>
      <c r="AY278" s="17" t="s">
        <v>1750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1533</v>
      </c>
      <c r="BK278" s="155">
        <f>ROUND(I278*H278,2)</f>
        <v>0</v>
      </c>
      <c r="BL278" s="17" t="s">
        <v>1756</v>
      </c>
      <c r="BM278" s="154" t="s">
        <v>1262</v>
      </c>
    </row>
    <row r="279" spans="1:65" s="13" customFormat="1">
      <c r="B279" s="163"/>
      <c r="D279" s="157" t="s">
        <v>1758</v>
      </c>
      <c r="F279" s="165" t="s">
        <v>1415</v>
      </c>
      <c r="H279" s="166">
        <v>0.56399999999999995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1758</v>
      </c>
      <c r="AU279" s="164" t="s">
        <v>1535</v>
      </c>
      <c r="AV279" s="13" t="s">
        <v>1535</v>
      </c>
      <c r="AW279" s="13" t="s">
        <v>1458</v>
      </c>
      <c r="AX279" s="13" t="s">
        <v>1533</v>
      </c>
      <c r="AY279" s="164" t="s">
        <v>1750</v>
      </c>
    </row>
    <row r="280" spans="1:65" s="11" customFormat="1" ht="22.9" customHeight="1">
      <c r="B280" s="130"/>
      <c r="D280" s="131" t="s">
        <v>1525</v>
      </c>
      <c r="E280" s="140" t="s">
        <v>1535</v>
      </c>
      <c r="F280" s="140" t="s">
        <v>1879</v>
      </c>
      <c r="J280" s="141">
        <f>BK280</f>
        <v>0</v>
      </c>
      <c r="L280" s="130"/>
      <c r="M280" s="134"/>
      <c r="N280" s="135"/>
      <c r="O280" s="135"/>
      <c r="P280" s="136">
        <f>P281</f>
        <v>34.357999999999997</v>
      </c>
      <c r="Q280" s="135"/>
      <c r="R280" s="136">
        <f>R281</f>
        <v>17.153022</v>
      </c>
      <c r="S280" s="135"/>
      <c r="T280" s="137">
        <f>T281</f>
        <v>0</v>
      </c>
      <c r="AR280" s="131" t="s">
        <v>1533</v>
      </c>
      <c r="AT280" s="138" t="s">
        <v>1525</v>
      </c>
      <c r="AU280" s="138" t="s">
        <v>1533</v>
      </c>
      <c r="AY280" s="131" t="s">
        <v>1750</v>
      </c>
      <c r="BK280" s="139">
        <f>BK281</f>
        <v>0</v>
      </c>
    </row>
    <row r="281" spans="1:65" s="1" customFormat="1" ht="55.5" customHeight="1">
      <c r="A281" s="29"/>
      <c r="B281" s="142"/>
      <c r="C281" s="143" t="s">
        <v>1962</v>
      </c>
      <c r="D281" s="143" t="s">
        <v>1752</v>
      </c>
      <c r="E281" s="144" t="s">
        <v>1881</v>
      </c>
      <c r="F281" s="145" t="s">
        <v>1882</v>
      </c>
      <c r="G281" s="146" t="s">
        <v>1786</v>
      </c>
      <c r="H281" s="147">
        <v>83.8</v>
      </c>
      <c r="I281" s="148"/>
      <c r="J281" s="148">
        <f>ROUND(I281*H281,2)</f>
        <v>0</v>
      </c>
      <c r="K281" s="149"/>
      <c r="L281" s="30"/>
      <c r="M281" s="150" t="s">
        <v>1456</v>
      </c>
      <c r="N281" s="151" t="s">
        <v>1491</v>
      </c>
      <c r="O281" s="152">
        <v>0.41</v>
      </c>
      <c r="P281" s="152">
        <f>O281*H281</f>
        <v>34.357999999999997</v>
      </c>
      <c r="Q281" s="152">
        <v>0.20469000000000001</v>
      </c>
      <c r="R281" s="152">
        <f>Q281*H281</f>
        <v>17.153022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1756</v>
      </c>
      <c r="AT281" s="154" t="s">
        <v>1752</v>
      </c>
      <c r="AU281" s="154" t="s">
        <v>1535</v>
      </c>
      <c r="AY281" s="17" t="s">
        <v>1750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1533</v>
      </c>
      <c r="BK281" s="155">
        <f>ROUND(I281*H281,2)</f>
        <v>0</v>
      </c>
      <c r="BL281" s="17" t="s">
        <v>1756</v>
      </c>
      <c r="BM281" s="154" t="s">
        <v>1883</v>
      </c>
    </row>
    <row r="282" spans="1:65" s="11" customFormat="1" ht="22.9" customHeight="1">
      <c r="B282" s="130"/>
      <c r="D282" s="131" t="s">
        <v>1525</v>
      </c>
      <c r="E282" s="140" t="s">
        <v>1756</v>
      </c>
      <c r="F282" s="140" t="s">
        <v>1893</v>
      </c>
      <c r="J282" s="141">
        <f>BK282</f>
        <v>0</v>
      </c>
      <c r="L282" s="130"/>
      <c r="M282" s="134"/>
      <c r="N282" s="135"/>
      <c r="O282" s="135"/>
      <c r="P282" s="136">
        <f>SUM(P283:P288)</f>
        <v>25.599845999999996</v>
      </c>
      <c r="Q282" s="135"/>
      <c r="R282" s="136">
        <f>SUM(R283:R288)</f>
        <v>0</v>
      </c>
      <c r="S282" s="135"/>
      <c r="T282" s="137">
        <f>SUM(T283:T288)</f>
        <v>0</v>
      </c>
      <c r="AR282" s="131" t="s">
        <v>1533</v>
      </c>
      <c r="AT282" s="138" t="s">
        <v>1525</v>
      </c>
      <c r="AU282" s="138" t="s">
        <v>1533</v>
      </c>
      <c r="AY282" s="131" t="s">
        <v>1750</v>
      </c>
      <c r="BK282" s="139">
        <f>SUM(BK283:BK288)</f>
        <v>0</v>
      </c>
    </row>
    <row r="283" spans="1:65" s="1" customFormat="1" ht="33" customHeight="1">
      <c r="A283" s="29"/>
      <c r="B283" s="142"/>
      <c r="C283" s="143" t="s">
        <v>1966</v>
      </c>
      <c r="D283" s="143" t="s">
        <v>1752</v>
      </c>
      <c r="E283" s="144" t="s">
        <v>1895</v>
      </c>
      <c r="F283" s="145" t="s">
        <v>1896</v>
      </c>
      <c r="G283" s="146" t="s">
        <v>1802</v>
      </c>
      <c r="H283" s="147">
        <v>19.437999999999999</v>
      </c>
      <c r="I283" s="148"/>
      <c r="J283" s="148">
        <f>ROUND(I283*H283,2)</f>
        <v>0</v>
      </c>
      <c r="K283" s="149"/>
      <c r="L283" s="30"/>
      <c r="M283" s="150" t="s">
        <v>1456</v>
      </c>
      <c r="N283" s="151" t="s">
        <v>1491</v>
      </c>
      <c r="O283" s="152">
        <v>1.3169999999999999</v>
      </c>
      <c r="P283" s="152">
        <f>O283*H283</f>
        <v>25.599845999999996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1756</v>
      </c>
      <c r="AT283" s="154" t="s">
        <v>1752</v>
      </c>
      <c r="AU283" s="154" t="s">
        <v>1535</v>
      </c>
      <c r="AY283" s="17" t="s">
        <v>1750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1533</v>
      </c>
      <c r="BK283" s="155">
        <f>ROUND(I283*H283,2)</f>
        <v>0</v>
      </c>
      <c r="BL283" s="17" t="s">
        <v>1756</v>
      </c>
      <c r="BM283" s="154" t="s">
        <v>1897</v>
      </c>
    </row>
    <row r="284" spans="1:65" s="13" customFormat="1">
      <c r="B284" s="163"/>
      <c r="D284" s="157" t="s">
        <v>1758</v>
      </c>
      <c r="E284" s="164" t="s">
        <v>1456</v>
      </c>
      <c r="F284" s="165" t="s">
        <v>1416</v>
      </c>
      <c r="H284" s="166">
        <v>5.33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1758</v>
      </c>
      <c r="AU284" s="164" t="s">
        <v>1535</v>
      </c>
      <c r="AV284" s="13" t="s">
        <v>1535</v>
      </c>
      <c r="AW284" s="13" t="s">
        <v>1482</v>
      </c>
      <c r="AX284" s="13" t="s">
        <v>1526</v>
      </c>
      <c r="AY284" s="164" t="s">
        <v>1750</v>
      </c>
    </row>
    <row r="285" spans="1:65" s="13" customFormat="1">
      <c r="B285" s="163"/>
      <c r="D285" s="157" t="s">
        <v>1758</v>
      </c>
      <c r="E285" s="164" t="s">
        <v>1456</v>
      </c>
      <c r="F285" s="165" t="s">
        <v>1417</v>
      </c>
      <c r="H285" s="166">
        <v>8.4979999999999993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1758</v>
      </c>
      <c r="AU285" s="164" t="s">
        <v>1535</v>
      </c>
      <c r="AV285" s="13" t="s">
        <v>1535</v>
      </c>
      <c r="AW285" s="13" t="s">
        <v>1482</v>
      </c>
      <c r="AX285" s="13" t="s">
        <v>1526</v>
      </c>
      <c r="AY285" s="164" t="s">
        <v>1750</v>
      </c>
    </row>
    <row r="286" spans="1:65" s="13" customFormat="1">
      <c r="B286" s="163"/>
      <c r="D286" s="157" t="s">
        <v>1758</v>
      </c>
      <c r="E286" s="164" t="s">
        <v>1456</v>
      </c>
      <c r="F286" s="165" t="s">
        <v>1418</v>
      </c>
      <c r="H286" s="166">
        <v>2.31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1758</v>
      </c>
      <c r="AU286" s="164" t="s">
        <v>1535</v>
      </c>
      <c r="AV286" s="13" t="s">
        <v>1535</v>
      </c>
      <c r="AW286" s="13" t="s">
        <v>1482</v>
      </c>
      <c r="AX286" s="13" t="s">
        <v>1526</v>
      </c>
      <c r="AY286" s="164" t="s">
        <v>1750</v>
      </c>
    </row>
    <row r="287" spans="1:65" s="13" customFormat="1">
      <c r="B287" s="163"/>
      <c r="D287" s="157" t="s">
        <v>1758</v>
      </c>
      <c r="E287" s="164" t="s">
        <v>1456</v>
      </c>
      <c r="F287" s="165" t="s">
        <v>1419</v>
      </c>
      <c r="H287" s="166">
        <v>3.3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1758</v>
      </c>
      <c r="AU287" s="164" t="s">
        <v>1535</v>
      </c>
      <c r="AV287" s="13" t="s">
        <v>1535</v>
      </c>
      <c r="AW287" s="13" t="s">
        <v>1482</v>
      </c>
      <c r="AX287" s="13" t="s">
        <v>1526</v>
      </c>
      <c r="AY287" s="164" t="s">
        <v>1750</v>
      </c>
    </row>
    <row r="288" spans="1:65" s="14" customFormat="1">
      <c r="B288" s="170"/>
      <c r="D288" s="157" t="s">
        <v>1758</v>
      </c>
      <c r="E288" s="171" t="s">
        <v>1456</v>
      </c>
      <c r="F288" s="172" t="s">
        <v>1816</v>
      </c>
      <c r="H288" s="173">
        <v>19.437999999999999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1758</v>
      </c>
      <c r="AU288" s="171" t="s">
        <v>1535</v>
      </c>
      <c r="AV288" s="14" t="s">
        <v>1756</v>
      </c>
      <c r="AW288" s="14" t="s">
        <v>1482</v>
      </c>
      <c r="AX288" s="14" t="s">
        <v>1533</v>
      </c>
      <c r="AY288" s="171" t="s">
        <v>1750</v>
      </c>
    </row>
    <row r="289" spans="1:65" s="11" customFormat="1" ht="22.9" customHeight="1">
      <c r="B289" s="130"/>
      <c r="D289" s="131" t="s">
        <v>1525</v>
      </c>
      <c r="E289" s="140" t="s">
        <v>1771</v>
      </c>
      <c r="F289" s="140" t="s">
        <v>1920</v>
      </c>
      <c r="J289" s="141">
        <f>BK289</f>
        <v>0</v>
      </c>
      <c r="L289" s="130"/>
      <c r="M289" s="134"/>
      <c r="N289" s="135"/>
      <c r="O289" s="135"/>
      <c r="P289" s="136">
        <f>SUM(P290:P335)</f>
        <v>11.3888</v>
      </c>
      <c r="Q289" s="135"/>
      <c r="R289" s="136">
        <f>SUM(R290:R335)</f>
        <v>0.12239999999999999</v>
      </c>
      <c r="S289" s="135"/>
      <c r="T289" s="137">
        <f>SUM(T290:T335)</f>
        <v>0</v>
      </c>
      <c r="AR289" s="131" t="s">
        <v>1533</v>
      </c>
      <c r="AT289" s="138" t="s">
        <v>1525</v>
      </c>
      <c r="AU289" s="138" t="s">
        <v>1533</v>
      </c>
      <c r="AY289" s="131" t="s">
        <v>1750</v>
      </c>
      <c r="BK289" s="139">
        <f>SUM(BK290:BK335)</f>
        <v>0</v>
      </c>
    </row>
    <row r="290" spans="1:65" s="1" customFormat="1" ht="37.9" customHeight="1">
      <c r="A290" s="29"/>
      <c r="B290" s="142"/>
      <c r="C290" s="143" t="s">
        <v>1970</v>
      </c>
      <c r="D290" s="143" t="s">
        <v>1752</v>
      </c>
      <c r="E290" s="144" t="s">
        <v>1922</v>
      </c>
      <c r="F290" s="145" t="s">
        <v>1923</v>
      </c>
      <c r="G290" s="146" t="s">
        <v>1755</v>
      </c>
      <c r="H290" s="147">
        <v>14.8</v>
      </c>
      <c r="I290" s="148"/>
      <c r="J290" s="148">
        <f>ROUND(I290*H290,2)</f>
        <v>0</v>
      </c>
      <c r="K290" s="149"/>
      <c r="L290" s="30"/>
      <c r="M290" s="150" t="s">
        <v>1456</v>
      </c>
      <c r="N290" s="151" t="s">
        <v>1491</v>
      </c>
      <c r="O290" s="152">
        <v>0.02</v>
      </c>
      <c r="P290" s="152">
        <f>O290*H290</f>
        <v>0.29600000000000004</v>
      </c>
      <c r="Q290" s="152">
        <v>0</v>
      </c>
      <c r="R290" s="152">
        <f>Q290*H290</f>
        <v>0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1756</v>
      </c>
      <c r="AT290" s="154" t="s">
        <v>1752</v>
      </c>
      <c r="AU290" s="154" t="s">
        <v>1535</v>
      </c>
      <c r="AY290" s="17" t="s">
        <v>1750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1533</v>
      </c>
      <c r="BK290" s="155">
        <f>ROUND(I290*H290,2)</f>
        <v>0</v>
      </c>
      <c r="BL290" s="17" t="s">
        <v>1756</v>
      </c>
      <c r="BM290" s="154" t="s">
        <v>1924</v>
      </c>
    </row>
    <row r="291" spans="1:65" s="12" customFormat="1">
      <c r="B291" s="156"/>
      <c r="D291" s="157" t="s">
        <v>1758</v>
      </c>
      <c r="E291" s="158" t="s">
        <v>1456</v>
      </c>
      <c r="F291" s="159" t="s">
        <v>2154</v>
      </c>
      <c r="H291" s="158" t="s">
        <v>1456</v>
      </c>
      <c r="L291" s="156"/>
      <c r="M291" s="160"/>
      <c r="N291" s="161"/>
      <c r="O291" s="161"/>
      <c r="P291" s="161"/>
      <c r="Q291" s="161"/>
      <c r="R291" s="161"/>
      <c r="S291" s="161"/>
      <c r="T291" s="162"/>
      <c r="AT291" s="158" t="s">
        <v>1758</v>
      </c>
      <c r="AU291" s="158" t="s">
        <v>1535</v>
      </c>
      <c r="AV291" s="12" t="s">
        <v>1533</v>
      </c>
      <c r="AW291" s="12" t="s">
        <v>1482</v>
      </c>
      <c r="AX291" s="12" t="s">
        <v>1526</v>
      </c>
      <c r="AY291" s="158" t="s">
        <v>1750</v>
      </c>
    </row>
    <row r="292" spans="1:65" s="13" customFormat="1">
      <c r="B292" s="163"/>
      <c r="D292" s="157" t="s">
        <v>1758</v>
      </c>
      <c r="E292" s="164" t="s">
        <v>1456</v>
      </c>
      <c r="F292" s="165" t="s">
        <v>1338</v>
      </c>
      <c r="H292" s="166">
        <v>8.8000000000000007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1758</v>
      </c>
      <c r="AU292" s="164" t="s">
        <v>1535</v>
      </c>
      <c r="AV292" s="13" t="s">
        <v>1535</v>
      </c>
      <c r="AW292" s="13" t="s">
        <v>1482</v>
      </c>
      <c r="AX292" s="13" t="s">
        <v>1526</v>
      </c>
      <c r="AY292" s="164" t="s">
        <v>1750</v>
      </c>
    </row>
    <row r="293" spans="1:65" s="12" customFormat="1">
      <c r="B293" s="156"/>
      <c r="D293" s="157" t="s">
        <v>1758</v>
      </c>
      <c r="E293" s="158" t="s">
        <v>1456</v>
      </c>
      <c r="F293" s="159" t="s">
        <v>1420</v>
      </c>
      <c r="H293" s="158" t="s">
        <v>1456</v>
      </c>
      <c r="L293" s="156"/>
      <c r="M293" s="160"/>
      <c r="N293" s="161"/>
      <c r="O293" s="161"/>
      <c r="P293" s="161"/>
      <c r="Q293" s="161"/>
      <c r="R293" s="161"/>
      <c r="S293" s="161"/>
      <c r="T293" s="162"/>
      <c r="AT293" s="158" t="s">
        <v>1758</v>
      </c>
      <c r="AU293" s="158" t="s">
        <v>1535</v>
      </c>
      <c r="AV293" s="12" t="s">
        <v>1533</v>
      </c>
      <c r="AW293" s="12" t="s">
        <v>1482</v>
      </c>
      <c r="AX293" s="12" t="s">
        <v>1526</v>
      </c>
      <c r="AY293" s="158" t="s">
        <v>1750</v>
      </c>
    </row>
    <row r="294" spans="1:65" s="13" customFormat="1">
      <c r="B294" s="163"/>
      <c r="D294" s="157" t="s">
        <v>1758</v>
      </c>
      <c r="E294" s="164" t="s">
        <v>1456</v>
      </c>
      <c r="F294" s="165" t="s">
        <v>1340</v>
      </c>
      <c r="H294" s="166">
        <v>6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1758</v>
      </c>
      <c r="AU294" s="164" t="s">
        <v>1535</v>
      </c>
      <c r="AV294" s="13" t="s">
        <v>1535</v>
      </c>
      <c r="AW294" s="13" t="s">
        <v>1482</v>
      </c>
      <c r="AX294" s="13" t="s">
        <v>1526</v>
      </c>
      <c r="AY294" s="164" t="s">
        <v>1750</v>
      </c>
    </row>
    <row r="295" spans="1:65" s="14" customFormat="1">
      <c r="B295" s="170"/>
      <c r="D295" s="157" t="s">
        <v>1758</v>
      </c>
      <c r="E295" s="171" t="s">
        <v>1456</v>
      </c>
      <c r="F295" s="172" t="s">
        <v>1816</v>
      </c>
      <c r="H295" s="173">
        <v>14.8</v>
      </c>
      <c r="L295" s="170"/>
      <c r="M295" s="174"/>
      <c r="N295" s="175"/>
      <c r="O295" s="175"/>
      <c r="P295" s="175"/>
      <c r="Q295" s="175"/>
      <c r="R295" s="175"/>
      <c r="S295" s="175"/>
      <c r="T295" s="176"/>
      <c r="AT295" s="171" t="s">
        <v>1758</v>
      </c>
      <c r="AU295" s="171" t="s">
        <v>1535</v>
      </c>
      <c r="AV295" s="14" t="s">
        <v>1756</v>
      </c>
      <c r="AW295" s="14" t="s">
        <v>1482</v>
      </c>
      <c r="AX295" s="14" t="s">
        <v>1533</v>
      </c>
      <c r="AY295" s="171" t="s">
        <v>1750</v>
      </c>
    </row>
    <row r="296" spans="1:65" s="1" customFormat="1" ht="44.25" customHeight="1">
      <c r="A296" s="29"/>
      <c r="B296" s="142"/>
      <c r="C296" s="143" t="s">
        <v>1974</v>
      </c>
      <c r="D296" s="143" t="s">
        <v>1752</v>
      </c>
      <c r="E296" s="144" t="s">
        <v>718</v>
      </c>
      <c r="F296" s="145" t="s">
        <v>719</v>
      </c>
      <c r="G296" s="146" t="s">
        <v>1755</v>
      </c>
      <c r="H296" s="147">
        <v>60</v>
      </c>
      <c r="I296" s="148"/>
      <c r="J296" s="148">
        <f>ROUND(I296*H296,2)</f>
        <v>0</v>
      </c>
      <c r="K296" s="149"/>
      <c r="L296" s="30"/>
      <c r="M296" s="150" t="s">
        <v>1456</v>
      </c>
      <c r="N296" s="151" t="s">
        <v>1491</v>
      </c>
      <c r="O296" s="152">
        <v>8.5999999999999993E-2</v>
      </c>
      <c r="P296" s="152">
        <f>O296*H296</f>
        <v>5.1599999999999993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1756</v>
      </c>
      <c r="AT296" s="154" t="s">
        <v>1752</v>
      </c>
      <c r="AU296" s="154" t="s">
        <v>1535</v>
      </c>
      <c r="AY296" s="17" t="s">
        <v>1750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1533</v>
      </c>
      <c r="BK296" s="155">
        <f>ROUND(I296*H296,2)</f>
        <v>0</v>
      </c>
      <c r="BL296" s="17" t="s">
        <v>1756</v>
      </c>
      <c r="BM296" s="154" t="s">
        <v>1421</v>
      </c>
    </row>
    <row r="297" spans="1:65" s="12" customFormat="1">
      <c r="B297" s="156"/>
      <c r="D297" s="157" t="s">
        <v>1758</v>
      </c>
      <c r="E297" s="158" t="s">
        <v>1456</v>
      </c>
      <c r="F297" s="159" t="s">
        <v>2558</v>
      </c>
      <c r="H297" s="158" t="s">
        <v>1456</v>
      </c>
      <c r="L297" s="156"/>
      <c r="M297" s="160"/>
      <c r="N297" s="161"/>
      <c r="O297" s="161"/>
      <c r="P297" s="161"/>
      <c r="Q297" s="161"/>
      <c r="R297" s="161"/>
      <c r="S297" s="161"/>
      <c r="T297" s="162"/>
      <c r="AT297" s="158" t="s">
        <v>1758</v>
      </c>
      <c r="AU297" s="158" t="s">
        <v>1535</v>
      </c>
      <c r="AV297" s="12" t="s">
        <v>1533</v>
      </c>
      <c r="AW297" s="12" t="s">
        <v>1482</v>
      </c>
      <c r="AX297" s="12" t="s">
        <v>1526</v>
      </c>
      <c r="AY297" s="158" t="s">
        <v>1750</v>
      </c>
    </row>
    <row r="298" spans="1:65" s="13" customFormat="1">
      <c r="B298" s="163"/>
      <c r="D298" s="157" t="s">
        <v>1758</v>
      </c>
      <c r="E298" s="164" t="s">
        <v>1456</v>
      </c>
      <c r="F298" s="165" t="s">
        <v>1341</v>
      </c>
      <c r="H298" s="166">
        <v>22.5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1758</v>
      </c>
      <c r="AU298" s="164" t="s">
        <v>1535</v>
      </c>
      <c r="AV298" s="13" t="s">
        <v>1535</v>
      </c>
      <c r="AW298" s="13" t="s">
        <v>1482</v>
      </c>
      <c r="AX298" s="13" t="s">
        <v>1526</v>
      </c>
      <c r="AY298" s="164" t="s">
        <v>1750</v>
      </c>
    </row>
    <row r="299" spans="1:65" s="13" customFormat="1">
      <c r="B299" s="163"/>
      <c r="D299" s="157" t="s">
        <v>1758</v>
      </c>
      <c r="E299" s="164" t="s">
        <v>1456</v>
      </c>
      <c r="F299" s="165" t="s">
        <v>1342</v>
      </c>
      <c r="H299" s="166">
        <v>37.5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1758</v>
      </c>
      <c r="AU299" s="164" t="s">
        <v>1535</v>
      </c>
      <c r="AV299" s="13" t="s">
        <v>1535</v>
      </c>
      <c r="AW299" s="13" t="s">
        <v>1482</v>
      </c>
      <c r="AX299" s="13" t="s">
        <v>1526</v>
      </c>
      <c r="AY299" s="164" t="s">
        <v>1750</v>
      </c>
    </row>
    <row r="300" spans="1:65" s="14" customFormat="1">
      <c r="B300" s="170"/>
      <c r="D300" s="157" t="s">
        <v>1758</v>
      </c>
      <c r="E300" s="171" t="s">
        <v>1456</v>
      </c>
      <c r="F300" s="172" t="s">
        <v>1816</v>
      </c>
      <c r="H300" s="173">
        <v>60</v>
      </c>
      <c r="L300" s="170"/>
      <c r="M300" s="174"/>
      <c r="N300" s="175"/>
      <c r="O300" s="175"/>
      <c r="P300" s="175"/>
      <c r="Q300" s="175"/>
      <c r="R300" s="175"/>
      <c r="S300" s="175"/>
      <c r="T300" s="176"/>
      <c r="AT300" s="171" t="s">
        <v>1758</v>
      </c>
      <c r="AU300" s="171" t="s">
        <v>1535</v>
      </c>
      <c r="AV300" s="14" t="s">
        <v>1756</v>
      </c>
      <c r="AW300" s="14" t="s">
        <v>1482</v>
      </c>
      <c r="AX300" s="14" t="s">
        <v>1533</v>
      </c>
      <c r="AY300" s="171" t="s">
        <v>1750</v>
      </c>
    </row>
    <row r="301" spans="1:65" s="1" customFormat="1" ht="44.25" customHeight="1">
      <c r="A301" s="29"/>
      <c r="B301" s="142"/>
      <c r="C301" s="143" t="s">
        <v>1978</v>
      </c>
      <c r="D301" s="143" t="s">
        <v>1752</v>
      </c>
      <c r="E301" s="144" t="s">
        <v>2542</v>
      </c>
      <c r="F301" s="145" t="s">
        <v>2231</v>
      </c>
      <c r="G301" s="146" t="s">
        <v>1755</v>
      </c>
      <c r="H301" s="147">
        <v>11</v>
      </c>
      <c r="I301" s="148"/>
      <c r="J301" s="148">
        <f>ROUND(I301*H301,2)</f>
        <v>0</v>
      </c>
      <c r="K301" s="149"/>
      <c r="L301" s="30"/>
      <c r="M301" s="150" t="s">
        <v>1456</v>
      </c>
      <c r="N301" s="151" t="s">
        <v>1491</v>
      </c>
      <c r="O301" s="152">
        <v>2.8000000000000001E-2</v>
      </c>
      <c r="P301" s="152">
        <f>O301*H301</f>
        <v>0.308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1756</v>
      </c>
      <c r="AT301" s="154" t="s">
        <v>1752</v>
      </c>
      <c r="AU301" s="154" t="s">
        <v>1535</v>
      </c>
      <c r="AY301" s="17" t="s">
        <v>1750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1533</v>
      </c>
      <c r="BK301" s="155">
        <f>ROUND(I301*H301,2)</f>
        <v>0</v>
      </c>
      <c r="BL301" s="17" t="s">
        <v>1756</v>
      </c>
      <c r="BM301" s="154" t="s">
        <v>1422</v>
      </c>
    </row>
    <row r="302" spans="1:65" s="12" customFormat="1">
      <c r="B302" s="156"/>
      <c r="D302" s="157" t="s">
        <v>1758</v>
      </c>
      <c r="E302" s="158" t="s">
        <v>1456</v>
      </c>
      <c r="F302" s="159" t="s">
        <v>2233</v>
      </c>
      <c r="H302" s="158" t="s">
        <v>1456</v>
      </c>
      <c r="L302" s="156"/>
      <c r="M302" s="160"/>
      <c r="N302" s="161"/>
      <c r="O302" s="161"/>
      <c r="P302" s="161"/>
      <c r="Q302" s="161"/>
      <c r="R302" s="161"/>
      <c r="S302" s="161"/>
      <c r="T302" s="162"/>
      <c r="AT302" s="158" t="s">
        <v>1758</v>
      </c>
      <c r="AU302" s="158" t="s">
        <v>1535</v>
      </c>
      <c r="AV302" s="12" t="s">
        <v>1533</v>
      </c>
      <c r="AW302" s="12" t="s">
        <v>1482</v>
      </c>
      <c r="AX302" s="12" t="s">
        <v>1526</v>
      </c>
      <c r="AY302" s="158" t="s">
        <v>1750</v>
      </c>
    </row>
    <row r="303" spans="1:65" s="13" customFormat="1">
      <c r="B303" s="163"/>
      <c r="D303" s="157" t="s">
        <v>1758</v>
      </c>
      <c r="E303" s="164" t="s">
        <v>1456</v>
      </c>
      <c r="F303" s="165" t="s">
        <v>1212</v>
      </c>
      <c r="H303" s="166">
        <v>11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1758</v>
      </c>
      <c r="AU303" s="164" t="s">
        <v>1535</v>
      </c>
      <c r="AV303" s="13" t="s">
        <v>1535</v>
      </c>
      <c r="AW303" s="13" t="s">
        <v>1482</v>
      </c>
      <c r="AX303" s="13" t="s">
        <v>1533</v>
      </c>
      <c r="AY303" s="164" t="s">
        <v>1750</v>
      </c>
    </row>
    <row r="304" spans="1:65" s="1" customFormat="1" ht="49.15" customHeight="1">
      <c r="A304" s="29"/>
      <c r="B304" s="142"/>
      <c r="C304" s="143" t="s">
        <v>1982</v>
      </c>
      <c r="D304" s="143" t="s">
        <v>1752</v>
      </c>
      <c r="E304" s="144" t="s">
        <v>2237</v>
      </c>
      <c r="F304" s="145" t="s">
        <v>2238</v>
      </c>
      <c r="G304" s="146" t="s">
        <v>1755</v>
      </c>
      <c r="H304" s="147">
        <v>15.2</v>
      </c>
      <c r="I304" s="148"/>
      <c r="J304" s="148">
        <f>ROUND(I304*H304,2)</f>
        <v>0</v>
      </c>
      <c r="K304" s="149"/>
      <c r="L304" s="30"/>
      <c r="M304" s="150" t="s">
        <v>1456</v>
      </c>
      <c r="N304" s="151" t="s">
        <v>1491</v>
      </c>
      <c r="O304" s="152">
        <v>7.0999999999999994E-2</v>
      </c>
      <c r="P304" s="152">
        <f>O304*H304</f>
        <v>1.0791999999999999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1756</v>
      </c>
      <c r="AT304" s="154" t="s">
        <v>1752</v>
      </c>
      <c r="AU304" s="154" t="s">
        <v>1535</v>
      </c>
      <c r="AY304" s="17" t="s">
        <v>1750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1533</v>
      </c>
      <c r="BK304" s="155">
        <f>ROUND(I304*H304,2)</f>
        <v>0</v>
      </c>
      <c r="BL304" s="17" t="s">
        <v>1756</v>
      </c>
      <c r="BM304" s="154" t="s">
        <v>2239</v>
      </c>
    </row>
    <row r="305" spans="1:65" s="12" customFormat="1">
      <c r="B305" s="156"/>
      <c r="D305" s="157" t="s">
        <v>1758</v>
      </c>
      <c r="E305" s="158" t="s">
        <v>1456</v>
      </c>
      <c r="F305" s="159" t="s">
        <v>2177</v>
      </c>
      <c r="H305" s="158" t="s">
        <v>1456</v>
      </c>
      <c r="L305" s="156"/>
      <c r="M305" s="160"/>
      <c r="N305" s="161"/>
      <c r="O305" s="161"/>
      <c r="P305" s="161"/>
      <c r="Q305" s="161"/>
      <c r="R305" s="161"/>
      <c r="S305" s="161"/>
      <c r="T305" s="162"/>
      <c r="AT305" s="158" t="s">
        <v>1758</v>
      </c>
      <c r="AU305" s="158" t="s">
        <v>1535</v>
      </c>
      <c r="AV305" s="12" t="s">
        <v>1533</v>
      </c>
      <c r="AW305" s="12" t="s">
        <v>1482</v>
      </c>
      <c r="AX305" s="12" t="s">
        <v>1526</v>
      </c>
      <c r="AY305" s="158" t="s">
        <v>1750</v>
      </c>
    </row>
    <row r="306" spans="1:65" s="13" customFormat="1">
      <c r="B306" s="163"/>
      <c r="D306" s="157" t="s">
        <v>1758</v>
      </c>
      <c r="E306" s="164" t="s">
        <v>1456</v>
      </c>
      <c r="F306" s="165" t="s">
        <v>1350</v>
      </c>
      <c r="H306" s="166">
        <v>15.2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1758</v>
      </c>
      <c r="AU306" s="164" t="s">
        <v>1535</v>
      </c>
      <c r="AV306" s="13" t="s">
        <v>1535</v>
      </c>
      <c r="AW306" s="13" t="s">
        <v>1482</v>
      </c>
      <c r="AX306" s="13" t="s">
        <v>1533</v>
      </c>
      <c r="AY306" s="164" t="s">
        <v>1750</v>
      </c>
    </row>
    <row r="307" spans="1:65" s="1" customFormat="1" ht="37.9" customHeight="1">
      <c r="A307" s="29"/>
      <c r="B307" s="142"/>
      <c r="C307" s="143" t="s">
        <v>1986</v>
      </c>
      <c r="D307" s="143" t="s">
        <v>1752</v>
      </c>
      <c r="E307" s="144" t="s">
        <v>1927</v>
      </c>
      <c r="F307" s="145" t="s">
        <v>1928</v>
      </c>
      <c r="G307" s="146" t="s">
        <v>1755</v>
      </c>
      <c r="H307" s="147">
        <v>18</v>
      </c>
      <c r="I307" s="148"/>
      <c r="J307" s="148">
        <f>ROUND(I307*H307,2)</f>
        <v>0</v>
      </c>
      <c r="K307" s="149"/>
      <c r="L307" s="30"/>
      <c r="M307" s="150" t="s">
        <v>1456</v>
      </c>
      <c r="N307" s="151" t="s">
        <v>1491</v>
      </c>
      <c r="O307" s="152">
        <v>2.7E-2</v>
      </c>
      <c r="P307" s="152">
        <f>O307*H307</f>
        <v>0.48599999999999999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1756</v>
      </c>
      <c r="AT307" s="154" t="s">
        <v>1752</v>
      </c>
      <c r="AU307" s="154" t="s">
        <v>1535</v>
      </c>
      <c r="AY307" s="17" t="s">
        <v>1750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1533</v>
      </c>
      <c r="BK307" s="155">
        <f>ROUND(I307*H307,2)</f>
        <v>0</v>
      </c>
      <c r="BL307" s="17" t="s">
        <v>1756</v>
      </c>
      <c r="BM307" s="154" t="s">
        <v>1929</v>
      </c>
    </row>
    <row r="308" spans="1:65" s="12" customFormat="1">
      <c r="B308" s="156"/>
      <c r="D308" s="157" t="s">
        <v>1758</v>
      </c>
      <c r="E308" s="158" t="s">
        <v>1456</v>
      </c>
      <c r="F308" s="159" t="s">
        <v>2165</v>
      </c>
      <c r="H308" s="158" t="s">
        <v>1456</v>
      </c>
      <c r="L308" s="156"/>
      <c r="M308" s="160"/>
      <c r="N308" s="161"/>
      <c r="O308" s="161"/>
      <c r="P308" s="161"/>
      <c r="Q308" s="161"/>
      <c r="R308" s="161"/>
      <c r="S308" s="161"/>
      <c r="T308" s="162"/>
      <c r="AT308" s="158" t="s">
        <v>1758</v>
      </c>
      <c r="AU308" s="158" t="s">
        <v>1535</v>
      </c>
      <c r="AV308" s="12" t="s">
        <v>1533</v>
      </c>
      <c r="AW308" s="12" t="s">
        <v>1482</v>
      </c>
      <c r="AX308" s="12" t="s">
        <v>1526</v>
      </c>
      <c r="AY308" s="158" t="s">
        <v>1750</v>
      </c>
    </row>
    <row r="309" spans="1:65" s="13" customFormat="1">
      <c r="B309" s="163"/>
      <c r="D309" s="157" t="s">
        <v>1758</v>
      </c>
      <c r="E309" s="164" t="s">
        <v>1456</v>
      </c>
      <c r="F309" s="165" t="s">
        <v>1345</v>
      </c>
      <c r="H309" s="166">
        <v>12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1758</v>
      </c>
      <c r="AU309" s="164" t="s">
        <v>1535</v>
      </c>
      <c r="AV309" s="13" t="s">
        <v>1535</v>
      </c>
      <c r="AW309" s="13" t="s">
        <v>1482</v>
      </c>
      <c r="AX309" s="13" t="s">
        <v>1526</v>
      </c>
      <c r="AY309" s="164" t="s">
        <v>1750</v>
      </c>
    </row>
    <row r="310" spans="1:65" s="12" customFormat="1">
      <c r="B310" s="156"/>
      <c r="D310" s="157" t="s">
        <v>1758</v>
      </c>
      <c r="E310" s="158" t="s">
        <v>1456</v>
      </c>
      <c r="F310" s="159" t="s">
        <v>1346</v>
      </c>
      <c r="H310" s="158" t="s">
        <v>1456</v>
      </c>
      <c r="L310" s="156"/>
      <c r="M310" s="160"/>
      <c r="N310" s="161"/>
      <c r="O310" s="161"/>
      <c r="P310" s="161"/>
      <c r="Q310" s="161"/>
      <c r="R310" s="161"/>
      <c r="S310" s="161"/>
      <c r="T310" s="162"/>
      <c r="AT310" s="158" t="s">
        <v>1758</v>
      </c>
      <c r="AU310" s="158" t="s">
        <v>1535</v>
      </c>
      <c r="AV310" s="12" t="s">
        <v>1533</v>
      </c>
      <c r="AW310" s="12" t="s">
        <v>1482</v>
      </c>
      <c r="AX310" s="12" t="s">
        <v>1526</v>
      </c>
      <c r="AY310" s="158" t="s">
        <v>1750</v>
      </c>
    </row>
    <row r="311" spans="1:65" s="13" customFormat="1">
      <c r="B311" s="163"/>
      <c r="D311" s="157" t="s">
        <v>1758</v>
      </c>
      <c r="E311" s="164" t="s">
        <v>1456</v>
      </c>
      <c r="F311" s="165" t="s">
        <v>1340</v>
      </c>
      <c r="H311" s="166">
        <v>6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1758</v>
      </c>
      <c r="AU311" s="164" t="s">
        <v>1535</v>
      </c>
      <c r="AV311" s="13" t="s">
        <v>1535</v>
      </c>
      <c r="AW311" s="13" t="s">
        <v>1482</v>
      </c>
      <c r="AX311" s="13" t="s">
        <v>1526</v>
      </c>
      <c r="AY311" s="164" t="s">
        <v>1750</v>
      </c>
    </row>
    <row r="312" spans="1:65" s="14" customFormat="1">
      <c r="B312" s="170"/>
      <c r="D312" s="157" t="s">
        <v>1758</v>
      </c>
      <c r="E312" s="171" t="s">
        <v>1456</v>
      </c>
      <c r="F312" s="172" t="s">
        <v>1816</v>
      </c>
      <c r="H312" s="173">
        <v>18</v>
      </c>
      <c r="L312" s="170"/>
      <c r="M312" s="174"/>
      <c r="N312" s="175"/>
      <c r="O312" s="175"/>
      <c r="P312" s="175"/>
      <c r="Q312" s="175"/>
      <c r="R312" s="175"/>
      <c r="S312" s="175"/>
      <c r="T312" s="176"/>
      <c r="AT312" s="171" t="s">
        <v>1758</v>
      </c>
      <c r="AU312" s="171" t="s">
        <v>1535</v>
      </c>
      <c r="AV312" s="14" t="s">
        <v>1756</v>
      </c>
      <c r="AW312" s="14" t="s">
        <v>1482</v>
      </c>
      <c r="AX312" s="14" t="s">
        <v>1533</v>
      </c>
      <c r="AY312" s="171" t="s">
        <v>1750</v>
      </c>
    </row>
    <row r="313" spans="1:65" s="1" customFormat="1" ht="24.2" customHeight="1">
      <c r="A313" s="29"/>
      <c r="B313" s="142"/>
      <c r="C313" s="143" t="s">
        <v>1990</v>
      </c>
      <c r="D313" s="143" t="s">
        <v>1752</v>
      </c>
      <c r="E313" s="144" t="s">
        <v>1931</v>
      </c>
      <c r="F313" s="145" t="s">
        <v>1932</v>
      </c>
      <c r="G313" s="146" t="s">
        <v>1755</v>
      </c>
      <c r="H313" s="147">
        <v>21.2</v>
      </c>
      <c r="I313" s="148"/>
      <c r="J313" s="148">
        <f>ROUND(I313*H313,2)</f>
        <v>0</v>
      </c>
      <c r="K313" s="149"/>
      <c r="L313" s="30"/>
      <c r="M313" s="150" t="s">
        <v>1456</v>
      </c>
      <c r="N313" s="151" t="s">
        <v>1491</v>
      </c>
      <c r="O313" s="152">
        <v>4.0000000000000001E-3</v>
      </c>
      <c r="P313" s="152">
        <f>O313*H313</f>
        <v>8.48E-2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1756</v>
      </c>
      <c r="AT313" s="154" t="s">
        <v>1752</v>
      </c>
      <c r="AU313" s="154" t="s">
        <v>1535</v>
      </c>
      <c r="AY313" s="17" t="s">
        <v>1750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1533</v>
      </c>
      <c r="BK313" s="155">
        <f>ROUND(I313*H313,2)</f>
        <v>0</v>
      </c>
      <c r="BL313" s="17" t="s">
        <v>1756</v>
      </c>
      <c r="BM313" s="154" t="s">
        <v>1933</v>
      </c>
    </row>
    <row r="314" spans="1:65" s="13" customFormat="1">
      <c r="B314" s="163"/>
      <c r="D314" s="157" t="s">
        <v>1758</v>
      </c>
      <c r="E314" s="164" t="s">
        <v>1456</v>
      </c>
      <c r="F314" s="165" t="s">
        <v>1340</v>
      </c>
      <c r="H314" s="166">
        <v>6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1758</v>
      </c>
      <c r="AU314" s="164" t="s">
        <v>1535</v>
      </c>
      <c r="AV314" s="13" t="s">
        <v>1535</v>
      </c>
      <c r="AW314" s="13" t="s">
        <v>1482</v>
      </c>
      <c r="AX314" s="13" t="s">
        <v>1526</v>
      </c>
      <c r="AY314" s="164" t="s">
        <v>1750</v>
      </c>
    </row>
    <row r="315" spans="1:65" s="13" customFormat="1">
      <c r="B315" s="163"/>
      <c r="D315" s="157" t="s">
        <v>1758</v>
      </c>
      <c r="E315" s="164" t="s">
        <v>1456</v>
      </c>
      <c r="F315" s="165" t="s">
        <v>1350</v>
      </c>
      <c r="H315" s="166">
        <v>15.2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1758</v>
      </c>
      <c r="AU315" s="164" t="s">
        <v>1535</v>
      </c>
      <c r="AV315" s="13" t="s">
        <v>1535</v>
      </c>
      <c r="AW315" s="13" t="s">
        <v>1482</v>
      </c>
      <c r="AX315" s="13" t="s">
        <v>1526</v>
      </c>
      <c r="AY315" s="164" t="s">
        <v>1750</v>
      </c>
    </row>
    <row r="316" spans="1:65" s="14" customFormat="1">
      <c r="B316" s="170"/>
      <c r="D316" s="157" t="s">
        <v>1758</v>
      </c>
      <c r="E316" s="171" t="s">
        <v>1456</v>
      </c>
      <c r="F316" s="172" t="s">
        <v>1816</v>
      </c>
      <c r="H316" s="173">
        <v>21.2</v>
      </c>
      <c r="L316" s="170"/>
      <c r="M316" s="174"/>
      <c r="N316" s="175"/>
      <c r="O316" s="175"/>
      <c r="P316" s="175"/>
      <c r="Q316" s="175"/>
      <c r="R316" s="175"/>
      <c r="S316" s="175"/>
      <c r="T316" s="176"/>
      <c r="AT316" s="171" t="s">
        <v>1758</v>
      </c>
      <c r="AU316" s="171" t="s">
        <v>1535</v>
      </c>
      <c r="AV316" s="14" t="s">
        <v>1756</v>
      </c>
      <c r="AW316" s="14" t="s">
        <v>1482</v>
      </c>
      <c r="AX316" s="14" t="s">
        <v>1533</v>
      </c>
      <c r="AY316" s="171" t="s">
        <v>1750</v>
      </c>
    </row>
    <row r="317" spans="1:65" s="1" customFormat="1" ht="24.2" customHeight="1">
      <c r="A317" s="29"/>
      <c r="B317" s="142"/>
      <c r="C317" s="143" t="s">
        <v>1994</v>
      </c>
      <c r="D317" s="143" t="s">
        <v>1752</v>
      </c>
      <c r="E317" s="144" t="s">
        <v>1935</v>
      </c>
      <c r="F317" s="145" t="s">
        <v>1936</v>
      </c>
      <c r="G317" s="146" t="s">
        <v>1755</v>
      </c>
      <c r="H317" s="147">
        <v>36.6</v>
      </c>
      <c r="I317" s="148"/>
      <c r="J317" s="148">
        <f>ROUND(I317*H317,2)</f>
        <v>0</v>
      </c>
      <c r="K317" s="149"/>
      <c r="L317" s="30"/>
      <c r="M317" s="150" t="s">
        <v>1456</v>
      </c>
      <c r="N317" s="151" t="s">
        <v>1491</v>
      </c>
      <c r="O317" s="152">
        <v>2E-3</v>
      </c>
      <c r="P317" s="152">
        <f>O317*H317</f>
        <v>7.3200000000000001E-2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1756</v>
      </c>
      <c r="AT317" s="154" t="s">
        <v>1752</v>
      </c>
      <c r="AU317" s="154" t="s">
        <v>1535</v>
      </c>
      <c r="AY317" s="17" t="s">
        <v>1750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1533</v>
      </c>
      <c r="BK317" s="155">
        <f>ROUND(I317*H317,2)</f>
        <v>0</v>
      </c>
      <c r="BL317" s="17" t="s">
        <v>1756</v>
      </c>
      <c r="BM317" s="154" t="s">
        <v>1937</v>
      </c>
    </row>
    <row r="318" spans="1:65" s="12" customFormat="1">
      <c r="B318" s="156"/>
      <c r="D318" s="157" t="s">
        <v>1758</v>
      </c>
      <c r="E318" s="158" t="s">
        <v>1456</v>
      </c>
      <c r="F318" s="159" t="s">
        <v>2181</v>
      </c>
      <c r="H318" s="158" t="s">
        <v>1456</v>
      </c>
      <c r="L318" s="156"/>
      <c r="M318" s="160"/>
      <c r="N318" s="161"/>
      <c r="O318" s="161"/>
      <c r="P318" s="161"/>
      <c r="Q318" s="161"/>
      <c r="R318" s="161"/>
      <c r="S318" s="161"/>
      <c r="T318" s="162"/>
      <c r="AT318" s="158" t="s">
        <v>1758</v>
      </c>
      <c r="AU318" s="158" t="s">
        <v>1535</v>
      </c>
      <c r="AV318" s="12" t="s">
        <v>1533</v>
      </c>
      <c r="AW318" s="12" t="s">
        <v>1482</v>
      </c>
      <c r="AX318" s="12" t="s">
        <v>1526</v>
      </c>
      <c r="AY318" s="158" t="s">
        <v>1750</v>
      </c>
    </row>
    <row r="319" spans="1:65" s="13" customFormat="1">
      <c r="B319" s="163"/>
      <c r="D319" s="157" t="s">
        <v>1758</v>
      </c>
      <c r="E319" s="164" t="s">
        <v>1456</v>
      </c>
      <c r="F319" s="165" t="s">
        <v>1351</v>
      </c>
      <c r="H319" s="166">
        <v>21.6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1758</v>
      </c>
      <c r="AU319" s="164" t="s">
        <v>1535</v>
      </c>
      <c r="AV319" s="13" t="s">
        <v>1535</v>
      </c>
      <c r="AW319" s="13" t="s">
        <v>1482</v>
      </c>
      <c r="AX319" s="13" t="s">
        <v>1526</v>
      </c>
      <c r="AY319" s="164" t="s">
        <v>1750</v>
      </c>
    </row>
    <row r="320" spans="1:65" s="12" customFormat="1">
      <c r="B320" s="156"/>
      <c r="D320" s="157" t="s">
        <v>1758</v>
      </c>
      <c r="E320" s="158" t="s">
        <v>1456</v>
      </c>
      <c r="F320" s="159" t="s">
        <v>1352</v>
      </c>
      <c r="H320" s="158" t="s">
        <v>1456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1758</v>
      </c>
      <c r="AU320" s="158" t="s">
        <v>1535</v>
      </c>
      <c r="AV320" s="12" t="s">
        <v>1533</v>
      </c>
      <c r="AW320" s="12" t="s">
        <v>1482</v>
      </c>
      <c r="AX320" s="12" t="s">
        <v>1526</v>
      </c>
      <c r="AY320" s="158" t="s">
        <v>1750</v>
      </c>
    </row>
    <row r="321" spans="1:65" s="13" customFormat="1">
      <c r="B321" s="163"/>
      <c r="D321" s="157" t="s">
        <v>1758</v>
      </c>
      <c r="E321" s="164" t="s">
        <v>1456</v>
      </c>
      <c r="F321" s="165" t="s">
        <v>1353</v>
      </c>
      <c r="H321" s="166">
        <v>15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1758</v>
      </c>
      <c r="AU321" s="164" t="s">
        <v>1535</v>
      </c>
      <c r="AV321" s="13" t="s">
        <v>1535</v>
      </c>
      <c r="AW321" s="13" t="s">
        <v>1482</v>
      </c>
      <c r="AX321" s="13" t="s">
        <v>1526</v>
      </c>
      <c r="AY321" s="164" t="s">
        <v>1750</v>
      </c>
    </row>
    <row r="322" spans="1:65" s="14" customFormat="1">
      <c r="B322" s="170"/>
      <c r="D322" s="157" t="s">
        <v>1758</v>
      </c>
      <c r="E322" s="171" t="s">
        <v>1456</v>
      </c>
      <c r="F322" s="172" t="s">
        <v>1816</v>
      </c>
      <c r="H322" s="173">
        <v>36.6</v>
      </c>
      <c r="L322" s="170"/>
      <c r="M322" s="174"/>
      <c r="N322" s="175"/>
      <c r="O322" s="175"/>
      <c r="P322" s="175"/>
      <c r="Q322" s="175"/>
      <c r="R322" s="175"/>
      <c r="S322" s="175"/>
      <c r="T322" s="176"/>
      <c r="AT322" s="171" t="s">
        <v>1758</v>
      </c>
      <c r="AU322" s="171" t="s">
        <v>1535</v>
      </c>
      <c r="AV322" s="14" t="s">
        <v>1756</v>
      </c>
      <c r="AW322" s="14" t="s">
        <v>1482</v>
      </c>
      <c r="AX322" s="14" t="s">
        <v>1533</v>
      </c>
      <c r="AY322" s="171" t="s">
        <v>1750</v>
      </c>
    </row>
    <row r="323" spans="1:65" s="1" customFormat="1" ht="44.25" customHeight="1">
      <c r="A323" s="29"/>
      <c r="B323" s="142"/>
      <c r="C323" s="143" t="s">
        <v>1998</v>
      </c>
      <c r="D323" s="143" t="s">
        <v>1752</v>
      </c>
      <c r="E323" s="144" t="s">
        <v>2240</v>
      </c>
      <c r="F323" s="145" t="s">
        <v>2241</v>
      </c>
      <c r="G323" s="146" t="s">
        <v>1755</v>
      </c>
      <c r="H323" s="147">
        <v>42.6</v>
      </c>
      <c r="I323" s="148"/>
      <c r="J323" s="148">
        <f>ROUND(I323*H323,2)</f>
        <v>0</v>
      </c>
      <c r="K323" s="149"/>
      <c r="L323" s="30"/>
      <c r="M323" s="150" t="s">
        <v>1456</v>
      </c>
      <c r="N323" s="151" t="s">
        <v>1491</v>
      </c>
      <c r="O323" s="152">
        <v>1.6E-2</v>
      </c>
      <c r="P323" s="152">
        <f>O323*H323</f>
        <v>0.68159999999999998</v>
      </c>
      <c r="Q323" s="152">
        <v>0</v>
      </c>
      <c r="R323" s="152">
        <f>Q323*H323</f>
        <v>0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1756</v>
      </c>
      <c r="AT323" s="154" t="s">
        <v>1752</v>
      </c>
      <c r="AU323" s="154" t="s">
        <v>1535</v>
      </c>
      <c r="AY323" s="17" t="s">
        <v>1750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1533</v>
      </c>
      <c r="BK323" s="155">
        <f>ROUND(I323*H323,2)</f>
        <v>0</v>
      </c>
      <c r="BL323" s="17" t="s">
        <v>1756</v>
      </c>
      <c r="BM323" s="154" t="s">
        <v>1942</v>
      </c>
    </row>
    <row r="324" spans="1:65" s="12" customFormat="1">
      <c r="B324" s="156"/>
      <c r="D324" s="157" t="s">
        <v>1758</v>
      </c>
      <c r="E324" s="158" t="s">
        <v>1456</v>
      </c>
      <c r="F324" s="159" t="s">
        <v>2181</v>
      </c>
      <c r="H324" s="158" t="s">
        <v>1456</v>
      </c>
      <c r="L324" s="156"/>
      <c r="M324" s="160"/>
      <c r="N324" s="161"/>
      <c r="O324" s="161"/>
      <c r="P324" s="161"/>
      <c r="Q324" s="161"/>
      <c r="R324" s="161"/>
      <c r="S324" s="161"/>
      <c r="T324" s="162"/>
      <c r="AT324" s="158" t="s">
        <v>1758</v>
      </c>
      <c r="AU324" s="158" t="s">
        <v>1535</v>
      </c>
      <c r="AV324" s="12" t="s">
        <v>1533</v>
      </c>
      <c r="AW324" s="12" t="s">
        <v>1482</v>
      </c>
      <c r="AX324" s="12" t="s">
        <v>1526</v>
      </c>
      <c r="AY324" s="158" t="s">
        <v>1750</v>
      </c>
    </row>
    <row r="325" spans="1:65" s="13" customFormat="1">
      <c r="B325" s="163"/>
      <c r="D325" s="157" t="s">
        <v>1758</v>
      </c>
      <c r="E325" s="164" t="s">
        <v>1456</v>
      </c>
      <c r="F325" s="165" t="s">
        <v>1351</v>
      </c>
      <c r="H325" s="166">
        <v>21.6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1758</v>
      </c>
      <c r="AU325" s="164" t="s">
        <v>1535</v>
      </c>
      <c r="AV325" s="13" t="s">
        <v>1535</v>
      </c>
      <c r="AW325" s="13" t="s">
        <v>1482</v>
      </c>
      <c r="AX325" s="13" t="s">
        <v>1526</v>
      </c>
      <c r="AY325" s="164" t="s">
        <v>1750</v>
      </c>
    </row>
    <row r="326" spans="1:65" s="12" customFormat="1">
      <c r="B326" s="156"/>
      <c r="D326" s="157" t="s">
        <v>1758</v>
      </c>
      <c r="E326" s="158" t="s">
        <v>1456</v>
      </c>
      <c r="F326" s="159" t="s">
        <v>1352</v>
      </c>
      <c r="H326" s="158" t="s">
        <v>1456</v>
      </c>
      <c r="L326" s="156"/>
      <c r="M326" s="160"/>
      <c r="N326" s="161"/>
      <c r="O326" s="161"/>
      <c r="P326" s="161"/>
      <c r="Q326" s="161"/>
      <c r="R326" s="161"/>
      <c r="S326" s="161"/>
      <c r="T326" s="162"/>
      <c r="AT326" s="158" t="s">
        <v>1758</v>
      </c>
      <c r="AU326" s="158" t="s">
        <v>1535</v>
      </c>
      <c r="AV326" s="12" t="s">
        <v>1533</v>
      </c>
      <c r="AW326" s="12" t="s">
        <v>1482</v>
      </c>
      <c r="AX326" s="12" t="s">
        <v>1526</v>
      </c>
      <c r="AY326" s="158" t="s">
        <v>1750</v>
      </c>
    </row>
    <row r="327" spans="1:65" s="13" customFormat="1">
      <c r="B327" s="163"/>
      <c r="D327" s="157" t="s">
        <v>1758</v>
      </c>
      <c r="E327" s="164" t="s">
        <v>1456</v>
      </c>
      <c r="F327" s="165" t="s">
        <v>1423</v>
      </c>
      <c r="H327" s="166">
        <v>21</v>
      </c>
      <c r="L327" s="163"/>
      <c r="M327" s="167"/>
      <c r="N327" s="168"/>
      <c r="O327" s="168"/>
      <c r="P327" s="168"/>
      <c r="Q327" s="168"/>
      <c r="R327" s="168"/>
      <c r="S327" s="168"/>
      <c r="T327" s="169"/>
      <c r="AT327" s="164" t="s">
        <v>1758</v>
      </c>
      <c r="AU327" s="164" t="s">
        <v>1535</v>
      </c>
      <c r="AV327" s="13" t="s">
        <v>1535</v>
      </c>
      <c r="AW327" s="13" t="s">
        <v>1482</v>
      </c>
      <c r="AX327" s="13" t="s">
        <v>1526</v>
      </c>
      <c r="AY327" s="164" t="s">
        <v>1750</v>
      </c>
    </row>
    <row r="328" spans="1:65" s="14" customFormat="1">
      <c r="B328" s="170"/>
      <c r="D328" s="157" t="s">
        <v>1758</v>
      </c>
      <c r="E328" s="171" t="s">
        <v>1456</v>
      </c>
      <c r="F328" s="172" t="s">
        <v>1816</v>
      </c>
      <c r="H328" s="173">
        <v>42.6</v>
      </c>
      <c r="L328" s="170"/>
      <c r="M328" s="174"/>
      <c r="N328" s="175"/>
      <c r="O328" s="175"/>
      <c r="P328" s="175"/>
      <c r="Q328" s="175"/>
      <c r="R328" s="175"/>
      <c r="S328" s="175"/>
      <c r="T328" s="176"/>
      <c r="AT328" s="171" t="s">
        <v>1758</v>
      </c>
      <c r="AU328" s="171" t="s">
        <v>1535</v>
      </c>
      <c r="AV328" s="14" t="s">
        <v>1756</v>
      </c>
      <c r="AW328" s="14" t="s">
        <v>1482</v>
      </c>
      <c r="AX328" s="14" t="s">
        <v>1533</v>
      </c>
      <c r="AY328" s="171" t="s">
        <v>1750</v>
      </c>
    </row>
    <row r="329" spans="1:65" s="1" customFormat="1" ht="44.25" customHeight="1">
      <c r="A329" s="29"/>
      <c r="B329" s="142"/>
      <c r="C329" s="143" t="s">
        <v>2002</v>
      </c>
      <c r="D329" s="143" t="s">
        <v>1752</v>
      </c>
      <c r="E329" s="144" t="s">
        <v>2242</v>
      </c>
      <c r="F329" s="145" t="s">
        <v>2243</v>
      </c>
      <c r="G329" s="146" t="s">
        <v>1755</v>
      </c>
      <c r="H329" s="147">
        <v>18.399999999999999</v>
      </c>
      <c r="I329" s="148"/>
      <c r="J329" s="148">
        <f>ROUND(I329*H329,2)</f>
        <v>0</v>
      </c>
      <c r="K329" s="149"/>
      <c r="L329" s="30"/>
      <c r="M329" s="150" t="s">
        <v>1456</v>
      </c>
      <c r="N329" s="151" t="s">
        <v>1491</v>
      </c>
      <c r="O329" s="152">
        <v>0.09</v>
      </c>
      <c r="P329" s="152">
        <f>O329*H329</f>
        <v>1.6559999999999999</v>
      </c>
      <c r="Q329" s="152">
        <v>0</v>
      </c>
      <c r="R329" s="152">
        <f>Q329*H329</f>
        <v>0</v>
      </c>
      <c r="S329" s="152">
        <v>0</v>
      </c>
      <c r="T329" s="15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1756</v>
      </c>
      <c r="AT329" s="154" t="s">
        <v>1752</v>
      </c>
      <c r="AU329" s="154" t="s">
        <v>1535</v>
      </c>
      <c r="AY329" s="17" t="s">
        <v>1750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7" t="s">
        <v>1533</v>
      </c>
      <c r="BK329" s="155">
        <f>ROUND(I329*H329,2)</f>
        <v>0</v>
      </c>
      <c r="BL329" s="17" t="s">
        <v>1756</v>
      </c>
      <c r="BM329" s="154" t="s">
        <v>2244</v>
      </c>
    </row>
    <row r="330" spans="1:65" s="12" customFormat="1">
      <c r="B330" s="156"/>
      <c r="D330" s="157" t="s">
        <v>1758</v>
      </c>
      <c r="E330" s="158" t="s">
        <v>1456</v>
      </c>
      <c r="F330" s="159" t="s">
        <v>2172</v>
      </c>
      <c r="H330" s="158" t="s">
        <v>1456</v>
      </c>
      <c r="L330" s="156"/>
      <c r="M330" s="160"/>
      <c r="N330" s="161"/>
      <c r="O330" s="161"/>
      <c r="P330" s="161"/>
      <c r="Q330" s="161"/>
      <c r="R330" s="161"/>
      <c r="S330" s="161"/>
      <c r="T330" s="162"/>
      <c r="AT330" s="158" t="s">
        <v>1758</v>
      </c>
      <c r="AU330" s="158" t="s">
        <v>1535</v>
      </c>
      <c r="AV330" s="12" t="s">
        <v>1533</v>
      </c>
      <c r="AW330" s="12" t="s">
        <v>1482</v>
      </c>
      <c r="AX330" s="12" t="s">
        <v>1526</v>
      </c>
      <c r="AY330" s="158" t="s">
        <v>1750</v>
      </c>
    </row>
    <row r="331" spans="1:65" s="13" customFormat="1">
      <c r="B331" s="163"/>
      <c r="D331" s="157" t="s">
        <v>1758</v>
      </c>
      <c r="E331" s="164" t="s">
        <v>1456</v>
      </c>
      <c r="F331" s="165" t="s">
        <v>1349</v>
      </c>
      <c r="H331" s="166">
        <v>18.399999999999999</v>
      </c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1758</v>
      </c>
      <c r="AU331" s="164" t="s">
        <v>1535</v>
      </c>
      <c r="AV331" s="13" t="s">
        <v>1535</v>
      </c>
      <c r="AW331" s="13" t="s">
        <v>1482</v>
      </c>
      <c r="AX331" s="13" t="s">
        <v>1533</v>
      </c>
      <c r="AY331" s="164" t="s">
        <v>1750</v>
      </c>
    </row>
    <row r="332" spans="1:65" s="1" customFormat="1" ht="24.2" customHeight="1">
      <c r="A332" s="29"/>
      <c r="B332" s="142"/>
      <c r="C332" s="143" t="s">
        <v>2007</v>
      </c>
      <c r="D332" s="143" t="s">
        <v>1752</v>
      </c>
      <c r="E332" s="144" t="s">
        <v>1945</v>
      </c>
      <c r="F332" s="145" t="s">
        <v>1946</v>
      </c>
      <c r="G332" s="146" t="s">
        <v>1786</v>
      </c>
      <c r="H332" s="147">
        <v>34</v>
      </c>
      <c r="I332" s="148"/>
      <c r="J332" s="148">
        <f>ROUND(I332*H332,2)</f>
        <v>0</v>
      </c>
      <c r="K332" s="149"/>
      <c r="L332" s="30"/>
      <c r="M332" s="150" t="s">
        <v>1456</v>
      </c>
      <c r="N332" s="151" t="s">
        <v>1491</v>
      </c>
      <c r="O332" s="152">
        <v>4.5999999999999999E-2</v>
      </c>
      <c r="P332" s="152">
        <f>O332*H332</f>
        <v>1.5640000000000001</v>
      </c>
      <c r="Q332" s="152">
        <v>3.5999999999999999E-3</v>
      </c>
      <c r="R332" s="152">
        <f>Q332*H332</f>
        <v>0.12239999999999999</v>
      </c>
      <c r="S332" s="152">
        <v>0</v>
      </c>
      <c r="T332" s="15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1756</v>
      </c>
      <c r="AT332" s="154" t="s">
        <v>1752</v>
      </c>
      <c r="AU332" s="154" t="s">
        <v>1535</v>
      </c>
      <c r="AY332" s="17" t="s">
        <v>1750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7" t="s">
        <v>1533</v>
      </c>
      <c r="BK332" s="155">
        <f>ROUND(I332*H332,2)</f>
        <v>0</v>
      </c>
      <c r="BL332" s="17" t="s">
        <v>1756</v>
      </c>
      <c r="BM332" s="154" t="s">
        <v>2245</v>
      </c>
    </row>
    <row r="333" spans="1:65" s="13" customFormat="1">
      <c r="B333" s="163"/>
      <c r="D333" s="157" t="s">
        <v>1758</v>
      </c>
      <c r="E333" s="164" t="s">
        <v>1456</v>
      </c>
      <c r="F333" s="165" t="s">
        <v>1424</v>
      </c>
      <c r="H333" s="166">
        <v>16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1758</v>
      </c>
      <c r="AU333" s="164" t="s">
        <v>1535</v>
      </c>
      <c r="AV333" s="13" t="s">
        <v>1535</v>
      </c>
      <c r="AW333" s="13" t="s">
        <v>1482</v>
      </c>
      <c r="AX333" s="13" t="s">
        <v>1526</v>
      </c>
      <c r="AY333" s="164" t="s">
        <v>1750</v>
      </c>
    </row>
    <row r="334" spans="1:65" s="13" customFormat="1">
      <c r="B334" s="163"/>
      <c r="D334" s="157" t="s">
        <v>1758</v>
      </c>
      <c r="E334" s="164" t="s">
        <v>1456</v>
      </c>
      <c r="F334" s="165" t="s">
        <v>1425</v>
      </c>
      <c r="H334" s="166">
        <v>18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1758</v>
      </c>
      <c r="AU334" s="164" t="s">
        <v>1535</v>
      </c>
      <c r="AV334" s="13" t="s">
        <v>1535</v>
      </c>
      <c r="AW334" s="13" t="s">
        <v>1482</v>
      </c>
      <c r="AX334" s="13" t="s">
        <v>1526</v>
      </c>
      <c r="AY334" s="164" t="s">
        <v>1750</v>
      </c>
    </row>
    <row r="335" spans="1:65" s="14" customFormat="1">
      <c r="B335" s="170"/>
      <c r="D335" s="157" t="s">
        <v>1758</v>
      </c>
      <c r="E335" s="171" t="s">
        <v>1456</v>
      </c>
      <c r="F335" s="172" t="s">
        <v>1816</v>
      </c>
      <c r="H335" s="173">
        <v>34</v>
      </c>
      <c r="L335" s="170"/>
      <c r="M335" s="174"/>
      <c r="N335" s="175"/>
      <c r="O335" s="175"/>
      <c r="P335" s="175"/>
      <c r="Q335" s="175"/>
      <c r="R335" s="175"/>
      <c r="S335" s="175"/>
      <c r="T335" s="176"/>
      <c r="AT335" s="171" t="s">
        <v>1758</v>
      </c>
      <c r="AU335" s="171" t="s">
        <v>1535</v>
      </c>
      <c r="AV335" s="14" t="s">
        <v>1756</v>
      </c>
      <c r="AW335" s="14" t="s">
        <v>1482</v>
      </c>
      <c r="AX335" s="14" t="s">
        <v>1533</v>
      </c>
      <c r="AY335" s="171" t="s">
        <v>1750</v>
      </c>
    </row>
    <row r="336" spans="1:65" s="11" customFormat="1" ht="22.9" customHeight="1">
      <c r="B336" s="130"/>
      <c r="D336" s="131" t="s">
        <v>1525</v>
      </c>
      <c r="E336" s="140" t="s">
        <v>1789</v>
      </c>
      <c r="F336" s="140" t="s">
        <v>1948</v>
      </c>
      <c r="J336" s="141">
        <f>BK336</f>
        <v>0</v>
      </c>
      <c r="L336" s="130"/>
      <c r="M336" s="134"/>
      <c r="N336" s="135"/>
      <c r="O336" s="135"/>
      <c r="P336" s="136">
        <f>SUM(P337:P375)</f>
        <v>368.99284</v>
      </c>
      <c r="Q336" s="135"/>
      <c r="R336" s="136">
        <f>SUM(R337:R375)</f>
        <v>5.8809143200000005</v>
      </c>
      <c r="S336" s="135"/>
      <c r="T336" s="137">
        <f>SUM(T337:T375)</f>
        <v>0</v>
      </c>
      <c r="AR336" s="131" t="s">
        <v>1533</v>
      </c>
      <c r="AT336" s="138" t="s">
        <v>1525</v>
      </c>
      <c r="AU336" s="138" t="s">
        <v>1533</v>
      </c>
      <c r="AY336" s="131" t="s">
        <v>1750</v>
      </c>
      <c r="BK336" s="139">
        <f>SUM(BK337:BK375)</f>
        <v>0</v>
      </c>
    </row>
    <row r="337" spans="1:65" s="1" customFormat="1" ht="44.25" customHeight="1">
      <c r="A337" s="29"/>
      <c r="B337" s="142"/>
      <c r="C337" s="143" t="s">
        <v>2418</v>
      </c>
      <c r="D337" s="143" t="s">
        <v>1752</v>
      </c>
      <c r="E337" s="144" t="s">
        <v>1279</v>
      </c>
      <c r="F337" s="145" t="s">
        <v>1280</v>
      </c>
      <c r="G337" s="146" t="s">
        <v>1786</v>
      </c>
      <c r="H337" s="147">
        <v>420.8</v>
      </c>
      <c r="I337" s="148"/>
      <c r="J337" s="148">
        <f t="shared" ref="J337:J371" si="0">ROUND(I337*H337,2)</f>
        <v>0</v>
      </c>
      <c r="K337" s="149"/>
      <c r="L337" s="30"/>
      <c r="M337" s="150" t="s">
        <v>1456</v>
      </c>
      <c r="N337" s="151" t="s">
        <v>1491</v>
      </c>
      <c r="O337" s="152">
        <v>0.313</v>
      </c>
      <c r="P337" s="152">
        <f t="shared" ref="P337:P371" si="1">O337*H337</f>
        <v>131.71039999999999</v>
      </c>
      <c r="Q337" s="152">
        <v>0</v>
      </c>
      <c r="R337" s="152">
        <f t="shared" ref="R337:R371" si="2">Q337*H337</f>
        <v>0</v>
      </c>
      <c r="S337" s="152">
        <v>0</v>
      </c>
      <c r="T337" s="153">
        <f t="shared" ref="T337:T371" si="3"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1756</v>
      </c>
      <c r="AT337" s="154" t="s">
        <v>1752</v>
      </c>
      <c r="AU337" s="154" t="s">
        <v>1535</v>
      </c>
      <c r="AY337" s="17" t="s">
        <v>1750</v>
      </c>
      <c r="BE337" s="155">
        <f t="shared" ref="BE337:BE371" si="4">IF(N337="základní",J337,0)</f>
        <v>0</v>
      </c>
      <c r="BF337" s="155">
        <f t="shared" ref="BF337:BF371" si="5">IF(N337="snížená",J337,0)</f>
        <v>0</v>
      </c>
      <c r="BG337" s="155">
        <f t="shared" ref="BG337:BG371" si="6">IF(N337="zákl. přenesená",J337,0)</f>
        <v>0</v>
      </c>
      <c r="BH337" s="155">
        <f t="shared" ref="BH337:BH371" si="7">IF(N337="sníž. přenesená",J337,0)</f>
        <v>0</v>
      </c>
      <c r="BI337" s="155">
        <f t="shared" ref="BI337:BI371" si="8">IF(N337="nulová",J337,0)</f>
        <v>0</v>
      </c>
      <c r="BJ337" s="17" t="s">
        <v>1533</v>
      </c>
      <c r="BK337" s="155">
        <f t="shared" ref="BK337:BK371" si="9">ROUND(I337*H337,2)</f>
        <v>0</v>
      </c>
      <c r="BL337" s="17" t="s">
        <v>1756</v>
      </c>
      <c r="BM337" s="154" t="s">
        <v>1426</v>
      </c>
    </row>
    <row r="338" spans="1:65" s="1" customFormat="1" ht="24.2" customHeight="1">
      <c r="A338" s="29"/>
      <c r="B338" s="142"/>
      <c r="C338" s="177" t="s">
        <v>2422</v>
      </c>
      <c r="D338" s="177" t="s">
        <v>1849</v>
      </c>
      <c r="E338" s="178" t="s">
        <v>1282</v>
      </c>
      <c r="F338" s="179" t="s">
        <v>1283</v>
      </c>
      <c r="G338" s="180" t="s">
        <v>1786</v>
      </c>
      <c r="H338" s="181">
        <v>427.11599999999999</v>
      </c>
      <c r="I338" s="182"/>
      <c r="J338" s="182">
        <f t="shared" si="0"/>
        <v>0</v>
      </c>
      <c r="K338" s="183"/>
      <c r="L338" s="184"/>
      <c r="M338" s="185" t="s">
        <v>1456</v>
      </c>
      <c r="N338" s="186" t="s">
        <v>1491</v>
      </c>
      <c r="O338" s="152">
        <v>0</v>
      </c>
      <c r="P338" s="152">
        <f t="shared" si="1"/>
        <v>0</v>
      </c>
      <c r="Q338" s="152">
        <v>2.1199999999999999E-3</v>
      </c>
      <c r="R338" s="152">
        <f t="shared" si="2"/>
        <v>0.90548591999999994</v>
      </c>
      <c r="S338" s="152">
        <v>0</v>
      </c>
      <c r="T338" s="153">
        <f t="shared" si="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1789</v>
      </c>
      <c r="AT338" s="154" t="s">
        <v>1849</v>
      </c>
      <c r="AU338" s="154" t="s">
        <v>1535</v>
      </c>
      <c r="AY338" s="17" t="s">
        <v>1750</v>
      </c>
      <c r="BE338" s="155">
        <f t="shared" si="4"/>
        <v>0</v>
      </c>
      <c r="BF338" s="155">
        <f t="shared" si="5"/>
        <v>0</v>
      </c>
      <c r="BG338" s="155">
        <f t="shared" si="6"/>
        <v>0</v>
      </c>
      <c r="BH338" s="155">
        <f t="shared" si="7"/>
        <v>0</v>
      </c>
      <c r="BI338" s="155">
        <f t="shared" si="8"/>
        <v>0</v>
      </c>
      <c r="BJ338" s="17" t="s">
        <v>1533</v>
      </c>
      <c r="BK338" s="155">
        <f t="shared" si="9"/>
        <v>0</v>
      </c>
      <c r="BL338" s="17" t="s">
        <v>1756</v>
      </c>
      <c r="BM338" s="154" t="s">
        <v>1427</v>
      </c>
    </row>
    <row r="339" spans="1:65" s="1" customFormat="1" ht="44.25" customHeight="1">
      <c r="A339" s="29"/>
      <c r="B339" s="142"/>
      <c r="C339" s="143" t="s">
        <v>2019</v>
      </c>
      <c r="D339" s="143" t="s">
        <v>1752</v>
      </c>
      <c r="E339" s="144" t="s">
        <v>1285</v>
      </c>
      <c r="F339" s="145" t="s">
        <v>1286</v>
      </c>
      <c r="G339" s="146" t="s">
        <v>1902</v>
      </c>
      <c r="H339" s="147">
        <v>21</v>
      </c>
      <c r="I339" s="148"/>
      <c r="J339" s="148">
        <f t="shared" si="0"/>
        <v>0</v>
      </c>
      <c r="K339" s="149"/>
      <c r="L339" s="30"/>
      <c r="M339" s="150" t="s">
        <v>1456</v>
      </c>
      <c r="N339" s="151" t="s">
        <v>1491</v>
      </c>
      <c r="O339" s="152">
        <v>0.94699999999999995</v>
      </c>
      <c r="P339" s="152">
        <f t="shared" si="1"/>
        <v>19.887</v>
      </c>
      <c r="Q339" s="152">
        <v>0</v>
      </c>
      <c r="R339" s="152">
        <f t="shared" si="2"/>
        <v>0</v>
      </c>
      <c r="S339" s="152">
        <v>0</v>
      </c>
      <c r="T339" s="153">
        <f t="shared" si="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1756</v>
      </c>
      <c r="AT339" s="154" t="s">
        <v>1752</v>
      </c>
      <c r="AU339" s="154" t="s">
        <v>1535</v>
      </c>
      <c r="AY339" s="17" t="s">
        <v>1750</v>
      </c>
      <c r="BE339" s="155">
        <f t="shared" si="4"/>
        <v>0</v>
      </c>
      <c r="BF339" s="155">
        <f t="shared" si="5"/>
        <v>0</v>
      </c>
      <c r="BG339" s="155">
        <f t="shared" si="6"/>
        <v>0</v>
      </c>
      <c r="BH339" s="155">
        <f t="shared" si="7"/>
        <v>0</v>
      </c>
      <c r="BI339" s="155">
        <f t="shared" si="8"/>
        <v>0</v>
      </c>
      <c r="BJ339" s="17" t="s">
        <v>1533</v>
      </c>
      <c r="BK339" s="155">
        <f t="shared" si="9"/>
        <v>0</v>
      </c>
      <c r="BL339" s="17" t="s">
        <v>1756</v>
      </c>
      <c r="BM339" s="154" t="s">
        <v>1428</v>
      </c>
    </row>
    <row r="340" spans="1:65" s="1" customFormat="1" ht="16.5" customHeight="1">
      <c r="A340" s="29"/>
      <c r="B340" s="142"/>
      <c r="C340" s="177" t="s">
        <v>2023</v>
      </c>
      <c r="D340" s="177" t="s">
        <v>1849</v>
      </c>
      <c r="E340" s="178" t="s">
        <v>2348</v>
      </c>
      <c r="F340" s="179" t="s">
        <v>2349</v>
      </c>
      <c r="G340" s="180" t="s">
        <v>1902</v>
      </c>
      <c r="H340" s="181">
        <v>5</v>
      </c>
      <c r="I340" s="182"/>
      <c r="J340" s="182">
        <f t="shared" si="0"/>
        <v>0</v>
      </c>
      <c r="K340" s="183"/>
      <c r="L340" s="184"/>
      <c r="M340" s="185" t="s">
        <v>1456</v>
      </c>
      <c r="N340" s="186" t="s">
        <v>1491</v>
      </c>
      <c r="O340" s="152">
        <v>0</v>
      </c>
      <c r="P340" s="152">
        <f t="shared" si="1"/>
        <v>0</v>
      </c>
      <c r="Q340" s="152">
        <v>2.9999999999999997E-4</v>
      </c>
      <c r="R340" s="152">
        <f t="shared" si="2"/>
        <v>1.4999999999999998E-3</v>
      </c>
      <c r="S340" s="152">
        <v>0</v>
      </c>
      <c r="T340" s="153">
        <f t="shared" si="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1789</v>
      </c>
      <c r="AT340" s="154" t="s">
        <v>1849</v>
      </c>
      <c r="AU340" s="154" t="s">
        <v>1535</v>
      </c>
      <c r="AY340" s="17" t="s">
        <v>1750</v>
      </c>
      <c r="BE340" s="155">
        <f t="shared" si="4"/>
        <v>0</v>
      </c>
      <c r="BF340" s="155">
        <f t="shared" si="5"/>
        <v>0</v>
      </c>
      <c r="BG340" s="155">
        <f t="shared" si="6"/>
        <v>0</v>
      </c>
      <c r="BH340" s="155">
        <f t="shared" si="7"/>
        <v>0</v>
      </c>
      <c r="BI340" s="155">
        <f t="shared" si="8"/>
        <v>0</v>
      </c>
      <c r="BJ340" s="17" t="s">
        <v>1533</v>
      </c>
      <c r="BK340" s="155">
        <f t="shared" si="9"/>
        <v>0</v>
      </c>
      <c r="BL340" s="17" t="s">
        <v>1756</v>
      </c>
      <c r="BM340" s="154" t="s">
        <v>1429</v>
      </c>
    </row>
    <row r="341" spans="1:65" s="1" customFormat="1" ht="16.5" customHeight="1">
      <c r="A341" s="29"/>
      <c r="B341" s="142"/>
      <c r="C341" s="177" t="s">
        <v>2027</v>
      </c>
      <c r="D341" s="177" t="s">
        <v>1849</v>
      </c>
      <c r="E341" s="178" t="s">
        <v>2364</v>
      </c>
      <c r="F341" s="179" t="s">
        <v>2365</v>
      </c>
      <c r="G341" s="180" t="s">
        <v>1902</v>
      </c>
      <c r="H341" s="181">
        <v>2</v>
      </c>
      <c r="I341" s="182"/>
      <c r="J341" s="182">
        <f t="shared" si="0"/>
        <v>0</v>
      </c>
      <c r="K341" s="183"/>
      <c r="L341" s="184"/>
      <c r="M341" s="185" t="s">
        <v>1456</v>
      </c>
      <c r="N341" s="186" t="s">
        <v>1491</v>
      </c>
      <c r="O341" s="152">
        <v>0</v>
      </c>
      <c r="P341" s="152">
        <f t="shared" si="1"/>
        <v>0</v>
      </c>
      <c r="Q341" s="152">
        <v>2.7999999999999998E-4</v>
      </c>
      <c r="R341" s="152">
        <f t="shared" si="2"/>
        <v>5.5999999999999995E-4</v>
      </c>
      <c r="S341" s="152">
        <v>0</v>
      </c>
      <c r="T341" s="153">
        <f t="shared" si="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1789</v>
      </c>
      <c r="AT341" s="154" t="s">
        <v>1849</v>
      </c>
      <c r="AU341" s="154" t="s">
        <v>1535</v>
      </c>
      <c r="AY341" s="17" t="s">
        <v>1750</v>
      </c>
      <c r="BE341" s="155">
        <f t="shared" si="4"/>
        <v>0</v>
      </c>
      <c r="BF341" s="155">
        <f t="shared" si="5"/>
        <v>0</v>
      </c>
      <c r="BG341" s="155">
        <f t="shared" si="6"/>
        <v>0</v>
      </c>
      <c r="BH341" s="155">
        <f t="shared" si="7"/>
        <v>0</v>
      </c>
      <c r="BI341" s="155">
        <f t="shared" si="8"/>
        <v>0</v>
      </c>
      <c r="BJ341" s="17" t="s">
        <v>1533</v>
      </c>
      <c r="BK341" s="155">
        <f t="shared" si="9"/>
        <v>0</v>
      </c>
      <c r="BL341" s="17" t="s">
        <v>1756</v>
      </c>
      <c r="BM341" s="154" t="s">
        <v>1430</v>
      </c>
    </row>
    <row r="342" spans="1:65" s="1" customFormat="1" ht="16.5" customHeight="1">
      <c r="A342" s="29"/>
      <c r="B342" s="142"/>
      <c r="C342" s="177" t="s">
        <v>2031</v>
      </c>
      <c r="D342" s="177" t="s">
        <v>1849</v>
      </c>
      <c r="E342" s="178" t="s">
        <v>2368</v>
      </c>
      <c r="F342" s="179" t="s">
        <v>2369</v>
      </c>
      <c r="G342" s="180" t="s">
        <v>1902</v>
      </c>
      <c r="H342" s="181">
        <v>7</v>
      </c>
      <c r="I342" s="182"/>
      <c r="J342" s="182">
        <f t="shared" si="0"/>
        <v>0</v>
      </c>
      <c r="K342" s="183"/>
      <c r="L342" s="184"/>
      <c r="M342" s="185" t="s">
        <v>1456</v>
      </c>
      <c r="N342" s="186" t="s">
        <v>1491</v>
      </c>
      <c r="O342" s="152">
        <v>0</v>
      </c>
      <c r="P342" s="152">
        <f t="shared" si="1"/>
        <v>0</v>
      </c>
      <c r="Q342" s="152">
        <v>1.9000000000000001E-4</v>
      </c>
      <c r="R342" s="152">
        <f t="shared" si="2"/>
        <v>1.33E-3</v>
      </c>
      <c r="S342" s="152">
        <v>0</v>
      </c>
      <c r="T342" s="153">
        <f t="shared" si="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1789</v>
      </c>
      <c r="AT342" s="154" t="s">
        <v>1849</v>
      </c>
      <c r="AU342" s="154" t="s">
        <v>1535</v>
      </c>
      <c r="AY342" s="17" t="s">
        <v>1750</v>
      </c>
      <c r="BE342" s="155">
        <f t="shared" si="4"/>
        <v>0</v>
      </c>
      <c r="BF342" s="155">
        <f t="shared" si="5"/>
        <v>0</v>
      </c>
      <c r="BG342" s="155">
        <f t="shared" si="6"/>
        <v>0</v>
      </c>
      <c r="BH342" s="155">
        <f t="shared" si="7"/>
        <v>0</v>
      </c>
      <c r="BI342" s="155">
        <f t="shared" si="8"/>
        <v>0</v>
      </c>
      <c r="BJ342" s="17" t="s">
        <v>1533</v>
      </c>
      <c r="BK342" s="155">
        <f t="shared" si="9"/>
        <v>0</v>
      </c>
      <c r="BL342" s="17" t="s">
        <v>1756</v>
      </c>
      <c r="BM342" s="154" t="s">
        <v>1431</v>
      </c>
    </row>
    <row r="343" spans="1:65" s="1" customFormat="1" ht="16.5" customHeight="1">
      <c r="A343" s="29"/>
      <c r="B343" s="142"/>
      <c r="C343" s="177" t="s">
        <v>2036</v>
      </c>
      <c r="D343" s="177" t="s">
        <v>1849</v>
      </c>
      <c r="E343" s="178" t="s">
        <v>2372</v>
      </c>
      <c r="F343" s="179" t="s">
        <v>1290</v>
      </c>
      <c r="G343" s="180" t="s">
        <v>1902</v>
      </c>
      <c r="H343" s="181">
        <v>7</v>
      </c>
      <c r="I343" s="182"/>
      <c r="J343" s="182">
        <f t="shared" si="0"/>
        <v>0</v>
      </c>
      <c r="K343" s="183"/>
      <c r="L343" s="184"/>
      <c r="M343" s="185" t="s">
        <v>1456</v>
      </c>
      <c r="N343" s="186" t="s">
        <v>1491</v>
      </c>
      <c r="O343" s="152">
        <v>0</v>
      </c>
      <c r="P343" s="152">
        <f t="shared" si="1"/>
        <v>0</v>
      </c>
      <c r="Q343" s="152">
        <v>1.08E-3</v>
      </c>
      <c r="R343" s="152">
        <f t="shared" si="2"/>
        <v>7.5599999999999999E-3</v>
      </c>
      <c r="S343" s="152">
        <v>0</v>
      </c>
      <c r="T343" s="153">
        <f t="shared" si="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1789</v>
      </c>
      <c r="AT343" s="154" t="s">
        <v>1849</v>
      </c>
      <c r="AU343" s="154" t="s">
        <v>1535</v>
      </c>
      <c r="AY343" s="17" t="s">
        <v>1750</v>
      </c>
      <c r="BE343" s="155">
        <f t="shared" si="4"/>
        <v>0</v>
      </c>
      <c r="BF343" s="155">
        <f t="shared" si="5"/>
        <v>0</v>
      </c>
      <c r="BG343" s="155">
        <f t="shared" si="6"/>
        <v>0</v>
      </c>
      <c r="BH343" s="155">
        <f t="shared" si="7"/>
        <v>0</v>
      </c>
      <c r="BI343" s="155">
        <f t="shared" si="8"/>
        <v>0</v>
      </c>
      <c r="BJ343" s="17" t="s">
        <v>1533</v>
      </c>
      <c r="BK343" s="155">
        <f t="shared" si="9"/>
        <v>0</v>
      </c>
      <c r="BL343" s="17" t="s">
        <v>1756</v>
      </c>
      <c r="BM343" s="154" t="s">
        <v>1432</v>
      </c>
    </row>
    <row r="344" spans="1:65" s="1" customFormat="1" ht="37.9" customHeight="1">
      <c r="A344" s="29"/>
      <c r="B344" s="142"/>
      <c r="C344" s="143" t="s">
        <v>2040</v>
      </c>
      <c r="D344" s="143" t="s">
        <v>1752</v>
      </c>
      <c r="E344" s="144" t="s">
        <v>1433</v>
      </c>
      <c r="F344" s="145" t="s">
        <v>1434</v>
      </c>
      <c r="G344" s="146" t="s">
        <v>1902</v>
      </c>
      <c r="H344" s="147">
        <v>3</v>
      </c>
      <c r="I344" s="148"/>
      <c r="J344" s="148">
        <f t="shared" si="0"/>
        <v>0</v>
      </c>
      <c r="K344" s="149"/>
      <c r="L344" s="30"/>
      <c r="M344" s="150" t="s">
        <v>1456</v>
      </c>
      <c r="N344" s="151" t="s">
        <v>1491</v>
      </c>
      <c r="O344" s="152">
        <v>1.105</v>
      </c>
      <c r="P344" s="152">
        <f t="shared" si="1"/>
        <v>3.3149999999999999</v>
      </c>
      <c r="Q344" s="152">
        <v>0</v>
      </c>
      <c r="R344" s="152">
        <f t="shared" si="2"/>
        <v>0</v>
      </c>
      <c r="S344" s="152">
        <v>0</v>
      </c>
      <c r="T344" s="153">
        <f t="shared" si="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1756</v>
      </c>
      <c r="AT344" s="154" t="s">
        <v>1752</v>
      </c>
      <c r="AU344" s="154" t="s">
        <v>1535</v>
      </c>
      <c r="AY344" s="17" t="s">
        <v>1750</v>
      </c>
      <c r="BE344" s="155">
        <f t="shared" si="4"/>
        <v>0</v>
      </c>
      <c r="BF344" s="155">
        <f t="shared" si="5"/>
        <v>0</v>
      </c>
      <c r="BG344" s="155">
        <f t="shared" si="6"/>
        <v>0</v>
      </c>
      <c r="BH344" s="155">
        <f t="shared" si="7"/>
        <v>0</v>
      </c>
      <c r="BI344" s="155">
        <f t="shared" si="8"/>
        <v>0</v>
      </c>
      <c r="BJ344" s="17" t="s">
        <v>1533</v>
      </c>
      <c r="BK344" s="155">
        <f t="shared" si="9"/>
        <v>0</v>
      </c>
      <c r="BL344" s="17" t="s">
        <v>1756</v>
      </c>
      <c r="BM344" s="154" t="s">
        <v>1435</v>
      </c>
    </row>
    <row r="345" spans="1:65" s="1" customFormat="1" ht="24.2" customHeight="1">
      <c r="A345" s="29"/>
      <c r="B345" s="142"/>
      <c r="C345" s="177" t="s">
        <v>2045</v>
      </c>
      <c r="D345" s="177" t="s">
        <v>1849</v>
      </c>
      <c r="E345" s="178" t="s">
        <v>1436</v>
      </c>
      <c r="F345" s="179" t="s">
        <v>1437</v>
      </c>
      <c r="G345" s="180" t="s">
        <v>1902</v>
      </c>
      <c r="H345" s="181">
        <v>1</v>
      </c>
      <c r="I345" s="182"/>
      <c r="J345" s="182">
        <f t="shared" si="0"/>
        <v>0</v>
      </c>
      <c r="K345" s="183"/>
      <c r="L345" s="184"/>
      <c r="M345" s="185" t="s">
        <v>1456</v>
      </c>
      <c r="N345" s="186" t="s">
        <v>1491</v>
      </c>
      <c r="O345" s="152">
        <v>0</v>
      </c>
      <c r="P345" s="152">
        <f t="shared" si="1"/>
        <v>0</v>
      </c>
      <c r="Q345" s="152">
        <v>1.1000000000000001E-3</v>
      </c>
      <c r="R345" s="152">
        <f t="shared" si="2"/>
        <v>1.1000000000000001E-3</v>
      </c>
      <c r="S345" s="152">
        <v>0</v>
      </c>
      <c r="T345" s="153">
        <f t="shared" si="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1789</v>
      </c>
      <c r="AT345" s="154" t="s">
        <v>1849</v>
      </c>
      <c r="AU345" s="154" t="s">
        <v>1535</v>
      </c>
      <c r="AY345" s="17" t="s">
        <v>1750</v>
      </c>
      <c r="BE345" s="155">
        <f t="shared" si="4"/>
        <v>0</v>
      </c>
      <c r="BF345" s="155">
        <f t="shared" si="5"/>
        <v>0</v>
      </c>
      <c r="BG345" s="155">
        <f t="shared" si="6"/>
        <v>0</v>
      </c>
      <c r="BH345" s="155">
        <f t="shared" si="7"/>
        <v>0</v>
      </c>
      <c r="BI345" s="155">
        <f t="shared" si="8"/>
        <v>0</v>
      </c>
      <c r="BJ345" s="17" t="s">
        <v>1533</v>
      </c>
      <c r="BK345" s="155">
        <f t="shared" si="9"/>
        <v>0</v>
      </c>
      <c r="BL345" s="17" t="s">
        <v>1756</v>
      </c>
      <c r="BM345" s="154" t="s">
        <v>1438</v>
      </c>
    </row>
    <row r="346" spans="1:65" s="1" customFormat="1" ht="24.2" customHeight="1">
      <c r="A346" s="29"/>
      <c r="B346" s="142"/>
      <c r="C346" s="177" t="s">
        <v>2051</v>
      </c>
      <c r="D346" s="177" t="s">
        <v>1849</v>
      </c>
      <c r="E346" s="178" t="s">
        <v>1439</v>
      </c>
      <c r="F346" s="179" t="s">
        <v>1440</v>
      </c>
      <c r="G346" s="180" t="s">
        <v>1902</v>
      </c>
      <c r="H346" s="181">
        <v>2</v>
      </c>
      <c r="I346" s="182"/>
      <c r="J346" s="182">
        <f t="shared" si="0"/>
        <v>0</v>
      </c>
      <c r="K346" s="183"/>
      <c r="L346" s="184"/>
      <c r="M346" s="185" t="s">
        <v>1456</v>
      </c>
      <c r="N346" s="186" t="s">
        <v>1491</v>
      </c>
      <c r="O346" s="152">
        <v>0</v>
      </c>
      <c r="P346" s="152">
        <f t="shared" si="1"/>
        <v>0</v>
      </c>
      <c r="Q346" s="152">
        <v>1.1999999999999999E-3</v>
      </c>
      <c r="R346" s="152">
        <f t="shared" si="2"/>
        <v>2.3999999999999998E-3</v>
      </c>
      <c r="S346" s="152">
        <v>0</v>
      </c>
      <c r="T346" s="153">
        <f t="shared" si="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1789</v>
      </c>
      <c r="AT346" s="154" t="s">
        <v>1849</v>
      </c>
      <c r="AU346" s="154" t="s">
        <v>1535</v>
      </c>
      <c r="AY346" s="17" t="s">
        <v>1750</v>
      </c>
      <c r="BE346" s="155">
        <f t="shared" si="4"/>
        <v>0</v>
      </c>
      <c r="BF346" s="155">
        <f t="shared" si="5"/>
        <v>0</v>
      </c>
      <c r="BG346" s="155">
        <f t="shared" si="6"/>
        <v>0</v>
      </c>
      <c r="BH346" s="155">
        <f t="shared" si="7"/>
        <v>0</v>
      </c>
      <c r="BI346" s="155">
        <f t="shared" si="8"/>
        <v>0</v>
      </c>
      <c r="BJ346" s="17" t="s">
        <v>1533</v>
      </c>
      <c r="BK346" s="155">
        <f t="shared" si="9"/>
        <v>0</v>
      </c>
      <c r="BL346" s="17" t="s">
        <v>1756</v>
      </c>
      <c r="BM346" s="154" t="s">
        <v>1441</v>
      </c>
    </row>
    <row r="347" spans="1:65" s="1" customFormat="1" ht="44.25" customHeight="1">
      <c r="A347" s="29"/>
      <c r="B347" s="142"/>
      <c r="C347" s="143" t="s">
        <v>2057</v>
      </c>
      <c r="D347" s="143" t="s">
        <v>1752</v>
      </c>
      <c r="E347" s="144" t="s">
        <v>1292</v>
      </c>
      <c r="F347" s="145" t="s">
        <v>1293</v>
      </c>
      <c r="G347" s="146" t="s">
        <v>1902</v>
      </c>
      <c r="H347" s="147">
        <v>38</v>
      </c>
      <c r="I347" s="148"/>
      <c r="J347" s="148">
        <f t="shared" si="0"/>
        <v>0</v>
      </c>
      <c r="K347" s="149"/>
      <c r="L347" s="30"/>
      <c r="M347" s="150" t="s">
        <v>1456</v>
      </c>
      <c r="N347" s="151" t="s">
        <v>1491</v>
      </c>
      <c r="O347" s="152">
        <v>1.0589999999999999</v>
      </c>
      <c r="P347" s="152">
        <f t="shared" si="1"/>
        <v>40.241999999999997</v>
      </c>
      <c r="Q347" s="152">
        <v>0</v>
      </c>
      <c r="R347" s="152">
        <f t="shared" si="2"/>
        <v>0</v>
      </c>
      <c r="S347" s="152">
        <v>0</v>
      </c>
      <c r="T347" s="153">
        <f t="shared" si="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1756</v>
      </c>
      <c r="AT347" s="154" t="s">
        <v>1752</v>
      </c>
      <c r="AU347" s="154" t="s">
        <v>1535</v>
      </c>
      <c r="AY347" s="17" t="s">
        <v>1750</v>
      </c>
      <c r="BE347" s="155">
        <f t="shared" si="4"/>
        <v>0</v>
      </c>
      <c r="BF347" s="155">
        <f t="shared" si="5"/>
        <v>0</v>
      </c>
      <c r="BG347" s="155">
        <f t="shared" si="6"/>
        <v>0</v>
      </c>
      <c r="BH347" s="155">
        <f t="shared" si="7"/>
        <v>0</v>
      </c>
      <c r="BI347" s="155">
        <f t="shared" si="8"/>
        <v>0</v>
      </c>
      <c r="BJ347" s="17" t="s">
        <v>1533</v>
      </c>
      <c r="BK347" s="155">
        <f t="shared" si="9"/>
        <v>0</v>
      </c>
      <c r="BL347" s="17" t="s">
        <v>1756</v>
      </c>
      <c r="BM347" s="154" t="s">
        <v>1442</v>
      </c>
    </row>
    <row r="348" spans="1:65" s="1" customFormat="1" ht="44.25" customHeight="1">
      <c r="A348" s="29"/>
      <c r="B348" s="142"/>
      <c r="C348" s="143" t="s">
        <v>2426</v>
      </c>
      <c r="D348" s="143" t="s">
        <v>1752</v>
      </c>
      <c r="E348" s="144" t="s">
        <v>1443</v>
      </c>
      <c r="F348" s="145" t="s">
        <v>1293</v>
      </c>
      <c r="G348" s="146" t="s">
        <v>1902</v>
      </c>
      <c r="H348" s="147">
        <v>38</v>
      </c>
      <c r="I348" s="148"/>
      <c r="J348" s="148">
        <f t="shared" si="0"/>
        <v>0</v>
      </c>
      <c r="K348" s="149"/>
      <c r="L348" s="30"/>
      <c r="M348" s="150" t="s">
        <v>1456</v>
      </c>
      <c r="N348" s="151" t="s">
        <v>1491</v>
      </c>
      <c r="O348" s="152">
        <v>1.0589999999999999</v>
      </c>
      <c r="P348" s="152">
        <f t="shared" si="1"/>
        <v>40.241999999999997</v>
      </c>
      <c r="Q348" s="152">
        <v>0</v>
      </c>
      <c r="R348" s="152">
        <f t="shared" si="2"/>
        <v>0</v>
      </c>
      <c r="S348" s="152">
        <v>0</v>
      </c>
      <c r="T348" s="153">
        <f t="shared" si="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1756</v>
      </c>
      <c r="AT348" s="154" t="s">
        <v>1752</v>
      </c>
      <c r="AU348" s="154" t="s">
        <v>1535</v>
      </c>
      <c r="AY348" s="17" t="s">
        <v>1750</v>
      </c>
      <c r="BE348" s="155">
        <f t="shared" si="4"/>
        <v>0</v>
      </c>
      <c r="BF348" s="155">
        <f t="shared" si="5"/>
        <v>0</v>
      </c>
      <c r="BG348" s="155">
        <f t="shared" si="6"/>
        <v>0</v>
      </c>
      <c r="BH348" s="155">
        <f t="shared" si="7"/>
        <v>0</v>
      </c>
      <c r="BI348" s="155">
        <f t="shared" si="8"/>
        <v>0</v>
      </c>
      <c r="BJ348" s="17" t="s">
        <v>1533</v>
      </c>
      <c r="BK348" s="155">
        <f t="shared" si="9"/>
        <v>0</v>
      </c>
      <c r="BL348" s="17" t="s">
        <v>1756</v>
      </c>
      <c r="BM348" s="154" t="s">
        <v>1444</v>
      </c>
    </row>
    <row r="349" spans="1:65" s="1" customFormat="1" ht="16.5" customHeight="1">
      <c r="A349" s="29"/>
      <c r="B349" s="142"/>
      <c r="C349" s="177" t="s">
        <v>2430</v>
      </c>
      <c r="D349" s="177" t="s">
        <v>1849</v>
      </c>
      <c r="E349" s="178" t="s">
        <v>1445</v>
      </c>
      <c r="F349" s="179" t="s">
        <v>1446</v>
      </c>
      <c r="G349" s="180" t="s">
        <v>1902</v>
      </c>
      <c r="H349" s="181">
        <v>1</v>
      </c>
      <c r="I349" s="182"/>
      <c r="J349" s="182">
        <f t="shared" si="0"/>
        <v>0</v>
      </c>
      <c r="K349" s="183"/>
      <c r="L349" s="184"/>
      <c r="M349" s="185" t="s">
        <v>1456</v>
      </c>
      <c r="N349" s="186" t="s">
        <v>1491</v>
      </c>
      <c r="O349" s="152">
        <v>0</v>
      </c>
      <c r="P349" s="152">
        <f t="shared" si="1"/>
        <v>0</v>
      </c>
      <c r="Q349" s="152">
        <v>4.8999999999999998E-4</v>
      </c>
      <c r="R349" s="152">
        <f t="shared" si="2"/>
        <v>4.8999999999999998E-4</v>
      </c>
      <c r="S349" s="152">
        <v>0</v>
      </c>
      <c r="T349" s="153">
        <f t="shared" si="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1789</v>
      </c>
      <c r="AT349" s="154" t="s">
        <v>1849</v>
      </c>
      <c r="AU349" s="154" t="s">
        <v>1535</v>
      </c>
      <c r="AY349" s="17" t="s">
        <v>1750</v>
      </c>
      <c r="BE349" s="155">
        <f t="shared" si="4"/>
        <v>0</v>
      </c>
      <c r="BF349" s="155">
        <f t="shared" si="5"/>
        <v>0</v>
      </c>
      <c r="BG349" s="155">
        <f t="shared" si="6"/>
        <v>0</v>
      </c>
      <c r="BH349" s="155">
        <f t="shared" si="7"/>
        <v>0</v>
      </c>
      <c r="BI349" s="155">
        <f t="shared" si="8"/>
        <v>0</v>
      </c>
      <c r="BJ349" s="17" t="s">
        <v>1533</v>
      </c>
      <c r="BK349" s="155">
        <f t="shared" si="9"/>
        <v>0</v>
      </c>
      <c r="BL349" s="17" t="s">
        <v>1756</v>
      </c>
      <c r="BM349" s="154" t="s">
        <v>1447</v>
      </c>
    </row>
    <row r="350" spans="1:65" s="1" customFormat="1" ht="16.5" customHeight="1">
      <c r="A350" s="29"/>
      <c r="B350" s="142"/>
      <c r="C350" s="177" t="s">
        <v>2434</v>
      </c>
      <c r="D350" s="177" t="s">
        <v>1849</v>
      </c>
      <c r="E350" s="178" t="s">
        <v>1448</v>
      </c>
      <c r="F350" s="179" t="s">
        <v>65</v>
      </c>
      <c r="G350" s="180" t="s">
        <v>1902</v>
      </c>
      <c r="H350" s="181">
        <v>8</v>
      </c>
      <c r="I350" s="182"/>
      <c r="J350" s="182">
        <f t="shared" si="0"/>
        <v>0</v>
      </c>
      <c r="K350" s="183"/>
      <c r="L350" s="184"/>
      <c r="M350" s="185" t="s">
        <v>1456</v>
      </c>
      <c r="N350" s="186" t="s">
        <v>1491</v>
      </c>
      <c r="O350" s="152">
        <v>0</v>
      </c>
      <c r="P350" s="152">
        <f t="shared" si="1"/>
        <v>0</v>
      </c>
      <c r="Q350" s="152">
        <v>4.2999999999999999E-4</v>
      </c>
      <c r="R350" s="152">
        <f t="shared" si="2"/>
        <v>3.4399999999999999E-3</v>
      </c>
      <c r="S350" s="152">
        <v>0</v>
      </c>
      <c r="T350" s="153">
        <f t="shared" si="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1789</v>
      </c>
      <c r="AT350" s="154" t="s">
        <v>1849</v>
      </c>
      <c r="AU350" s="154" t="s">
        <v>1535</v>
      </c>
      <c r="AY350" s="17" t="s">
        <v>1750</v>
      </c>
      <c r="BE350" s="155">
        <f t="shared" si="4"/>
        <v>0</v>
      </c>
      <c r="BF350" s="155">
        <f t="shared" si="5"/>
        <v>0</v>
      </c>
      <c r="BG350" s="155">
        <f t="shared" si="6"/>
        <v>0</v>
      </c>
      <c r="BH350" s="155">
        <f t="shared" si="7"/>
        <v>0</v>
      </c>
      <c r="BI350" s="155">
        <f t="shared" si="8"/>
        <v>0</v>
      </c>
      <c r="BJ350" s="17" t="s">
        <v>1533</v>
      </c>
      <c r="BK350" s="155">
        <f t="shared" si="9"/>
        <v>0</v>
      </c>
      <c r="BL350" s="17" t="s">
        <v>1756</v>
      </c>
      <c r="BM350" s="154" t="s">
        <v>1449</v>
      </c>
    </row>
    <row r="351" spans="1:65" s="1" customFormat="1" ht="21.75" customHeight="1">
      <c r="A351" s="29"/>
      <c r="B351" s="142"/>
      <c r="C351" s="177" t="s">
        <v>2438</v>
      </c>
      <c r="D351" s="177" t="s">
        <v>1849</v>
      </c>
      <c r="E351" s="178" t="s">
        <v>2360</v>
      </c>
      <c r="F351" s="179" t="s">
        <v>2361</v>
      </c>
      <c r="G351" s="180" t="s">
        <v>1902</v>
      </c>
      <c r="H351" s="181">
        <v>3</v>
      </c>
      <c r="I351" s="182"/>
      <c r="J351" s="182">
        <f t="shared" si="0"/>
        <v>0</v>
      </c>
      <c r="K351" s="183"/>
      <c r="L351" s="184"/>
      <c r="M351" s="185" t="s">
        <v>1456</v>
      </c>
      <c r="N351" s="186" t="s">
        <v>1491</v>
      </c>
      <c r="O351" s="152">
        <v>0</v>
      </c>
      <c r="P351" s="152">
        <f t="shared" si="1"/>
        <v>0</v>
      </c>
      <c r="Q351" s="152">
        <v>5.8E-4</v>
      </c>
      <c r="R351" s="152">
        <f t="shared" si="2"/>
        <v>1.74E-3</v>
      </c>
      <c r="S351" s="152">
        <v>0</v>
      </c>
      <c r="T351" s="153">
        <f t="shared" si="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1789</v>
      </c>
      <c r="AT351" s="154" t="s">
        <v>1849</v>
      </c>
      <c r="AU351" s="154" t="s">
        <v>1535</v>
      </c>
      <c r="AY351" s="17" t="s">
        <v>1750</v>
      </c>
      <c r="BE351" s="155">
        <f t="shared" si="4"/>
        <v>0</v>
      </c>
      <c r="BF351" s="155">
        <f t="shared" si="5"/>
        <v>0</v>
      </c>
      <c r="BG351" s="155">
        <f t="shared" si="6"/>
        <v>0</v>
      </c>
      <c r="BH351" s="155">
        <f t="shared" si="7"/>
        <v>0</v>
      </c>
      <c r="BI351" s="155">
        <f t="shared" si="8"/>
        <v>0</v>
      </c>
      <c r="BJ351" s="17" t="s">
        <v>1533</v>
      </c>
      <c r="BK351" s="155">
        <f t="shared" si="9"/>
        <v>0</v>
      </c>
      <c r="BL351" s="17" t="s">
        <v>1756</v>
      </c>
      <c r="BM351" s="154" t="s">
        <v>1450</v>
      </c>
    </row>
    <row r="352" spans="1:65" s="1" customFormat="1" ht="16.5" customHeight="1">
      <c r="A352" s="29"/>
      <c r="B352" s="142"/>
      <c r="C352" s="177" t="s">
        <v>2442</v>
      </c>
      <c r="D352" s="177" t="s">
        <v>1849</v>
      </c>
      <c r="E352" s="178" t="s">
        <v>1299</v>
      </c>
      <c r="F352" s="179" t="s">
        <v>1300</v>
      </c>
      <c r="G352" s="180" t="s">
        <v>1902</v>
      </c>
      <c r="H352" s="181">
        <v>5</v>
      </c>
      <c r="I352" s="182"/>
      <c r="J352" s="182">
        <f t="shared" si="0"/>
        <v>0</v>
      </c>
      <c r="K352" s="183"/>
      <c r="L352" s="184"/>
      <c r="M352" s="185" t="s">
        <v>1456</v>
      </c>
      <c r="N352" s="186" t="s">
        <v>1491</v>
      </c>
      <c r="O352" s="152">
        <v>0</v>
      </c>
      <c r="P352" s="152">
        <f t="shared" si="1"/>
        <v>0</v>
      </c>
      <c r="Q352" s="152">
        <v>6.9999999999999999E-4</v>
      </c>
      <c r="R352" s="152">
        <f t="shared" si="2"/>
        <v>3.5000000000000001E-3</v>
      </c>
      <c r="S352" s="152">
        <v>0</v>
      </c>
      <c r="T352" s="153">
        <f t="shared" si="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1789</v>
      </c>
      <c r="AT352" s="154" t="s">
        <v>1849</v>
      </c>
      <c r="AU352" s="154" t="s">
        <v>1535</v>
      </c>
      <c r="AY352" s="17" t="s">
        <v>1750</v>
      </c>
      <c r="BE352" s="155">
        <f t="shared" si="4"/>
        <v>0</v>
      </c>
      <c r="BF352" s="155">
        <f t="shared" si="5"/>
        <v>0</v>
      </c>
      <c r="BG352" s="155">
        <f t="shared" si="6"/>
        <v>0</v>
      </c>
      <c r="BH352" s="155">
        <f t="shared" si="7"/>
        <v>0</v>
      </c>
      <c r="BI352" s="155">
        <f t="shared" si="8"/>
        <v>0</v>
      </c>
      <c r="BJ352" s="17" t="s">
        <v>1533</v>
      </c>
      <c r="BK352" s="155">
        <f t="shared" si="9"/>
        <v>0</v>
      </c>
      <c r="BL352" s="17" t="s">
        <v>1756</v>
      </c>
      <c r="BM352" s="154" t="s">
        <v>1451</v>
      </c>
    </row>
    <row r="353" spans="1:65" s="1" customFormat="1" ht="44.25" customHeight="1">
      <c r="A353" s="29"/>
      <c r="B353" s="142"/>
      <c r="C353" s="143" t="s">
        <v>2315</v>
      </c>
      <c r="D353" s="143" t="s">
        <v>1752</v>
      </c>
      <c r="E353" s="144" t="s">
        <v>2392</v>
      </c>
      <c r="F353" s="145" t="s">
        <v>2393</v>
      </c>
      <c r="G353" s="146" t="s">
        <v>1902</v>
      </c>
      <c r="H353" s="147">
        <v>14</v>
      </c>
      <c r="I353" s="148"/>
      <c r="J353" s="148">
        <f t="shared" si="0"/>
        <v>0</v>
      </c>
      <c r="K353" s="149"/>
      <c r="L353" s="30"/>
      <c r="M353" s="150" t="s">
        <v>1456</v>
      </c>
      <c r="N353" s="151" t="s">
        <v>1491</v>
      </c>
      <c r="O353" s="152">
        <v>0.75900000000000001</v>
      </c>
      <c r="P353" s="152">
        <f t="shared" si="1"/>
        <v>10.625999999999999</v>
      </c>
      <c r="Q353" s="152">
        <v>1.67E-3</v>
      </c>
      <c r="R353" s="152">
        <f t="shared" si="2"/>
        <v>2.3380000000000001E-2</v>
      </c>
      <c r="S353" s="152">
        <v>0</v>
      </c>
      <c r="T353" s="153">
        <f t="shared" si="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1756</v>
      </c>
      <c r="AT353" s="154" t="s">
        <v>1752</v>
      </c>
      <c r="AU353" s="154" t="s">
        <v>1535</v>
      </c>
      <c r="AY353" s="17" t="s">
        <v>1750</v>
      </c>
      <c r="BE353" s="155">
        <f t="shared" si="4"/>
        <v>0</v>
      </c>
      <c r="BF353" s="155">
        <f t="shared" si="5"/>
        <v>0</v>
      </c>
      <c r="BG353" s="155">
        <f t="shared" si="6"/>
        <v>0</v>
      </c>
      <c r="BH353" s="155">
        <f t="shared" si="7"/>
        <v>0</v>
      </c>
      <c r="BI353" s="155">
        <f t="shared" si="8"/>
        <v>0</v>
      </c>
      <c r="BJ353" s="17" t="s">
        <v>1533</v>
      </c>
      <c r="BK353" s="155">
        <f t="shared" si="9"/>
        <v>0</v>
      </c>
      <c r="BL353" s="17" t="s">
        <v>1756</v>
      </c>
      <c r="BM353" s="154" t="s">
        <v>1452</v>
      </c>
    </row>
    <row r="354" spans="1:65" s="1" customFormat="1" ht="24.2" customHeight="1">
      <c r="A354" s="29"/>
      <c r="B354" s="142"/>
      <c r="C354" s="177" t="s">
        <v>2319</v>
      </c>
      <c r="D354" s="177" t="s">
        <v>1849</v>
      </c>
      <c r="E354" s="178" t="s">
        <v>2396</v>
      </c>
      <c r="F354" s="179" t="s">
        <v>1453</v>
      </c>
      <c r="G354" s="180" t="s">
        <v>1902</v>
      </c>
      <c r="H354" s="181">
        <v>7</v>
      </c>
      <c r="I354" s="182"/>
      <c r="J354" s="182">
        <f t="shared" si="0"/>
        <v>0</v>
      </c>
      <c r="K354" s="183"/>
      <c r="L354" s="184"/>
      <c r="M354" s="185" t="s">
        <v>1456</v>
      </c>
      <c r="N354" s="186" t="s">
        <v>1491</v>
      </c>
      <c r="O354" s="152">
        <v>0</v>
      </c>
      <c r="P354" s="152">
        <f t="shared" si="1"/>
        <v>0</v>
      </c>
      <c r="Q354" s="152">
        <v>7.0000000000000001E-3</v>
      </c>
      <c r="R354" s="152">
        <f t="shared" si="2"/>
        <v>4.9000000000000002E-2</v>
      </c>
      <c r="S354" s="152">
        <v>0</v>
      </c>
      <c r="T354" s="153">
        <f t="shared" si="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1789</v>
      </c>
      <c r="AT354" s="154" t="s">
        <v>1849</v>
      </c>
      <c r="AU354" s="154" t="s">
        <v>1535</v>
      </c>
      <c r="AY354" s="17" t="s">
        <v>1750</v>
      </c>
      <c r="BE354" s="155">
        <f t="shared" si="4"/>
        <v>0</v>
      </c>
      <c r="BF354" s="155">
        <f t="shared" si="5"/>
        <v>0</v>
      </c>
      <c r="BG354" s="155">
        <f t="shared" si="6"/>
        <v>0</v>
      </c>
      <c r="BH354" s="155">
        <f t="shared" si="7"/>
        <v>0</v>
      </c>
      <c r="BI354" s="155">
        <f t="shared" si="8"/>
        <v>0</v>
      </c>
      <c r="BJ354" s="17" t="s">
        <v>1533</v>
      </c>
      <c r="BK354" s="155">
        <f t="shared" si="9"/>
        <v>0</v>
      </c>
      <c r="BL354" s="17" t="s">
        <v>1756</v>
      </c>
      <c r="BM354" s="154" t="s">
        <v>1454</v>
      </c>
    </row>
    <row r="355" spans="1:65" s="1" customFormat="1" ht="24.2" customHeight="1">
      <c r="A355" s="29"/>
      <c r="B355" s="142"/>
      <c r="C355" s="177" t="s">
        <v>2322</v>
      </c>
      <c r="D355" s="177" t="s">
        <v>1849</v>
      </c>
      <c r="E355" s="178" t="s">
        <v>2400</v>
      </c>
      <c r="F355" s="179" t="s">
        <v>2401</v>
      </c>
      <c r="G355" s="180" t="s">
        <v>1902</v>
      </c>
      <c r="H355" s="181">
        <v>7</v>
      </c>
      <c r="I355" s="182"/>
      <c r="J355" s="182">
        <f t="shared" si="0"/>
        <v>0</v>
      </c>
      <c r="K355" s="183"/>
      <c r="L355" s="184"/>
      <c r="M355" s="185" t="s">
        <v>1456</v>
      </c>
      <c r="N355" s="186" t="s">
        <v>1491</v>
      </c>
      <c r="O355" s="152">
        <v>0</v>
      </c>
      <c r="P355" s="152">
        <f t="shared" si="1"/>
        <v>0</v>
      </c>
      <c r="Q355" s="152">
        <v>1.6299999999999999E-2</v>
      </c>
      <c r="R355" s="152">
        <f t="shared" si="2"/>
        <v>0.11409999999999999</v>
      </c>
      <c r="S355" s="152">
        <v>0</v>
      </c>
      <c r="T355" s="153">
        <f t="shared" si="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1789</v>
      </c>
      <c r="AT355" s="154" t="s">
        <v>1849</v>
      </c>
      <c r="AU355" s="154" t="s">
        <v>1535</v>
      </c>
      <c r="AY355" s="17" t="s">
        <v>1750</v>
      </c>
      <c r="BE355" s="155">
        <f t="shared" si="4"/>
        <v>0</v>
      </c>
      <c r="BF355" s="155">
        <f t="shared" si="5"/>
        <v>0</v>
      </c>
      <c r="BG355" s="155">
        <f t="shared" si="6"/>
        <v>0</v>
      </c>
      <c r="BH355" s="155">
        <f t="shared" si="7"/>
        <v>0</v>
      </c>
      <c r="BI355" s="155">
        <f t="shared" si="8"/>
        <v>0</v>
      </c>
      <c r="BJ355" s="17" t="s">
        <v>1533</v>
      </c>
      <c r="BK355" s="155">
        <f t="shared" si="9"/>
        <v>0</v>
      </c>
      <c r="BL355" s="17" t="s">
        <v>1756</v>
      </c>
      <c r="BM355" s="154" t="s">
        <v>1552</v>
      </c>
    </row>
    <row r="356" spans="1:65" s="1" customFormat="1" ht="37.9" customHeight="1">
      <c r="A356" s="29"/>
      <c r="B356" s="142"/>
      <c r="C356" s="143" t="s">
        <v>2446</v>
      </c>
      <c r="D356" s="143" t="s">
        <v>1752</v>
      </c>
      <c r="E356" s="144" t="s">
        <v>1302</v>
      </c>
      <c r="F356" s="145" t="s">
        <v>1303</v>
      </c>
      <c r="G356" s="146" t="s">
        <v>1902</v>
      </c>
      <c r="H356" s="147">
        <v>18</v>
      </c>
      <c r="I356" s="148"/>
      <c r="J356" s="148">
        <f t="shared" si="0"/>
        <v>0</v>
      </c>
      <c r="K356" s="149"/>
      <c r="L356" s="30"/>
      <c r="M356" s="150" t="s">
        <v>1456</v>
      </c>
      <c r="N356" s="151" t="s">
        <v>1491</v>
      </c>
      <c r="O356" s="152">
        <v>1.226</v>
      </c>
      <c r="P356" s="152">
        <f t="shared" si="1"/>
        <v>22.067999999999998</v>
      </c>
      <c r="Q356" s="152">
        <v>0</v>
      </c>
      <c r="R356" s="152">
        <f t="shared" si="2"/>
        <v>0</v>
      </c>
      <c r="S356" s="152">
        <v>0</v>
      </c>
      <c r="T356" s="153">
        <f t="shared" si="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1756</v>
      </c>
      <c r="AT356" s="154" t="s">
        <v>1752</v>
      </c>
      <c r="AU356" s="154" t="s">
        <v>1535</v>
      </c>
      <c r="AY356" s="17" t="s">
        <v>1750</v>
      </c>
      <c r="BE356" s="155">
        <f t="shared" si="4"/>
        <v>0</v>
      </c>
      <c r="BF356" s="155">
        <f t="shared" si="5"/>
        <v>0</v>
      </c>
      <c r="BG356" s="155">
        <f t="shared" si="6"/>
        <v>0</v>
      </c>
      <c r="BH356" s="155">
        <f t="shared" si="7"/>
        <v>0</v>
      </c>
      <c r="BI356" s="155">
        <f t="shared" si="8"/>
        <v>0</v>
      </c>
      <c r="BJ356" s="17" t="s">
        <v>1533</v>
      </c>
      <c r="BK356" s="155">
        <f t="shared" si="9"/>
        <v>0</v>
      </c>
      <c r="BL356" s="17" t="s">
        <v>1756</v>
      </c>
      <c r="BM356" s="154" t="s">
        <v>1553</v>
      </c>
    </row>
    <row r="357" spans="1:65" s="1" customFormat="1" ht="16.5" customHeight="1">
      <c r="A357" s="29"/>
      <c r="B357" s="142"/>
      <c r="C357" s="177" t="s">
        <v>2451</v>
      </c>
      <c r="D357" s="177" t="s">
        <v>1849</v>
      </c>
      <c r="E357" s="178" t="s">
        <v>1305</v>
      </c>
      <c r="F357" s="179" t="s">
        <v>1306</v>
      </c>
      <c r="G357" s="180" t="s">
        <v>1902</v>
      </c>
      <c r="H357" s="181">
        <v>7</v>
      </c>
      <c r="I357" s="182"/>
      <c r="J357" s="182">
        <f t="shared" si="0"/>
        <v>0</v>
      </c>
      <c r="K357" s="183"/>
      <c r="L357" s="184"/>
      <c r="M357" s="185" t="s">
        <v>1456</v>
      </c>
      <c r="N357" s="186" t="s">
        <v>1491</v>
      </c>
      <c r="O357" s="152">
        <v>0</v>
      </c>
      <c r="P357" s="152">
        <f t="shared" si="1"/>
        <v>0</v>
      </c>
      <c r="Q357" s="152">
        <v>7.7999999999999999E-4</v>
      </c>
      <c r="R357" s="152">
        <f t="shared" si="2"/>
        <v>5.4599999999999996E-3</v>
      </c>
      <c r="S357" s="152">
        <v>0</v>
      </c>
      <c r="T357" s="153">
        <f t="shared" si="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1789</v>
      </c>
      <c r="AT357" s="154" t="s">
        <v>1849</v>
      </c>
      <c r="AU357" s="154" t="s">
        <v>1535</v>
      </c>
      <c r="AY357" s="17" t="s">
        <v>1750</v>
      </c>
      <c r="BE357" s="155">
        <f t="shared" si="4"/>
        <v>0</v>
      </c>
      <c r="BF357" s="155">
        <f t="shared" si="5"/>
        <v>0</v>
      </c>
      <c r="BG357" s="155">
        <f t="shared" si="6"/>
        <v>0</v>
      </c>
      <c r="BH357" s="155">
        <f t="shared" si="7"/>
        <v>0</v>
      </c>
      <c r="BI357" s="155">
        <f t="shared" si="8"/>
        <v>0</v>
      </c>
      <c r="BJ357" s="17" t="s">
        <v>1533</v>
      </c>
      <c r="BK357" s="155">
        <f t="shared" si="9"/>
        <v>0</v>
      </c>
      <c r="BL357" s="17" t="s">
        <v>1756</v>
      </c>
      <c r="BM357" s="154" t="s">
        <v>1554</v>
      </c>
    </row>
    <row r="358" spans="1:65" s="1" customFormat="1" ht="16.5" customHeight="1">
      <c r="A358" s="29"/>
      <c r="B358" s="142"/>
      <c r="C358" s="177" t="s">
        <v>2455</v>
      </c>
      <c r="D358" s="177" t="s">
        <v>1849</v>
      </c>
      <c r="E358" s="178" t="s">
        <v>1308</v>
      </c>
      <c r="F358" s="179" t="s">
        <v>1309</v>
      </c>
      <c r="G358" s="180" t="s">
        <v>1902</v>
      </c>
      <c r="H358" s="181">
        <v>11</v>
      </c>
      <c r="I358" s="182"/>
      <c r="J358" s="182">
        <f t="shared" si="0"/>
        <v>0</v>
      </c>
      <c r="K358" s="183"/>
      <c r="L358" s="184"/>
      <c r="M358" s="185" t="s">
        <v>1456</v>
      </c>
      <c r="N358" s="186" t="s">
        <v>1491</v>
      </c>
      <c r="O358" s="152">
        <v>0</v>
      </c>
      <c r="P358" s="152">
        <f t="shared" si="1"/>
        <v>0</v>
      </c>
      <c r="Q358" s="152">
        <v>1.0300000000000001E-3</v>
      </c>
      <c r="R358" s="152">
        <f t="shared" si="2"/>
        <v>1.1330000000000002E-2</v>
      </c>
      <c r="S358" s="152">
        <v>0</v>
      </c>
      <c r="T358" s="153">
        <f t="shared" si="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1789</v>
      </c>
      <c r="AT358" s="154" t="s">
        <v>1849</v>
      </c>
      <c r="AU358" s="154" t="s">
        <v>1535</v>
      </c>
      <c r="AY358" s="17" t="s">
        <v>1750</v>
      </c>
      <c r="BE358" s="155">
        <f t="shared" si="4"/>
        <v>0</v>
      </c>
      <c r="BF358" s="155">
        <f t="shared" si="5"/>
        <v>0</v>
      </c>
      <c r="BG358" s="155">
        <f t="shared" si="6"/>
        <v>0</v>
      </c>
      <c r="BH358" s="155">
        <f t="shared" si="7"/>
        <v>0</v>
      </c>
      <c r="BI358" s="155">
        <f t="shared" si="8"/>
        <v>0</v>
      </c>
      <c r="BJ358" s="17" t="s">
        <v>1533</v>
      </c>
      <c r="BK358" s="155">
        <f t="shared" si="9"/>
        <v>0</v>
      </c>
      <c r="BL358" s="17" t="s">
        <v>1756</v>
      </c>
      <c r="BM358" s="154" t="s">
        <v>1555</v>
      </c>
    </row>
    <row r="359" spans="1:65" s="1" customFormat="1" ht="24.2" customHeight="1">
      <c r="A359" s="29"/>
      <c r="B359" s="142"/>
      <c r="C359" s="143" t="s">
        <v>2326</v>
      </c>
      <c r="D359" s="143" t="s">
        <v>1752</v>
      </c>
      <c r="E359" s="144" t="s">
        <v>2404</v>
      </c>
      <c r="F359" s="145" t="s">
        <v>2405</v>
      </c>
      <c r="G359" s="146" t="s">
        <v>1902</v>
      </c>
      <c r="H359" s="147">
        <v>7</v>
      </c>
      <c r="I359" s="148"/>
      <c r="J359" s="148">
        <f t="shared" si="0"/>
        <v>0</v>
      </c>
      <c r="K359" s="149"/>
      <c r="L359" s="30"/>
      <c r="M359" s="150" t="s">
        <v>1456</v>
      </c>
      <c r="N359" s="151" t="s">
        <v>1491</v>
      </c>
      <c r="O359" s="152">
        <v>1.333</v>
      </c>
      <c r="P359" s="152">
        <f t="shared" si="1"/>
        <v>9.3309999999999995</v>
      </c>
      <c r="Q359" s="152">
        <v>1.3600000000000001E-3</v>
      </c>
      <c r="R359" s="152">
        <f t="shared" si="2"/>
        <v>9.5200000000000007E-3</v>
      </c>
      <c r="S359" s="152">
        <v>0</v>
      </c>
      <c r="T359" s="153">
        <f t="shared" si="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1756</v>
      </c>
      <c r="AT359" s="154" t="s">
        <v>1752</v>
      </c>
      <c r="AU359" s="154" t="s">
        <v>1535</v>
      </c>
      <c r="AY359" s="17" t="s">
        <v>1750</v>
      </c>
      <c r="BE359" s="155">
        <f t="shared" si="4"/>
        <v>0</v>
      </c>
      <c r="BF359" s="155">
        <f t="shared" si="5"/>
        <v>0</v>
      </c>
      <c r="BG359" s="155">
        <f t="shared" si="6"/>
        <v>0</v>
      </c>
      <c r="BH359" s="155">
        <f t="shared" si="7"/>
        <v>0</v>
      </c>
      <c r="BI359" s="155">
        <f t="shared" si="8"/>
        <v>0</v>
      </c>
      <c r="BJ359" s="17" t="s">
        <v>1533</v>
      </c>
      <c r="BK359" s="155">
        <f t="shared" si="9"/>
        <v>0</v>
      </c>
      <c r="BL359" s="17" t="s">
        <v>1756</v>
      </c>
      <c r="BM359" s="154" t="s">
        <v>1556</v>
      </c>
    </row>
    <row r="360" spans="1:65" s="1" customFormat="1" ht="24.2" customHeight="1">
      <c r="A360" s="29"/>
      <c r="B360" s="142"/>
      <c r="C360" s="177" t="s">
        <v>2330</v>
      </c>
      <c r="D360" s="177" t="s">
        <v>1849</v>
      </c>
      <c r="E360" s="178" t="s">
        <v>2408</v>
      </c>
      <c r="F360" s="179" t="s">
        <v>2409</v>
      </c>
      <c r="G360" s="180" t="s">
        <v>1902</v>
      </c>
      <c r="H360" s="181">
        <v>7</v>
      </c>
      <c r="I360" s="182"/>
      <c r="J360" s="182">
        <f t="shared" si="0"/>
        <v>0</v>
      </c>
      <c r="K360" s="183"/>
      <c r="L360" s="184"/>
      <c r="M360" s="185" t="s">
        <v>1456</v>
      </c>
      <c r="N360" s="186" t="s">
        <v>1491</v>
      </c>
      <c r="O360" s="152">
        <v>0</v>
      </c>
      <c r="P360" s="152">
        <f t="shared" si="1"/>
        <v>0</v>
      </c>
      <c r="Q360" s="152">
        <v>1.7999999999999999E-2</v>
      </c>
      <c r="R360" s="152">
        <f t="shared" si="2"/>
        <v>0.126</v>
      </c>
      <c r="S360" s="152">
        <v>0</v>
      </c>
      <c r="T360" s="153">
        <f t="shared" si="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1789</v>
      </c>
      <c r="AT360" s="154" t="s">
        <v>1849</v>
      </c>
      <c r="AU360" s="154" t="s">
        <v>1535</v>
      </c>
      <c r="AY360" s="17" t="s">
        <v>1750</v>
      </c>
      <c r="BE360" s="155">
        <f t="shared" si="4"/>
        <v>0</v>
      </c>
      <c r="BF360" s="155">
        <f t="shared" si="5"/>
        <v>0</v>
      </c>
      <c r="BG360" s="155">
        <f t="shared" si="6"/>
        <v>0</v>
      </c>
      <c r="BH360" s="155">
        <f t="shared" si="7"/>
        <v>0</v>
      </c>
      <c r="BI360" s="155">
        <f t="shared" si="8"/>
        <v>0</v>
      </c>
      <c r="BJ360" s="17" t="s">
        <v>1533</v>
      </c>
      <c r="BK360" s="155">
        <f t="shared" si="9"/>
        <v>0</v>
      </c>
      <c r="BL360" s="17" t="s">
        <v>1756</v>
      </c>
      <c r="BM360" s="154" t="s">
        <v>1557</v>
      </c>
    </row>
    <row r="361" spans="1:65" s="1" customFormat="1" ht="49.15" customHeight="1">
      <c r="A361" s="29"/>
      <c r="B361" s="142"/>
      <c r="C361" s="143" t="s">
        <v>754</v>
      </c>
      <c r="D361" s="143" t="s">
        <v>1752</v>
      </c>
      <c r="E361" s="144" t="s">
        <v>2411</v>
      </c>
      <c r="F361" s="145" t="s">
        <v>2412</v>
      </c>
      <c r="G361" s="146" t="s">
        <v>1902</v>
      </c>
      <c r="H361" s="147">
        <v>7</v>
      </c>
      <c r="I361" s="148"/>
      <c r="J361" s="148">
        <f t="shared" si="0"/>
        <v>0</v>
      </c>
      <c r="K361" s="149"/>
      <c r="L361" s="30"/>
      <c r="M361" s="150" t="s">
        <v>1456</v>
      </c>
      <c r="N361" s="151" t="s">
        <v>1491</v>
      </c>
      <c r="O361" s="152">
        <v>1.278</v>
      </c>
      <c r="P361" s="152">
        <f t="shared" si="1"/>
        <v>8.9459999999999997</v>
      </c>
      <c r="Q361" s="152">
        <v>7.2000000000000005E-4</v>
      </c>
      <c r="R361" s="152">
        <f t="shared" si="2"/>
        <v>5.0400000000000002E-3</v>
      </c>
      <c r="S361" s="152">
        <v>0</v>
      </c>
      <c r="T361" s="153">
        <f t="shared" si="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1756</v>
      </c>
      <c r="AT361" s="154" t="s">
        <v>1752</v>
      </c>
      <c r="AU361" s="154" t="s">
        <v>1535</v>
      </c>
      <c r="AY361" s="17" t="s">
        <v>1750</v>
      </c>
      <c r="BE361" s="155">
        <f t="shared" si="4"/>
        <v>0</v>
      </c>
      <c r="BF361" s="155">
        <f t="shared" si="5"/>
        <v>0</v>
      </c>
      <c r="BG361" s="155">
        <f t="shared" si="6"/>
        <v>0</v>
      </c>
      <c r="BH361" s="155">
        <f t="shared" si="7"/>
        <v>0</v>
      </c>
      <c r="BI361" s="155">
        <f t="shared" si="8"/>
        <v>0</v>
      </c>
      <c r="BJ361" s="17" t="s">
        <v>1533</v>
      </c>
      <c r="BK361" s="155">
        <f t="shared" si="9"/>
        <v>0</v>
      </c>
      <c r="BL361" s="17" t="s">
        <v>1756</v>
      </c>
      <c r="BM361" s="154" t="s">
        <v>1558</v>
      </c>
    </row>
    <row r="362" spans="1:65" s="1" customFormat="1" ht="24.2" customHeight="1">
      <c r="A362" s="29"/>
      <c r="B362" s="142"/>
      <c r="C362" s="177" t="s">
        <v>759</v>
      </c>
      <c r="D362" s="177" t="s">
        <v>1849</v>
      </c>
      <c r="E362" s="178" t="s">
        <v>2415</v>
      </c>
      <c r="F362" s="179" t="s">
        <v>2416</v>
      </c>
      <c r="G362" s="180" t="s">
        <v>1902</v>
      </c>
      <c r="H362" s="181">
        <v>7</v>
      </c>
      <c r="I362" s="182"/>
      <c r="J362" s="182">
        <f t="shared" si="0"/>
        <v>0</v>
      </c>
      <c r="K362" s="183"/>
      <c r="L362" s="184"/>
      <c r="M362" s="185" t="s">
        <v>1456</v>
      </c>
      <c r="N362" s="186" t="s">
        <v>1491</v>
      </c>
      <c r="O362" s="152">
        <v>0</v>
      </c>
      <c r="P362" s="152">
        <f t="shared" si="1"/>
        <v>0</v>
      </c>
      <c r="Q362" s="152">
        <v>1.2E-2</v>
      </c>
      <c r="R362" s="152">
        <f t="shared" si="2"/>
        <v>8.4000000000000005E-2</v>
      </c>
      <c r="S362" s="152">
        <v>0</v>
      </c>
      <c r="T362" s="153">
        <f t="shared" si="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1789</v>
      </c>
      <c r="AT362" s="154" t="s">
        <v>1849</v>
      </c>
      <c r="AU362" s="154" t="s">
        <v>1535</v>
      </c>
      <c r="AY362" s="17" t="s">
        <v>1750</v>
      </c>
      <c r="BE362" s="155">
        <f t="shared" si="4"/>
        <v>0</v>
      </c>
      <c r="BF362" s="155">
        <f t="shared" si="5"/>
        <v>0</v>
      </c>
      <c r="BG362" s="155">
        <f t="shared" si="6"/>
        <v>0</v>
      </c>
      <c r="BH362" s="155">
        <f t="shared" si="7"/>
        <v>0</v>
      </c>
      <c r="BI362" s="155">
        <f t="shared" si="8"/>
        <v>0</v>
      </c>
      <c r="BJ362" s="17" t="s">
        <v>1533</v>
      </c>
      <c r="BK362" s="155">
        <f t="shared" si="9"/>
        <v>0</v>
      </c>
      <c r="BL362" s="17" t="s">
        <v>1756</v>
      </c>
      <c r="BM362" s="154" t="s">
        <v>1559</v>
      </c>
    </row>
    <row r="363" spans="1:65" s="1" customFormat="1" ht="24.2" customHeight="1">
      <c r="A363" s="29"/>
      <c r="B363" s="142"/>
      <c r="C363" s="177" t="s">
        <v>2335</v>
      </c>
      <c r="D363" s="177" t="s">
        <v>1849</v>
      </c>
      <c r="E363" s="178" t="s">
        <v>2419</v>
      </c>
      <c r="F363" s="179" t="s">
        <v>2420</v>
      </c>
      <c r="G363" s="180" t="s">
        <v>1902</v>
      </c>
      <c r="H363" s="181">
        <v>7</v>
      </c>
      <c r="I363" s="182"/>
      <c r="J363" s="182">
        <f t="shared" si="0"/>
        <v>0</v>
      </c>
      <c r="K363" s="183"/>
      <c r="L363" s="184"/>
      <c r="M363" s="185" t="s">
        <v>1456</v>
      </c>
      <c r="N363" s="186" t="s">
        <v>1491</v>
      </c>
      <c r="O363" s="152">
        <v>0</v>
      </c>
      <c r="P363" s="152">
        <f t="shared" si="1"/>
        <v>0</v>
      </c>
      <c r="Q363" s="152">
        <v>2.8E-3</v>
      </c>
      <c r="R363" s="152">
        <f t="shared" si="2"/>
        <v>1.9599999999999999E-2</v>
      </c>
      <c r="S363" s="152">
        <v>0</v>
      </c>
      <c r="T363" s="153">
        <f t="shared" si="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1789</v>
      </c>
      <c r="AT363" s="154" t="s">
        <v>1849</v>
      </c>
      <c r="AU363" s="154" t="s">
        <v>1535</v>
      </c>
      <c r="AY363" s="17" t="s">
        <v>1750</v>
      </c>
      <c r="BE363" s="155">
        <f t="shared" si="4"/>
        <v>0</v>
      </c>
      <c r="BF363" s="155">
        <f t="shared" si="5"/>
        <v>0</v>
      </c>
      <c r="BG363" s="155">
        <f t="shared" si="6"/>
        <v>0</v>
      </c>
      <c r="BH363" s="155">
        <f t="shared" si="7"/>
        <v>0</v>
      </c>
      <c r="BI363" s="155">
        <f t="shared" si="8"/>
        <v>0</v>
      </c>
      <c r="BJ363" s="17" t="s">
        <v>1533</v>
      </c>
      <c r="BK363" s="155">
        <f t="shared" si="9"/>
        <v>0</v>
      </c>
      <c r="BL363" s="17" t="s">
        <v>1756</v>
      </c>
      <c r="BM363" s="154" t="s">
        <v>1560</v>
      </c>
    </row>
    <row r="364" spans="1:65" s="1" customFormat="1" ht="16.5" customHeight="1">
      <c r="A364" s="29"/>
      <c r="B364" s="142"/>
      <c r="C364" s="143" t="s">
        <v>2339</v>
      </c>
      <c r="D364" s="143" t="s">
        <v>1752</v>
      </c>
      <c r="E364" s="144" t="s">
        <v>2423</v>
      </c>
      <c r="F364" s="145" t="s">
        <v>2424</v>
      </c>
      <c r="G364" s="146" t="s">
        <v>1902</v>
      </c>
      <c r="H364" s="147">
        <v>7</v>
      </c>
      <c r="I364" s="148"/>
      <c r="J364" s="148">
        <f t="shared" si="0"/>
        <v>0</v>
      </c>
      <c r="K364" s="149"/>
      <c r="L364" s="30"/>
      <c r="M364" s="150" t="s">
        <v>1456</v>
      </c>
      <c r="N364" s="151" t="s">
        <v>1491</v>
      </c>
      <c r="O364" s="152">
        <v>1.1819999999999999</v>
      </c>
      <c r="P364" s="152">
        <f t="shared" si="1"/>
        <v>8.2739999999999991</v>
      </c>
      <c r="Q364" s="152">
        <v>0.32906000000000002</v>
      </c>
      <c r="R364" s="152">
        <f t="shared" si="2"/>
        <v>2.30342</v>
      </c>
      <c r="S364" s="152">
        <v>0</v>
      </c>
      <c r="T364" s="153">
        <f t="shared" si="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1756</v>
      </c>
      <c r="AT364" s="154" t="s">
        <v>1752</v>
      </c>
      <c r="AU364" s="154" t="s">
        <v>1535</v>
      </c>
      <c r="AY364" s="17" t="s">
        <v>1750</v>
      </c>
      <c r="BE364" s="155">
        <f t="shared" si="4"/>
        <v>0</v>
      </c>
      <c r="BF364" s="155">
        <f t="shared" si="5"/>
        <v>0</v>
      </c>
      <c r="BG364" s="155">
        <f t="shared" si="6"/>
        <v>0</v>
      </c>
      <c r="BH364" s="155">
        <f t="shared" si="7"/>
        <v>0</v>
      </c>
      <c r="BI364" s="155">
        <f t="shared" si="8"/>
        <v>0</v>
      </c>
      <c r="BJ364" s="17" t="s">
        <v>1533</v>
      </c>
      <c r="BK364" s="155">
        <f t="shared" si="9"/>
        <v>0</v>
      </c>
      <c r="BL364" s="17" t="s">
        <v>1756</v>
      </c>
      <c r="BM364" s="154" t="s">
        <v>1561</v>
      </c>
    </row>
    <row r="365" spans="1:65" s="1" customFormat="1" ht="16.5" customHeight="1">
      <c r="A365" s="29"/>
      <c r="B365" s="142"/>
      <c r="C365" s="177" t="s">
        <v>761</v>
      </c>
      <c r="D365" s="177" t="s">
        <v>1849</v>
      </c>
      <c r="E365" s="178" t="s">
        <v>2427</v>
      </c>
      <c r="F365" s="179" t="s">
        <v>2428</v>
      </c>
      <c r="G365" s="180" t="s">
        <v>1902</v>
      </c>
      <c r="H365" s="181">
        <v>7</v>
      </c>
      <c r="I365" s="182"/>
      <c r="J365" s="182">
        <f t="shared" si="0"/>
        <v>0</v>
      </c>
      <c r="K365" s="183"/>
      <c r="L365" s="184"/>
      <c r="M365" s="185" t="s">
        <v>1456</v>
      </c>
      <c r="N365" s="186" t="s">
        <v>1491</v>
      </c>
      <c r="O365" s="152">
        <v>0</v>
      </c>
      <c r="P365" s="152">
        <f t="shared" si="1"/>
        <v>0</v>
      </c>
      <c r="Q365" s="152">
        <v>2.9499999999999998E-2</v>
      </c>
      <c r="R365" s="152">
        <f t="shared" si="2"/>
        <v>0.20649999999999999</v>
      </c>
      <c r="S365" s="152">
        <v>0</v>
      </c>
      <c r="T365" s="153">
        <f t="shared" si="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1789</v>
      </c>
      <c r="AT365" s="154" t="s">
        <v>1849</v>
      </c>
      <c r="AU365" s="154" t="s">
        <v>1535</v>
      </c>
      <c r="AY365" s="17" t="s">
        <v>1750</v>
      </c>
      <c r="BE365" s="155">
        <f t="shared" si="4"/>
        <v>0</v>
      </c>
      <c r="BF365" s="155">
        <f t="shared" si="5"/>
        <v>0</v>
      </c>
      <c r="BG365" s="155">
        <f t="shared" si="6"/>
        <v>0</v>
      </c>
      <c r="BH365" s="155">
        <f t="shared" si="7"/>
        <v>0</v>
      </c>
      <c r="BI365" s="155">
        <f t="shared" si="8"/>
        <v>0</v>
      </c>
      <c r="BJ365" s="17" t="s">
        <v>1533</v>
      </c>
      <c r="BK365" s="155">
        <f t="shared" si="9"/>
        <v>0</v>
      </c>
      <c r="BL365" s="17" t="s">
        <v>1756</v>
      </c>
      <c r="BM365" s="154" t="s">
        <v>1562</v>
      </c>
    </row>
    <row r="366" spans="1:65" s="1" customFormat="1" ht="24.2" customHeight="1">
      <c r="A366" s="29"/>
      <c r="B366" s="142"/>
      <c r="C366" s="177" t="s">
        <v>762</v>
      </c>
      <c r="D366" s="177" t="s">
        <v>1849</v>
      </c>
      <c r="E366" s="178" t="s">
        <v>1324</v>
      </c>
      <c r="F366" s="179" t="s">
        <v>1325</v>
      </c>
      <c r="G366" s="180" t="s">
        <v>1902</v>
      </c>
      <c r="H366" s="181">
        <v>7</v>
      </c>
      <c r="I366" s="182"/>
      <c r="J366" s="182">
        <f t="shared" si="0"/>
        <v>0</v>
      </c>
      <c r="K366" s="183"/>
      <c r="L366" s="184"/>
      <c r="M366" s="185" t="s">
        <v>1456</v>
      </c>
      <c r="N366" s="186" t="s">
        <v>1491</v>
      </c>
      <c r="O366" s="152">
        <v>0</v>
      </c>
      <c r="P366" s="152">
        <f t="shared" si="1"/>
        <v>0</v>
      </c>
      <c r="Q366" s="152">
        <v>1.9E-3</v>
      </c>
      <c r="R366" s="152">
        <f t="shared" si="2"/>
        <v>1.3299999999999999E-2</v>
      </c>
      <c r="S366" s="152">
        <v>0</v>
      </c>
      <c r="T366" s="153">
        <f t="shared" si="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1789</v>
      </c>
      <c r="AT366" s="154" t="s">
        <v>1849</v>
      </c>
      <c r="AU366" s="154" t="s">
        <v>1535</v>
      </c>
      <c r="AY366" s="17" t="s">
        <v>1750</v>
      </c>
      <c r="BE366" s="155">
        <f t="shared" si="4"/>
        <v>0</v>
      </c>
      <c r="BF366" s="155">
        <f t="shared" si="5"/>
        <v>0</v>
      </c>
      <c r="BG366" s="155">
        <f t="shared" si="6"/>
        <v>0</v>
      </c>
      <c r="BH366" s="155">
        <f t="shared" si="7"/>
        <v>0</v>
      </c>
      <c r="BI366" s="155">
        <f t="shared" si="8"/>
        <v>0</v>
      </c>
      <c r="BJ366" s="17" t="s">
        <v>1533</v>
      </c>
      <c r="BK366" s="155">
        <f t="shared" si="9"/>
        <v>0</v>
      </c>
      <c r="BL366" s="17" t="s">
        <v>1756</v>
      </c>
      <c r="BM366" s="154" t="s">
        <v>1563</v>
      </c>
    </row>
    <row r="367" spans="1:65" s="1" customFormat="1" ht="16.5" customHeight="1">
      <c r="A367" s="29"/>
      <c r="B367" s="142"/>
      <c r="C367" s="143" t="s">
        <v>763</v>
      </c>
      <c r="D367" s="143" t="s">
        <v>1752</v>
      </c>
      <c r="E367" s="144" t="s">
        <v>2431</v>
      </c>
      <c r="F367" s="145" t="s">
        <v>2432</v>
      </c>
      <c r="G367" s="146" t="s">
        <v>1902</v>
      </c>
      <c r="H367" s="147">
        <v>7</v>
      </c>
      <c r="I367" s="148"/>
      <c r="J367" s="148">
        <f t="shared" si="0"/>
        <v>0</v>
      </c>
      <c r="K367" s="149"/>
      <c r="L367" s="30"/>
      <c r="M367" s="150" t="s">
        <v>1456</v>
      </c>
      <c r="N367" s="151" t="s">
        <v>1491</v>
      </c>
      <c r="O367" s="152">
        <v>0.86299999999999999</v>
      </c>
      <c r="P367" s="152">
        <f t="shared" si="1"/>
        <v>6.0410000000000004</v>
      </c>
      <c r="Q367" s="152">
        <v>0.12303</v>
      </c>
      <c r="R367" s="152">
        <f t="shared" si="2"/>
        <v>0.86121000000000003</v>
      </c>
      <c r="S367" s="152">
        <v>0</v>
      </c>
      <c r="T367" s="153">
        <f t="shared" si="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1756</v>
      </c>
      <c r="AT367" s="154" t="s">
        <v>1752</v>
      </c>
      <c r="AU367" s="154" t="s">
        <v>1535</v>
      </c>
      <c r="AY367" s="17" t="s">
        <v>1750</v>
      </c>
      <c r="BE367" s="155">
        <f t="shared" si="4"/>
        <v>0</v>
      </c>
      <c r="BF367" s="155">
        <f t="shared" si="5"/>
        <v>0</v>
      </c>
      <c r="BG367" s="155">
        <f t="shared" si="6"/>
        <v>0</v>
      </c>
      <c r="BH367" s="155">
        <f t="shared" si="7"/>
        <v>0</v>
      </c>
      <c r="BI367" s="155">
        <f t="shared" si="8"/>
        <v>0</v>
      </c>
      <c r="BJ367" s="17" t="s">
        <v>1533</v>
      </c>
      <c r="BK367" s="155">
        <f t="shared" si="9"/>
        <v>0</v>
      </c>
      <c r="BL367" s="17" t="s">
        <v>1756</v>
      </c>
      <c r="BM367" s="154" t="s">
        <v>1564</v>
      </c>
    </row>
    <row r="368" spans="1:65" s="1" customFormat="1" ht="24.2" customHeight="1">
      <c r="A368" s="29"/>
      <c r="B368" s="142"/>
      <c r="C368" s="177" t="s">
        <v>764</v>
      </c>
      <c r="D368" s="177" t="s">
        <v>1849</v>
      </c>
      <c r="E368" s="178" t="s">
        <v>2435</v>
      </c>
      <c r="F368" s="179" t="s">
        <v>2436</v>
      </c>
      <c r="G368" s="180" t="s">
        <v>1902</v>
      </c>
      <c r="H368" s="181">
        <v>7</v>
      </c>
      <c r="I368" s="182"/>
      <c r="J368" s="182">
        <f t="shared" si="0"/>
        <v>0</v>
      </c>
      <c r="K368" s="183"/>
      <c r="L368" s="184"/>
      <c r="M368" s="185" t="s">
        <v>1456</v>
      </c>
      <c r="N368" s="186" t="s">
        <v>1491</v>
      </c>
      <c r="O368" s="152">
        <v>0</v>
      </c>
      <c r="P368" s="152">
        <f t="shared" si="1"/>
        <v>0</v>
      </c>
      <c r="Q368" s="152">
        <v>1.3299999999999999E-2</v>
      </c>
      <c r="R368" s="152">
        <f t="shared" si="2"/>
        <v>9.3099999999999988E-2</v>
      </c>
      <c r="S368" s="152">
        <v>0</v>
      </c>
      <c r="T368" s="153">
        <f t="shared" si="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1789</v>
      </c>
      <c r="AT368" s="154" t="s">
        <v>1849</v>
      </c>
      <c r="AU368" s="154" t="s">
        <v>1535</v>
      </c>
      <c r="AY368" s="17" t="s">
        <v>1750</v>
      </c>
      <c r="BE368" s="155">
        <f t="shared" si="4"/>
        <v>0</v>
      </c>
      <c r="BF368" s="155">
        <f t="shared" si="5"/>
        <v>0</v>
      </c>
      <c r="BG368" s="155">
        <f t="shared" si="6"/>
        <v>0</v>
      </c>
      <c r="BH368" s="155">
        <f t="shared" si="7"/>
        <v>0</v>
      </c>
      <c r="BI368" s="155">
        <f t="shared" si="8"/>
        <v>0</v>
      </c>
      <c r="BJ368" s="17" t="s">
        <v>1533</v>
      </c>
      <c r="BK368" s="155">
        <f t="shared" si="9"/>
        <v>0</v>
      </c>
      <c r="BL368" s="17" t="s">
        <v>1756</v>
      </c>
      <c r="BM368" s="154" t="s">
        <v>1565</v>
      </c>
    </row>
    <row r="369" spans="1:65" s="1" customFormat="1" ht="24.2" customHeight="1">
      <c r="A369" s="29"/>
      <c r="B369" s="142"/>
      <c r="C369" s="177" t="s">
        <v>765</v>
      </c>
      <c r="D369" s="177" t="s">
        <v>1849</v>
      </c>
      <c r="E369" s="178" t="s">
        <v>1318</v>
      </c>
      <c r="F369" s="179" t="s">
        <v>1319</v>
      </c>
      <c r="G369" s="180" t="s">
        <v>1902</v>
      </c>
      <c r="H369" s="181">
        <v>7</v>
      </c>
      <c r="I369" s="182"/>
      <c r="J369" s="182">
        <f t="shared" si="0"/>
        <v>0</v>
      </c>
      <c r="K369" s="183"/>
      <c r="L369" s="184"/>
      <c r="M369" s="185" t="s">
        <v>1456</v>
      </c>
      <c r="N369" s="186" t="s">
        <v>1491</v>
      </c>
      <c r="O369" s="152">
        <v>0</v>
      </c>
      <c r="P369" s="152">
        <f t="shared" si="1"/>
        <v>0</v>
      </c>
      <c r="Q369" s="152">
        <v>8.9999999999999998E-4</v>
      </c>
      <c r="R369" s="152">
        <f t="shared" si="2"/>
        <v>6.3E-3</v>
      </c>
      <c r="S369" s="152">
        <v>0</v>
      </c>
      <c r="T369" s="153">
        <f t="shared" si="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1789</v>
      </c>
      <c r="AT369" s="154" t="s">
        <v>1849</v>
      </c>
      <c r="AU369" s="154" t="s">
        <v>1535</v>
      </c>
      <c r="AY369" s="17" t="s">
        <v>1750</v>
      </c>
      <c r="BE369" s="155">
        <f t="shared" si="4"/>
        <v>0</v>
      </c>
      <c r="BF369" s="155">
        <f t="shared" si="5"/>
        <v>0</v>
      </c>
      <c r="BG369" s="155">
        <f t="shared" si="6"/>
        <v>0</v>
      </c>
      <c r="BH369" s="155">
        <f t="shared" si="7"/>
        <v>0</v>
      </c>
      <c r="BI369" s="155">
        <f t="shared" si="8"/>
        <v>0</v>
      </c>
      <c r="BJ369" s="17" t="s">
        <v>1533</v>
      </c>
      <c r="BK369" s="155">
        <f t="shared" si="9"/>
        <v>0</v>
      </c>
      <c r="BL369" s="17" t="s">
        <v>1756</v>
      </c>
      <c r="BM369" s="154" t="s">
        <v>1566</v>
      </c>
    </row>
    <row r="370" spans="1:65" s="1" customFormat="1" ht="24.2" customHeight="1">
      <c r="A370" s="29"/>
      <c r="B370" s="142"/>
      <c r="C370" s="143" t="s">
        <v>766</v>
      </c>
      <c r="D370" s="143" t="s">
        <v>1752</v>
      </c>
      <c r="E370" s="144" t="s">
        <v>2443</v>
      </c>
      <c r="F370" s="145" t="s">
        <v>2444</v>
      </c>
      <c r="G370" s="146" t="s">
        <v>1902</v>
      </c>
      <c r="H370" s="147">
        <v>2</v>
      </c>
      <c r="I370" s="148"/>
      <c r="J370" s="148">
        <f t="shared" si="0"/>
        <v>0</v>
      </c>
      <c r="K370" s="149"/>
      <c r="L370" s="30"/>
      <c r="M370" s="150" t="s">
        <v>1456</v>
      </c>
      <c r="N370" s="151" t="s">
        <v>1491</v>
      </c>
      <c r="O370" s="152">
        <v>10.3</v>
      </c>
      <c r="P370" s="152">
        <f t="shared" si="1"/>
        <v>20.6</v>
      </c>
      <c r="Q370" s="152">
        <v>0.45937</v>
      </c>
      <c r="R370" s="152">
        <f t="shared" si="2"/>
        <v>0.91874</v>
      </c>
      <c r="S370" s="152">
        <v>0</v>
      </c>
      <c r="T370" s="153">
        <f t="shared" si="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1756</v>
      </c>
      <c r="AT370" s="154" t="s">
        <v>1752</v>
      </c>
      <c r="AU370" s="154" t="s">
        <v>1535</v>
      </c>
      <c r="AY370" s="17" t="s">
        <v>1750</v>
      </c>
      <c r="BE370" s="155">
        <f t="shared" si="4"/>
        <v>0</v>
      </c>
      <c r="BF370" s="155">
        <f t="shared" si="5"/>
        <v>0</v>
      </c>
      <c r="BG370" s="155">
        <f t="shared" si="6"/>
        <v>0</v>
      </c>
      <c r="BH370" s="155">
        <f t="shared" si="7"/>
        <v>0</v>
      </c>
      <c r="BI370" s="155">
        <f t="shared" si="8"/>
        <v>0</v>
      </c>
      <c r="BJ370" s="17" t="s">
        <v>1533</v>
      </c>
      <c r="BK370" s="155">
        <f t="shared" si="9"/>
        <v>0</v>
      </c>
      <c r="BL370" s="17" t="s">
        <v>1756</v>
      </c>
      <c r="BM370" s="154" t="s">
        <v>1321</v>
      </c>
    </row>
    <row r="371" spans="1:65" s="1" customFormat="1" ht="16.5" customHeight="1">
      <c r="A371" s="29"/>
      <c r="B371" s="142"/>
      <c r="C371" s="143" t="s">
        <v>767</v>
      </c>
      <c r="D371" s="143" t="s">
        <v>1752</v>
      </c>
      <c r="E371" s="144" t="s">
        <v>2447</v>
      </c>
      <c r="F371" s="145" t="s">
        <v>2448</v>
      </c>
      <c r="G371" s="146" t="s">
        <v>1786</v>
      </c>
      <c r="H371" s="147">
        <v>504.96</v>
      </c>
      <c r="I371" s="148"/>
      <c r="J371" s="148">
        <f t="shared" si="0"/>
        <v>0</v>
      </c>
      <c r="K371" s="149"/>
      <c r="L371" s="30"/>
      <c r="M371" s="150" t="s">
        <v>1456</v>
      </c>
      <c r="N371" s="151" t="s">
        <v>1491</v>
      </c>
      <c r="O371" s="152">
        <v>5.3999999999999999E-2</v>
      </c>
      <c r="P371" s="152">
        <f t="shared" si="1"/>
        <v>27.26784</v>
      </c>
      <c r="Q371" s="152">
        <v>1.9000000000000001E-4</v>
      </c>
      <c r="R371" s="152">
        <f t="shared" si="2"/>
        <v>9.5942399999999997E-2</v>
      </c>
      <c r="S371" s="152">
        <v>0</v>
      </c>
      <c r="T371" s="153">
        <f t="shared" si="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4" t="s">
        <v>1756</v>
      </c>
      <c r="AT371" s="154" t="s">
        <v>1752</v>
      </c>
      <c r="AU371" s="154" t="s">
        <v>1535</v>
      </c>
      <c r="AY371" s="17" t="s">
        <v>1750</v>
      </c>
      <c r="BE371" s="155">
        <f t="shared" si="4"/>
        <v>0</v>
      </c>
      <c r="BF371" s="155">
        <f t="shared" si="5"/>
        <v>0</v>
      </c>
      <c r="BG371" s="155">
        <f t="shared" si="6"/>
        <v>0</v>
      </c>
      <c r="BH371" s="155">
        <f t="shared" si="7"/>
        <v>0</v>
      </c>
      <c r="BI371" s="155">
        <f t="shared" si="8"/>
        <v>0</v>
      </c>
      <c r="BJ371" s="17" t="s">
        <v>1533</v>
      </c>
      <c r="BK371" s="155">
        <f t="shared" si="9"/>
        <v>0</v>
      </c>
      <c r="BL371" s="17" t="s">
        <v>1756</v>
      </c>
      <c r="BM371" s="154" t="s">
        <v>1327</v>
      </c>
    </row>
    <row r="372" spans="1:65" s="13" customFormat="1">
      <c r="B372" s="163"/>
      <c r="D372" s="157" t="s">
        <v>1758</v>
      </c>
      <c r="F372" s="165" t="s">
        <v>1567</v>
      </c>
      <c r="H372" s="166">
        <v>504.96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1758</v>
      </c>
      <c r="AU372" s="164" t="s">
        <v>1535</v>
      </c>
      <c r="AV372" s="13" t="s">
        <v>1535</v>
      </c>
      <c r="AW372" s="13" t="s">
        <v>1458</v>
      </c>
      <c r="AX372" s="13" t="s">
        <v>1533</v>
      </c>
      <c r="AY372" s="164" t="s">
        <v>1750</v>
      </c>
    </row>
    <row r="373" spans="1:65" s="1" customFormat="1" ht="21.75" customHeight="1">
      <c r="A373" s="29"/>
      <c r="B373" s="142"/>
      <c r="C373" s="143" t="s">
        <v>768</v>
      </c>
      <c r="D373" s="143" t="s">
        <v>1752</v>
      </c>
      <c r="E373" s="144" t="s">
        <v>2008</v>
      </c>
      <c r="F373" s="145" t="s">
        <v>2009</v>
      </c>
      <c r="G373" s="146" t="s">
        <v>1786</v>
      </c>
      <c r="H373" s="147">
        <v>83.8</v>
      </c>
      <c r="I373" s="148"/>
      <c r="J373" s="148">
        <f>ROUND(I373*H373,2)</f>
        <v>0</v>
      </c>
      <c r="K373" s="149"/>
      <c r="L373" s="30"/>
      <c r="M373" s="150" t="s">
        <v>1456</v>
      </c>
      <c r="N373" s="151" t="s">
        <v>1491</v>
      </c>
      <c r="O373" s="152">
        <v>2.3E-2</v>
      </c>
      <c r="P373" s="152">
        <f>O373*H373</f>
        <v>1.9274</v>
      </c>
      <c r="Q373" s="152">
        <v>6.9999999999999994E-5</v>
      </c>
      <c r="R373" s="152">
        <f>Q373*H373</f>
        <v>5.8659999999999997E-3</v>
      </c>
      <c r="S373" s="152">
        <v>0</v>
      </c>
      <c r="T373" s="15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1756</v>
      </c>
      <c r="AT373" s="154" t="s">
        <v>1752</v>
      </c>
      <c r="AU373" s="154" t="s">
        <v>1535</v>
      </c>
      <c r="AY373" s="17" t="s">
        <v>1750</v>
      </c>
      <c r="BE373" s="155">
        <f>IF(N373="základní",J373,0)</f>
        <v>0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7" t="s">
        <v>1533</v>
      </c>
      <c r="BK373" s="155">
        <f>ROUND(I373*H373,2)</f>
        <v>0</v>
      </c>
      <c r="BL373" s="17" t="s">
        <v>1756</v>
      </c>
      <c r="BM373" s="154" t="s">
        <v>2010</v>
      </c>
    </row>
    <row r="374" spans="1:65" s="1" customFormat="1" ht="16.5" customHeight="1">
      <c r="A374" s="29"/>
      <c r="B374" s="142"/>
      <c r="C374" s="143" t="s">
        <v>769</v>
      </c>
      <c r="D374" s="143" t="s">
        <v>1752</v>
      </c>
      <c r="E374" s="144" t="s">
        <v>1329</v>
      </c>
      <c r="F374" s="145" t="s">
        <v>1330</v>
      </c>
      <c r="G374" s="146" t="s">
        <v>1786</v>
      </c>
      <c r="H374" s="147">
        <v>420.8</v>
      </c>
      <c r="I374" s="148"/>
      <c r="J374" s="148">
        <f>ROUND(I374*H374,2)</f>
        <v>0</v>
      </c>
      <c r="K374" s="149"/>
      <c r="L374" s="30"/>
      <c r="M374" s="150" t="s">
        <v>1456</v>
      </c>
      <c r="N374" s="151" t="s">
        <v>1491</v>
      </c>
      <c r="O374" s="152">
        <v>4.3999999999999997E-2</v>
      </c>
      <c r="P374" s="152">
        <f>O374*H374</f>
        <v>18.5152</v>
      </c>
      <c r="Q374" s="152">
        <v>0</v>
      </c>
      <c r="R374" s="152">
        <f>Q374*H374</f>
        <v>0</v>
      </c>
      <c r="S374" s="152">
        <v>0</v>
      </c>
      <c r="T374" s="153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4" t="s">
        <v>1756</v>
      </c>
      <c r="AT374" s="154" t="s">
        <v>1752</v>
      </c>
      <c r="AU374" s="154" t="s">
        <v>1535</v>
      </c>
      <c r="AY374" s="17" t="s">
        <v>1750</v>
      </c>
      <c r="BE374" s="155">
        <f>IF(N374="základní",J374,0)</f>
        <v>0</v>
      </c>
      <c r="BF374" s="155">
        <f>IF(N374="snížená",J374,0)</f>
        <v>0</v>
      </c>
      <c r="BG374" s="155">
        <f>IF(N374="zákl. přenesená",J374,0)</f>
        <v>0</v>
      </c>
      <c r="BH374" s="155">
        <f>IF(N374="sníž. přenesená",J374,0)</f>
        <v>0</v>
      </c>
      <c r="BI374" s="155">
        <f>IF(N374="nulová",J374,0)</f>
        <v>0</v>
      </c>
      <c r="BJ374" s="17" t="s">
        <v>1533</v>
      </c>
      <c r="BK374" s="155">
        <f>ROUND(I374*H374,2)</f>
        <v>0</v>
      </c>
      <c r="BL374" s="17" t="s">
        <v>1756</v>
      </c>
      <c r="BM374" s="154" t="s">
        <v>1331</v>
      </c>
    </row>
    <row r="375" spans="1:65" s="13" customFormat="1">
      <c r="B375" s="163"/>
      <c r="D375" s="157" t="s">
        <v>1758</v>
      </c>
      <c r="E375" s="164" t="s">
        <v>1456</v>
      </c>
      <c r="F375" s="165" t="s">
        <v>1568</v>
      </c>
      <c r="H375" s="166">
        <v>420.8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1758</v>
      </c>
      <c r="AU375" s="164" t="s">
        <v>1535</v>
      </c>
      <c r="AV375" s="13" t="s">
        <v>1535</v>
      </c>
      <c r="AW375" s="13" t="s">
        <v>1482</v>
      </c>
      <c r="AX375" s="13" t="s">
        <v>1533</v>
      </c>
      <c r="AY375" s="164" t="s">
        <v>1750</v>
      </c>
    </row>
    <row r="376" spans="1:65" s="11" customFormat="1" ht="22.9" customHeight="1">
      <c r="B376" s="130"/>
      <c r="D376" s="131" t="s">
        <v>1525</v>
      </c>
      <c r="E376" s="140" t="s">
        <v>1794</v>
      </c>
      <c r="F376" s="140" t="s">
        <v>2035</v>
      </c>
      <c r="J376" s="141">
        <f>BK376</f>
        <v>0</v>
      </c>
      <c r="L376" s="130"/>
      <c r="M376" s="134"/>
      <c r="N376" s="135"/>
      <c r="O376" s="135"/>
      <c r="P376" s="136">
        <f>SUM(P377:P382)</f>
        <v>24.366</v>
      </c>
      <c r="Q376" s="135"/>
      <c r="R376" s="136">
        <f>SUM(R377:R382)</f>
        <v>9.3000000000000005E-4</v>
      </c>
      <c r="S376" s="135"/>
      <c r="T376" s="137">
        <f>SUM(T377:T382)</f>
        <v>0</v>
      </c>
      <c r="AR376" s="131" t="s">
        <v>1533</v>
      </c>
      <c r="AT376" s="138" t="s">
        <v>1525</v>
      </c>
      <c r="AU376" s="138" t="s">
        <v>1533</v>
      </c>
      <c r="AY376" s="131" t="s">
        <v>1750</v>
      </c>
      <c r="BK376" s="139">
        <f>SUM(BK377:BK382)</f>
        <v>0</v>
      </c>
    </row>
    <row r="377" spans="1:65" s="1" customFormat="1" ht="37.9" customHeight="1">
      <c r="A377" s="29"/>
      <c r="B377" s="142"/>
      <c r="C377" s="143" t="s">
        <v>770</v>
      </c>
      <c r="D377" s="143" t="s">
        <v>1752</v>
      </c>
      <c r="E377" s="144" t="s">
        <v>2037</v>
      </c>
      <c r="F377" s="145" t="s">
        <v>2038</v>
      </c>
      <c r="G377" s="146" t="s">
        <v>1786</v>
      </c>
      <c r="H377" s="147">
        <v>31</v>
      </c>
      <c r="I377" s="148"/>
      <c r="J377" s="148">
        <f>ROUND(I377*H377,2)</f>
        <v>0</v>
      </c>
      <c r="K377" s="149"/>
      <c r="L377" s="30"/>
      <c r="M377" s="150" t="s">
        <v>1456</v>
      </c>
      <c r="N377" s="151" t="s">
        <v>1491</v>
      </c>
      <c r="O377" s="152">
        <v>0.13900000000000001</v>
      </c>
      <c r="P377" s="152">
        <f>O377*H377</f>
        <v>4.3090000000000002</v>
      </c>
      <c r="Q377" s="152">
        <v>0</v>
      </c>
      <c r="R377" s="152">
        <f>Q377*H377</f>
        <v>0</v>
      </c>
      <c r="S377" s="152">
        <v>0</v>
      </c>
      <c r="T377" s="153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4" t="s">
        <v>1756</v>
      </c>
      <c r="AT377" s="154" t="s">
        <v>1752</v>
      </c>
      <c r="AU377" s="154" t="s">
        <v>1535</v>
      </c>
      <c r="AY377" s="17" t="s">
        <v>1750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7" t="s">
        <v>1533</v>
      </c>
      <c r="BK377" s="155">
        <f>ROUND(I377*H377,2)</f>
        <v>0</v>
      </c>
      <c r="BL377" s="17" t="s">
        <v>1756</v>
      </c>
      <c r="BM377" s="154" t="s">
        <v>2039</v>
      </c>
    </row>
    <row r="378" spans="1:65" s="13" customFormat="1">
      <c r="B378" s="163"/>
      <c r="D378" s="157" t="s">
        <v>1758</v>
      </c>
      <c r="E378" s="164" t="s">
        <v>1456</v>
      </c>
      <c r="F378" s="165" t="s">
        <v>1569</v>
      </c>
      <c r="H378" s="166">
        <v>16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1758</v>
      </c>
      <c r="AU378" s="164" t="s">
        <v>1535</v>
      </c>
      <c r="AV378" s="13" t="s">
        <v>1535</v>
      </c>
      <c r="AW378" s="13" t="s">
        <v>1482</v>
      </c>
      <c r="AX378" s="13" t="s">
        <v>1526</v>
      </c>
      <c r="AY378" s="164" t="s">
        <v>1750</v>
      </c>
    </row>
    <row r="379" spans="1:65" s="13" customFormat="1">
      <c r="B379" s="163"/>
      <c r="D379" s="157" t="s">
        <v>1758</v>
      </c>
      <c r="E379" s="164" t="s">
        <v>1456</v>
      </c>
      <c r="F379" s="165" t="s">
        <v>1353</v>
      </c>
      <c r="H379" s="166">
        <v>15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1758</v>
      </c>
      <c r="AU379" s="164" t="s">
        <v>1535</v>
      </c>
      <c r="AV379" s="13" t="s">
        <v>1535</v>
      </c>
      <c r="AW379" s="13" t="s">
        <v>1482</v>
      </c>
      <c r="AX379" s="13" t="s">
        <v>1526</v>
      </c>
      <c r="AY379" s="164" t="s">
        <v>1750</v>
      </c>
    </row>
    <row r="380" spans="1:65" s="14" customFormat="1">
      <c r="B380" s="170"/>
      <c r="D380" s="157" t="s">
        <v>1758</v>
      </c>
      <c r="E380" s="171" t="s">
        <v>1456</v>
      </c>
      <c r="F380" s="172" t="s">
        <v>1816</v>
      </c>
      <c r="H380" s="173">
        <v>31</v>
      </c>
      <c r="L380" s="170"/>
      <c r="M380" s="174"/>
      <c r="N380" s="175"/>
      <c r="O380" s="175"/>
      <c r="P380" s="175"/>
      <c r="Q380" s="175"/>
      <c r="R380" s="175"/>
      <c r="S380" s="175"/>
      <c r="T380" s="176"/>
      <c r="AT380" s="171" t="s">
        <v>1758</v>
      </c>
      <c r="AU380" s="171" t="s">
        <v>1535</v>
      </c>
      <c r="AV380" s="14" t="s">
        <v>1756</v>
      </c>
      <c r="AW380" s="14" t="s">
        <v>1482</v>
      </c>
      <c r="AX380" s="14" t="s">
        <v>1533</v>
      </c>
      <c r="AY380" s="171" t="s">
        <v>1750</v>
      </c>
    </row>
    <row r="381" spans="1:65" s="1" customFormat="1" ht="24.2" customHeight="1">
      <c r="A381" s="29"/>
      <c r="B381" s="142"/>
      <c r="C381" s="143" t="s">
        <v>2383</v>
      </c>
      <c r="D381" s="143" t="s">
        <v>1752</v>
      </c>
      <c r="E381" s="144" t="s">
        <v>2041</v>
      </c>
      <c r="F381" s="145" t="s">
        <v>2042</v>
      </c>
      <c r="G381" s="146" t="s">
        <v>1786</v>
      </c>
      <c r="H381" s="147">
        <v>31</v>
      </c>
      <c r="I381" s="148"/>
      <c r="J381" s="148">
        <f>ROUND(I381*H381,2)</f>
        <v>0</v>
      </c>
      <c r="K381" s="149"/>
      <c r="L381" s="30"/>
      <c r="M381" s="150" t="s">
        <v>1456</v>
      </c>
      <c r="N381" s="151" t="s">
        <v>1491</v>
      </c>
      <c r="O381" s="152">
        <v>0.19600000000000001</v>
      </c>
      <c r="P381" s="152">
        <f>O381*H381</f>
        <v>6.0760000000000005</v>
      </c>
      <c r="Q381" s="152">
        <v>0</v>
      </c>
      <c r="R381" s="152">
        <f>Q381*H381</f>
        <v>0</v>
      </c>
      <c r="S381" s="152">
        <v>0</v>
      </c>
      <c r="T381" s="153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4" t="s">
        <v>1756</v>
      </c>
      <c r="AT381" s="154" t="s">
        <v>1752</v>
      </c>
      <c r="AU381" s="154" t="s">
        <v>1535</v>
      </c>
      <c r="AY381" s="17" t="s">
        <v>1750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7" t="s">
        <v>1533</v>
      </c>
      <c r="BK381" s="155">
        <f>ROUND(I381*H381,2)</f>
        <v>0</v>
      </c>
      <c r="BL381" s="17" t="s">
        <v>1756</v>
      </c>
      <c r="BM381" s="154" t="s">
        <v>2043</v>
      </c>
    </row>
    <row r="382" spans="1:65" s="1" customFormat="1" ht="24.2" customHeight="1">
      <c r="A382" s="29"/>
      <c r="B382" s="142"/>
      <c r="C382" s="143" t="s">
        <v>774</v>
      </c>
      <c r="D382" s="143" t="s">
        <v>1752</v>
      </c>
      <c r="E382" s="144" t="s">
        <v>2046</v>
      </c>
      <c r="F382" s="145" t="s">
        <v>2047</v>
      </c>
      <c r="G382" s="146" t="s">
        <v>1786</v>
      </c>
      <c r="H382" s="147">
        <v>31</v>
      </c>
      <c r="I382" s="148"/>
      <c r="J382" s="148">
        <f>ROUND(I382*H382,2)</f>
        <v>0</v>
      </c>
      <c r="K382" s="149"/>
      <c r="L382" s="30"/>
      <c r="M382" s="150" t="s">
        <v>1456</v>
      </c>
      <c r="N382" s="151" t="s">
        <v>1491</v>
      </c>
      <c r="O382" s="152">
        <v>0.45100000000000001</v>
      </c>
      <c r="P382" s="152">
        <f>O382*H382</f>
        <v>13.981</v>
      </c>
      <c r="Q382" s="152">
        <v>3.0000000000000001E-5</v>
      </c>
      <c r="R382" s="152">
        <f>Q382*H382</f>
        <v>9.3000000000000005E-4</v>
      </c>
      <c r="S382" s="152">
        <v>0</v>
      </c>
      <c r="T382" s="15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4" t="s">
        <v>1756</v>
      </c>
      <c r="AT382" s="154" t="s">
        <v>1752</v>
      </c>
      <c r="AU382" s="154" t="s">
        <v>1535</v>
      </c>
      <c r="AY382" s="17" t="s">
        <v>1750</v>
      </c>
      <c r="BE382" s="155">
        <f>IF(N382="základní",J382,0)</f>
        <v>0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7" t="s">
        <v>1533</v>
      </c>
      <c r="BK382" s="155">
        <f>ROUND(I382*H382,2)</f>
        <v>0</v>
      </c>
      <c r="BL382" s="17" t="s">
        <v>1756</v>
      </c>
      <c r="BM382" s="154" t="s">
        <v>2048</v>
      </c>
    </row>
    <row r="383" spans="1:65" s="11" customFormat="1" ht="22.9" customHeight="1">
      <c r="B383" s="130"/>
      <c r="D383" s="131" t="s">
        <v>1525</v>
      </c>
      <c r="E383" s="140" t="s">
        <v>2049</v>
      </c>
      <c r="F383" s="140" t="s">
        <v>2050</v>
      </c>
      <c r="J383" s="141">
        <f>BK383</f>
        <v>0</v>
      </c>
      <c r="L383" s="130"/>
      <c r="M383" s="134"/>
      <c r="N383" s="135"/>
      <c r="O383" s="135"/>
      <c r="P383" s="136">
        <f>P384</f>
        <v>258.07351999999997</v>
      </c>
      <c r="Q383" s="135"/>
      <c r="R383" s="136">
        <f>R384</f>
        <v>0</v>
      </c>
      <c r="S383" s="135"/>
      <c r="T383" s="137">
        <f>T384</f>
        <v>0</v>
      </c>
      <c r="AR383" s="131" t="s">
        <v>1533</v>
      </c>
      <c r="AT383" s="138" t="s">
        <v>1525</v>
      </c>
      <c r="AU383" s="138" t="s">
        <v>1533</v>
      </c>
      <c r="AY383" s="131" t="s">
        <v>1750</v>
      </c>
      <c r="BK383" s="139">
        <f>BK384</f>
        <v>0</v>
      </c>
    </row>
    <row r="384" spans="1:65" s="1" customFormat="1" ht="49.15" customHeight="1">
      <c r="A384" s="29"/>
      <c r="B384" s="142"/>
      <c r="C384" s="143" t="s">
        <v>2391</v>
      </c>
      <c r="D384" s="143" t="s">
        <v>1752</v>
      </c>
      <c r="E384" s="144" t="s">
        <v>2052</v>
      </c>
      <c r="F384" s="145" t="s">
        <v>2053</v>
      </c>
      <c r="G384" s="146" t="s">
        <v>1839</v>
      </c>
      <c r="H384" s="147">
        <v>174.374</v>
      </c>
      <c r="I384" s="148"/>
      <c r="J384" s="148">
        <f>ROUND(I384*H384,2)</f>
        <v>0</v>
      </c>
      <c r="K384" s="149"/>
      <c r="L384" s="30"/>
      <c r="M384" s="150" t="s">
        <v>1456</v>
      </c>
      <c r="N384" s="151" t="s">
        <v>1491</v>
      </c>
      <c r="O384" s="152">
        <v>1.48</v>
      </c>
      <c r="P384" s="152">
        <f>O384*H384</f>
        <v>258.07351999999997</v>
      </c>
      <c r="Q384" s="152">
        <v>0</v>
      </c>
      <c r="R384" s="152">
        <f>Q384*H384</f>
        <v>0</v>
      </c>
      <c r="S384" s="152">
        <v>0</v>
      </c>
      <c r="T384" s="153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4" t="s">
        <v>1756</v>
      </c>
      <c r="AT384" s="154" t="s">
        <v>1752</v>
      </c>
      <c r="AU384" s="154" t="s">
        <v>1535</v>
      </c>
      <c r="AY384" s="17" t="s">
        <v>1750</v>
      </c>
      <c r="BE384" s="155">
        <f>IF(N384="základní",J384,0)</f>
        <v>0</v>
      </c>
      <c r="BF384" s="155">
        <f>IF(N384="snížená",J384,0)</f>
        <v>0</v>
      </c>
      <c r="BG384" s="155">
        <f>IF(N384="zákl. přenesená",J384,0)</f>
        <v>0</v>
      </c>
      <c r="BH384" s="155">
        <f>IF(N384="sníž. přenesená",J384,0)</f>
        <v>0</v>
      </c>
      <c r="BI384" s="155">
        <f>IF(N384="nulová",J384,0)</f>
        <v>0</v>
      </c>
      <c r="BJ384" s="17" t="s">
        <v>1533</v>
      </c>
      <c r="BK384" s="155">
        <f>ROUND(I384*H384,2)</f>
        <v>0</v>
      </c>
      <c r="BL384" s="17" t="s">
        <v>1756</v>
      </c>
      <c r="BM384" s="154" t="s">
        <v>2054</v>
      </c>
    </row>
    <row r="385" spans="1:65" s="11" customFormat="1" ht="22.9" customHeight="1">
      <c r="B385" s="130"/>
      <c r="D385" s="131" t="s">
        <v>1525</v>
      </c>
      <c r="E385" s="140" t="s">
        <v>2055</v>
      </c>
      <c r="F385" s="140" t="s">
        <v>2056</v>
      </c>
      <c r="J385" s="141">
        <f>BK385</f>
        <v>0</v>
      </c>
      <c r="L385" s="130"/>
      <c r="M385" s="134"/>
      <c r="N385" s="135"/>
      <c r="O385" s="135"/>
      <c r="P385" s="136">
        <f>SUM(P386:P395)</f>
        <v>11.149431</v>
      </c>
      <c r="Q385" s="135"/>
      <c r="R385" s="136">
        <f>SUM(R386:R395)</f>
        <v>0</v>
      </c>
      <c r="S385" s="135"/>
      <c r="T385" s="137">
        <f>SUM(T386:T395)</f>
        <v>0</v>
      </c>
      <c r="AR385" s="131" t="s">
        <v>1533</v>
      </c>
      <c r="AT385" s="138" t="s">
        <v>1525</v>
      </c>
      <c r="AU385" s="138" t="s">
        <v>1533</v>
      </c>
      <c r="AY385" s="131" t="s">
        <v>1750</v>
      </c>
      <c r="BK385" s="139">
        <f>SUM(BK386:BK395)</f>
        <v>0</v>
      </c>
    </row>
    <row r="386" spans="1:65" s="1" customFormat="1" ht="37.9" customHeight="1">
      <c r="A386" s="29"/>
      <c r="B386" s="142"/>
      <c r="C386" s="143" t="s">
        <v>2395</v>
      </c>
      <c r="D386" s="143" t="s">
        <v>1752</v>
      </c>
      <c r="E386" s="144" t="s">
        <v>2058</v>
      </c>
      <c r="F386" s="145" t="s">
        <v>2059</v>
      </c>
      <c r="G386" s="146" t="s">
        <v>1839</v>
      </c>
      <c r="H386" s="147">
        <v>43.383000000000003</v>
      </c>
      <c r="I386" s="148"/>
      <c r="J386" s="148">
        <f>ROUND(I386*H386,2)</f>
        <v>0</v>
      </c>
      <c r="K386" s="149"/>
      <c r="L386" s="30"/>
      <c r="M386" s="150" t="s">
        <v>1456</v>
      </c>
      <c r="N386" s="151" t="s">
        <v>1491</v>
      </c>
      <c r="O386" s="152">
        <v>0.03</v>
      </c>
      <c r="P386" s="152">
        <f>O386*H386</f>
        <v>1.30149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1756</v>
      </c>
      <c r="AT386" s="154" t="s">
        <v>1752</v>
      </c>
      <c r="AU386" s="154" t="s">
        <v>1535</v>
      </c>
      <c r="AY386" s="17" t="s">
        <v>1750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1533</v>
      </c>
      <c r="BK386" s="155">
        <f>ROUND(I386*H386,2)</f>
        <v>0</v>
      </c>
      <c r="BL386" s="17" t="s">
        <v>1756</v>
      </c>
      <c r="BM386" s="154" t="s">
        <v>2060</v>
      </c>
    </row>
    <row r="387" spans="1:65" s="1" customFormat="1" ht="37.9" customHeight="1">
      <c r="A387" s="29"/>
      <c r="B387" s="142"/>
      <c r="C387" s="143" t="s">
        <v>2399</v>
      </c>
      <c r="D387" s="143" t="s">
        <v>1752</v>
      </c>
      <c r="E387" s="144" t="s">
        <v>2062</v>
      </c>
      <c r="F387" s="145" t="s">
        <v>2063</v>
      </c>
      <c r="G387" s="146" t="s">
        <v>1839</v>
      </c>
      <c r="H387" s="147">
        <v>1475.0219999999999</v>
      </c>
      <c r="I387" s="148"/>
      <c r="J387" s="148">
        <f>ROUND(I387*H387,2)</f>
        <v>0</v>
      </c>
      <c r="K387" s="149"/>
      <c r="L387" s="30"/>
      <c r="M387" s="150" t="s">
        <v>1456</v>
      </c>
      <c r="N387" s="151" t="s">
        <v>1491</v>
      </c>
      <c r="O387" s="152">
        <v>2E-3</v>
      </c>
      <c r="P387" s="152">
        <f>O387*H387</f>
        <v>2.9500440000000001</v>
      </c>
      <c r="Q387" s="152">
        <v>0</v>
      </c>
      <c r="R387" s="152">
        <f>Q387*H387</f>
        <v>0</v>
      </c>
      <c r="S387" s="152">
        <v>0</v>
      </c>
      <c r="T387" s="153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54" t="s">
        <v>1756</v>
      </c>
      <c r="AT387" s="154" t="s">
        <v>1752</v>
      </c>
      <c r="AU387" s="154" t="s">
        <v>1535</v>
      </c>
      <c r="AY387" s="17" t="s">
        <v>1750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7" t="s">
        <v>1533</v>
      </c>
      <c r="BK387" s="155">
        <f>ROUND(I387*H387,2)</f>
        <v>0</v>
      </c>
      <c r="BL387" s="17" t="s">
        <v>1756</v>
      </c>
      <c r="BM387" s="154" t="s">
        <v>2064</v>
      </c>
    </row>
    <row r="388" spans="1:65" s="13" customFormat="1">
      <c r="B388" s="163"/>
      <c r="D388" s="157" t="s">
        <v>1758</v>
      </c>
      <c r="F388" s="165" t="s">
        <v>1570</v>
      </c>
      <c r="H388" s="166">
        <v>1475.0219999999999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1758</v>
      </c>
      <c r="AU388" s="164" t="s">
        <v>1535</v>
      </c>
      <c r="AV388" s="13" t="s">
        <v>1535</v>
      </c>
      <c r="AW388" s="13" t="s">
        <v>1458</v>
      </c>
      <c r="AX388" s="13" t="s">
        <v>1533</v>
      </c>
      <c r="AY388" s="164" t="s">
        <v>1750</v>
      </c>
    </row>
    <row r="389" spans="1:65" s="1" customFormat="1" ht="24.2" customHeight="1">
      <c r="A389" s="29"/>
      <c r="B389" s="142"/>
      <c r="C389" s="143" t="s">
        <v>2403</v>
      </c>
      <c r="D389" s="143" t="s">
        <v>1752</v>
      </c>
      <c r="E389" s="144" t="s">
        <v>2067</v>
      </c>
      <c r="F389" s="145" t="s">
        <v>2068</v>
      </c>
      <c r="G389" s="146" t="s">
        <v>1839</v>
      </c>
      <c r="H389" s="147">
        <v>43.383000000000003</v>
      </c>
      <c r="I389" s="148"/>
      <c r="J389" s="148">
        <f>ROUND(I389*H389,2)</f>
        <v>0</v>
      </c>
      <c r="K389" s="149"/>
      <c r="L389" s="30"/>
      <c r="M389" s="150" t="s">
        <v>1456</v>
      </c>
      <c r="N389" s="151" t="s">
        <v>1491</v>
      </c>
      <c r="O389" s="152">
        <v>0.159</v>
      </c>
      <c r="P389" s="152">
        <f>O389*H389</f>
        <v>6.8978970000000004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1756</v>
      </c>
      <c r="AT389" s="154" t="s">
        <v>1752</v>
      </c>
      <c r="AU389" s="154" t="s">
        <v>1535</v>
      </c>
      <c r="AY389" s="17" t="s">
        <v>1750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1533</v>
      </c>
      <c r="BK389" s="155">
        <f>ROUND(I389*H389,2)</f>
        <v>0</v>
      </c>
      <c r="BL389" s="17" t="s">
        <v>1756</v>
      </c>
      <c r="BM389" s="154" t="s">
        <v>2069</v>
      </c>
    </row>
    <row r="390" spans="1:65" s="1" customFormat="1" ht="55.5" customHeight="1">
      <c r="A390" s="29"/>
      <c r="B390" s="142"/>
      <c r="C390" s="143" t="s">
        <v>2407</v>
      </c>
      <c r="D390" s="143" t="s">
        <v>1752</v>
      </c>
      <c r="E390" s="144" t="s">
        <v>2071</v>
      </c>
      <c r="F390" s="145" t="s">
        <v>2072</v>
      </c>
      <c r="G390" s="146" t="s">
        <v>1839</v>
      </c>
      <c r="H390" s="147">
        <v>5.85</v>
      </c>
      <c r="I390" s="148"/>
      <c r="J390" s="148">
        <f>ROUND(I390*H390,2)</f>
        <v>0</v>
      </c>
      <c r="K390" s="149"/>
      <c r="L390" s="30"/>
      <c r="M390" s="150" t="s">
        <v>1456</v>
      </c>
      <c r="N390" s="151" t="s">
        <v>1491</v>
      </c>
      <c r="O390" s="152">
        <v>0</v>
      </c>
      <c r="P390" s="152">
        <f>O390*H390</f>
        <v>0</v>
      </c>
      <c r="Q390" s="152">
        <v>0</v>
      </c>
      <c r="R390" s="152">
        <f>Q390*H390</f>
        <v>0</v>
      </c>
      <c r="S390" s="152">
        <v>0</v>
      </c>
      <c r="T390" s="153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4" t="s">
        <v>1756</v>
      </c>
      <c r="AT390" s="154" t="s">
        <v>1752</v>
      </c>
      <c r="AU390" s="154" t="s">
        <v>1535</v>
      </c>
      <c r="AY390" s="17" t="s">
        <v>1750</v>
      </c>
      <c r="BE390" s="155">
        <f>IF(N390="základní",J390,0)</f>
        <v>0</v>
      </c>
      <c r="BF390" s="155">
        <f>IF(N390="snížená",J390,0)</f>
        <v>0</v>
      </c>
      <c r="BG390" s="155">
        <f>IF(N390="zákl. přenesená",J390,0)</f>
        <v>0</v>
      </c>
      <c r="BH390" s="155">
        <f>IF(N390="sníž. přenesená",J390,0)</f>
        <v>0</v>
      </c>
      <c r="BI390" s="155">
        <f>IF(N390="nulová",J390,0)</f>
        <v>0</v>
      </c>
      <c r="BJ390" s="17" t="s">
        <v>1533</v>
      </c>
      <c r="BK390" s="155">
        <f>ROUND(I390*H390,2)</f>
        <v>0</v>
      </c>
      <c r="BL390" s="17" t="s">
        <v>1756</v>
      </c>
      <c r="BM390" s="154" t="s">
        <v>2073</v>
      </c>
    </row>
    <row r="391" spans="1:65" s="13" customFormat="1">
      <c r="B391" s="163"/>
      <c r="D391" s="157" t="s">
        <v>1758</v>
      </c>
      <c r="E391" s="164" t="s">
        <v>1456</v>
      </c>
      <c r="F391" s="165" t="s">
        <v>1571</v>
      </c>
      <c r="H391" s="166">
        <v>5.85</v>
      </c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1758</v>
      </c>
      <c r="AU391" s="164" t="s">
        <v>1535</v>
      </c>
      <c r="AV391" s="13" t="s">
        <v>1535</v>
      </c>
      <c r="AW391" s="13" t="s">
        <v>1482</v>
      </c>
      <c r="AX391" s="13" t="s">
        <v>1533</v>
      </c>
      <c r="AY391" s="164" t="s">
        <v>1750</v>
      </c>
    </row>
    <row r="392" spans="1:65" s="1" customFormat="1" ht="62.65" customHeight="1">
      <c r="A392" s="29"/>
      <c r="B392" s="142"/>
      <c r="C392" s="143" t="s">
        <v>2049</v>
      </c>
      <c r="D392" s="143" t="s">
        <v>1752</v>
      </c>
      <c r="E392" s="144" t="s">
        <v>2075</v>
      </c>
      <c r="F392" s="145" t="s">
        <v>2076</v>
      </c>
      <c r="G392" s="146" t="s">
        <v>1839</v>
      </c>
      <c r="H392" s="147">
        <v>12.189</v>
      </c>
      <c r="I392" s="148"/>
      <c r="J392" s="148">
        <f>ROUND(I392*H392,2)</f>
        <v>0</v>
      </c>
      <c r="K392" s="149"/>
      <c r="L392" s="30"/>
      <c r="M392" s="150" t="s">
        <v>1456</v>
      </c>
      <c r="N392" s="151" t="s">
        <v>1491</v>
      </c>
      <c r="O392" s="152">
        <v>0</v>
      </c>
      <c r="P392" s="152">
        <f>O392*H392</f>
        <v>0</v>
      </c>
      <c r="Q392" s="152">
        <v>0</v>
      </c>
      <c r="R392" s="152">
        <f>Q392*H392</f>
        <v>0</v>
      </c>
      <c r="S392" s="152">
        <v>0</v>
      </c>
      <c r="T392" s="153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4" t="s">
        <v>1756</v>
      </c>
      <c r="AT392" s="154" t="s">
        <v>1752</v>
      </c>
      <c r="AU392" s="154" t="s">
        <v>1535</v>
      </c>
      <c r="AY392" s="17" t="s">
        <v>1750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7" t="s">
        <v>1533</v>
      </c>
      <c r="BK392" s="155">
        <f>ROUND(I392*H392,2)</f>
        <v>0</v>
      </c>
      <c r="BL392" s="17" t="s">
        <v>1756</v>
      </c>
      <c r="BM392" s="154" t="s">
        <v>2077</v>
      </c>
    </row>
    <row r="393" spans="1:65" s="13" customFormat="1">
      <c r="B393" s="163"/>
      <c r="D393" s="157" t="s">
        <v>1758</v>
      </c>
      <c r="E393" s="164" t="s">
        <v>1456</v>
      </c>
      <c r="F393" s="165" t="s">
        <v>1572</v>
      </c>
      <c r="H393" s="166">
        <v>12.189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1758</v>
      </c>
      <c r="AU393" s="164" t="s">
        <v>1535</v>
      </c>
      <c r="AV393" s="13" t="s">
        <v>1535</v>
      </c>
      <c r="AW393" s="13" t="s">
        <v>1482</v>
      </c>
      <c r="AX393" s="13" t="s">
        <v>1533</v>
      </c>
      <c r="AY393" s="164" t="s">
        <v>1750</v>
      </c>
    </row>
    <row r="394" spans="1:65" s="1" customFormat="1" ht="55.5" customHeight="1">
      <c r="A394" s="29"/>
      <c r="B394" s="142"/>
      <c r="C394" s="143" t="s">
        <v>2414</v>
      </c>
      <c r="D394" s="143" t="s">
        <v>1752</v>
      </c>
      <c r="E394" s="144" t="s">
        <v>2080</v>
      </c>
      <c r="F394" s="145" t="s">
        <v>1838</v>
      </c>
      <c r="G394" s="146" t="s">
        <v>1839</v>
      </c>
      <c r="H394" s="147">
        <v>25.344000000000001</v>
      </c>
      <c r="I394" s="148"/>
      <c r="J394" s="148">
        <f>ROUND(I394*H394,2)</f>
        <v>0</v>
      </c>
      <c r="K394" s="149"/>
      <c r="L394" s="30"/>
      <c r="M394" s="150" t="s">
        <v>1456</v>
      </c>
      <c r="N394" s="151" t="s">
        <v>1491</v>
      </c>
      <c r="O394" s="152">
        <v>0</v>
      </c>
      <c r="P394" s="152">
        <f>O394*H394</f>
        <v>0</v>
      </c>
      <c r="Q394" s="152">
        <v>0</v>
      </c>
      <c r="R394" s="152">
        <f>Q394*H394</f>
        <v>0</v>
      </c>
      <c r="S394" s="152">
        <v>0</v>
      </c>
      <c r="T394" s="153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4" t="s">
        <v>1756</v>
      </c>
      <c r="AT394" s="154" t="s">
        <v>1752</v>
      </c>
      <c r="AU394" s="154" t="s">
        <v>1535</v>
      </c>
      <c r="AY394" s="17" t="s">
        <v>1750</v>
      </c>
      <c r="BE394" s="155">
        <f>IF(N394="základní",J394,0)</f>
        <v>0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7" t="s">
        <v>1533</v>
      </c>
      <c r="BK394" s="155">
        <f>ROUND(I394*H394,2)</f>
        <v>0</v>
      </c>
      <c r="BL394" s="17" t="s">
        <v>1756</v>
      </c>
      <c r="BM394" s="154" t="s">
        <v>2081</v>
      </c>
    </row>
    <row r="395" spans="1:65" s="13" customFormat="1">
      <c r="B395" s="163"/>
      <c r="D395" s="157" t="s">
        <v>1758</v>
      </c>
      <c r="E395" s="164" t="s">
        <v>1456</v>
      </c>
      <c r="F395" s="165" t="s">
        <v>1573</v>
      </c>
      <c r="H395" s="166">
        <v>25.344000000000001</v>
      </c>
      <c r="L395" s="163"/>
      <c r="M395" s="187"/>
      <c r="N395" s="188"/>
      <c r="O395" s="188"/>
      <c r="P395" s="188"/>
      <c r="Q395" s="188"/>
      <c r="R395" s="188"/>
      <c r="S395" s="188"/>
      <c r="T395" s="189"/>
      <c r="AT395" s="164" t="s">
        <v>1758</v>
      </c>
      <c r="AU395" s="164" t="s">
        <v>1535</v>
      </c>
      <c r="AV395" s="13" t="s">
        <v>1535</v>
      </c>
      <c r="AW395" s="13" t="s">
        <v>1482</v>
      </c>
      <c r="AX395" s="13" t="s">
        <v>1533</v>
      </c>
      <c r="AY395" s="164" t="s">
        <v>1750</v>
      </c>
    </row>
    <row r="396" spans="1:65" s="1" customFormat="1" ht="6.95" customHeight="1">
      <c r="A396" s="29"/>
      <c r="B396" s="44"/>
      <c r="C396" s="45"/>
      <c r="D396" s="45"/>
      <c r="E396" s="45"/>
      <c r="F396" s="45"/>
      <c r="G396" s="45"/>
      <c r="H396" s="45"/>
      <c r="I396" s="45"/>
      <c r="J396" s="45"/>
      <c r="K396" s="45"/>
      <c r="L396" s="30"/>
      <c r="M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</row>
  </sheetData>
  <autoFilter ref="C128:K395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9"/>
  <sheetViews>
    <sheetView showGridLines="0" topLeftCell="A281" workbookViewId="0">
      <selection activeCell="I131" sqref="I131:I3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1681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1201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1574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ROUND((SUM(BE128:BE318)),  2)</f>
        <v>0</v>
      </c>
      <c r="G35" s="29"/>
      <c r="H35" s="29"/>
      <c r="I35" s="102">
        <v>0.21</v>
      </c>
      <c r="J35" s="101">
        <f>ROUND(((SUM(BE128:BE318))*I35),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ROUND((SUM(BF128:BF318)),  2)</f>
        <v>0</v>
      </c>
      <c r="G36" s="29"/>
      <c r="H36" s="29"/>
      <c r="I36" s="102">
        <v>0.12</v>
      </c>
      <c r="J36" s="101">
        <f>ROUND(((SUM(BF128:BF318))*I36),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ROUND((SUM(BG128:BG318)),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ROUND((SUM(BH128:BH318)),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ROUND((SUM(BI128:BI318)),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1201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SO_04.2 - Tlaková stoka T7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J130</f>
        <v>0</v>
      </c>
      <c r="L100" s="115"/>
    </row>
    <row r="101" spans="1:47" s="9" customFormat="1" ht="19.899999999999999" customHeight="1">
      <c r="B101" s="115"/>
      <c r="D101" s="116" t="s">
        <v>1729</v>
      </c>
      <c r="E101" s="117"/>
      <c r="F101" s="117"/>
      <c r="G101" s="117"/>
      <c r="H101" s="117"/>
      <c r="I101" s="117"/>
      <c r="J101" s="118">
        <f>J220</f>
        <v>0</v>
      </c>
      <c r="L101" s="115"/>
    </row>
    <row r="102" spans="1:47" s="9" customFormat="1" ht="19.899999999999999" customHeight="1">
      <c r="B102" s="115"/>
      <c r="D102" s="116" t="s">
        <v>1730</v>
      </c>
      <c r="E102" s="117"/>
      <c r="F102" s="117"/>
      <c r="G102" s="117"/>
      <c r="H102" s="117"/>
      <c r="I102" s="117"/>
      <c r="J102" s="118">
        <f>J225</f>
        <v>0</v>
      </c>
      <c r="L102" s="115"/>
    </row>
    <row r="103" spans="1:47" s="9" customFormat="1" ht="19.899999999999999" customHeight="1">
      <c r="B103" s="115"/>
      <c r="D103" s="116" t="s">
        <v>1731</v>
      </c>
      <c r="E103" s="117"/>
      <c r="F103" s="117"/>
      <c r="G103" s="117"/>
      <c r="H103" s="117"/>
      <c r="I103" s="117"/>
      <c r="J103" s="118">
        <f>J267</f>
        <v>0</v>
      </c>
      <c r="L103" s="115"/>
    </row>
    <row r="104" spans="1:47" s="9" customFormat="1" ht="19.899999999999999" customHeight="1">
      <c r="B104" s="115"/>
      <c r="D104" s="116" t="s">
        <v>1732</v>
      </c>
      <c r="E104" s="117"/>
      <c r="F104" s="117"/>
      <c r="G104" s="117"/>
      <c r="H104" s="117"/>
      <c r="I104" s="117"/>
      <c r="J104" s="118">
        <f>J299</f>
        <v>0</v>
      </c>
      <c r="L104" s="115"/>
    </row>
    <row r="105" spans="1:47" s="9" customFormat="1" ht="19.899999999999999" customHeight="1">
      <c r="B105" s="115"/>
      <c r="D105" s="116" t="s">
        <v>1733</v>
      </c>
      <c r="E105" s="117"/>
      <c r="F105" s="117"/>
      <c r="G105" s="117"/>
      <c r="H105" s="117"/>
      <c r="I105" s="117"/>
      <c r="J105" s="118">
        <f>J306</f>
        <v>0</v>
      </c>
      <c r="L105" s="115"/>
    </row>
    <row r="106" spans="1:47" s="9" customFormat="1" ht="19.899999999999999" customHeight="1">
      <c r="B106" s="115"/>
      <c r="D106" s="116" t="s">
        <v>1734</v>
      </c>
      <c r="E106" s="117"/>
      <c r="F106" s="117"/>
      <c r="G106" s="117"/>
      <c r="H106" s="117"/>
      <c r="I106" s="117"/>
      <c r="J106" s="118">
        <f>J308</f>
        <v>0</v>
      </c>
      <c r="L106" s="115"/>
    </row>
    <row r="107" spans="1:47" s="1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1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24.95" customHeight="1">
      <c r="A113" s="29"/>
      <c r="B113" s="30"/>
      <c r="C113" s="21" t="s">
        <v>1735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A115" s="29"/>
      <c r="B115" s="30"/>
      <c r="C115" s="26" t="s">
        <v>1468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6.5" customHeight="1">
      <c r="A116" s="29"/>
      <c r="B116" s="30"/>
      <c r="C116" s="29"/>
      <c r="D116" s="29"/>
      <c r="E116" s="716" t="str">
        <f>E7</f>
        <v>Kanalizace Dvůr Králové nad Labem - Verdek</v>
      </c>
      <c r="F116" s="717"/>
      <c r="G116" s="717"/>
      <c r="H116" s="717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ht="12" customHeight="1">
      <c r="B117" s="20"/>
      <c r="C117" s="26" t="s">
        <v>1716</v>
      </c>
      <c r="L117" s="20"/>
    </row>
    <row r="118" spans="1:63" s="1" customFormat="1" ht="16.5" customHeight="1">
      <c r="A118" s="29"/>
      <c r="B118" s="30"/>
      <c r="C118" s="29"/>
      <c r="D118" s="29"/>
      <c r="E118" s="716" t="s">
        <v>1201</v>
      </c>
      <c r="F118" s="715"/>
      <c r="G118" s="715"/>
      <c r="H118" s="71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2" customHeight="1">
      <c r="A119" s="29"/>
      <c r="B119" s="30"/>
      <c r="C119" s="26" t="s">
        <v>1718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16.5" customHeight="1">
      <c r="A120" s="29"/>
      <c r="B120" s="30"/>
      <c r="C120" s="29"/>
      <c r="D120" s="29"/>
      <c r="E120" s="687" t="str">
        <f>E11</f>
        <v>SO_04.2 - Tlaková stoka T7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12" customHeight="1">
      <c r="A122" s="29"/>
      <c r="B122" s="30"/>
      <c r="C122" s="26" t="s">
        <v>1472</v>
      </c>
      <c r="D122" s="29"/>
      <c r="E122" s="29"/>
      <c r="F122" s="24" t="str">
        <f>F14</f>
        <v xml:space="preserve"> </v>
      </c>
      <c r="G122" s="29"/>
      <c r="H122" s="29"/>
      <c r="I122" s="26" t="s">
        <v>1474</v>
      </c>
      <c r="J122" s="52">
        <f>IF(J14="","",J14)</f>
        <v>45743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15.2" customHeight="1">
      <c r="A124" s="29"/>
      <c r="B124" s="30"/>
      <c r="C124" s="26" t="s">
        <v>1475</v>
      </c>
      <c r="D124" s="29"/>
      <c r="E124" s="29"/>
      <c r="F124" s="24" t="str">
        <f>E17</f>
        <v xml:space="preserve"> </v>
      </c>
      <c r="G124" s="29"/>
      <c r="H124" s="29"/>
      <c r="I124" s="26" t="s">
        <v>1480</v>
      </c>
      <c r="J124" s="27" t="str">
        <f>E23</f>
        <v>Ing. Martin Herman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25.7" customHeight="1">
      <c r="A125" s="29"/>
      <c r="B125" s="30"/>
      <c r="C125" s="26" t="s">
        <v>1479</v>
      </c>
      <c r="D125" s="29"/>
      <c r="E125" s="29"/>
      <c r="F125" s="24" t="str">
        <f>IF(E20="","",E20)</f>
        <v xml:space="preserve"> </v>
      </c>
      <c r="G125" s="29"/>
      <c r="H125" s="29"/>
      <c r="I125" s="26" t="s">
        <v>1483</v>
      </c>
      <c r="J125" s="27" t="str">
        <f>E26</f>
        <v>VIS s.r.o. Hradec Králové, Dita Paštová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0" customFormat="1" ht="29.25" customHeight="1">
      <c r="A127" s="119"/>
      <c r="B127" s="120"/>
      <c r="C127" s="121" t="s">
        <v>1736</v>
      </c>
      <c r="D127" s="122" t="s">
        <v>1511</v>
      </c>
      <c r="E127" s="122" t="s">
        <v>1507</v>
      </c>
      <c r="F127" s="122" t="s">
        <v>1508</v>
      </c>
      <c r="G127" s="122" t="s">
        <v>1737</v>
      </c>
      <c r="H127" s="122" t="s">
        <v>1738</v>
      </c>
      <c r="I127" s="122" t="s">
        <v>1739</v>
      </c>
      <c r="J127" s="123" t="s">
        <v>1722</v>
      </c>
      <c r="K127" s="124" t="s">
        <v>1740</v>
      </c>
      <c r="L127" s="125"/>
      <c r="M127" s="58" t="s">
        <v>1456</v>
      </c>
      <c r="N127" s="59" t="s">
        <v>1490</v>
      </c>
      <c r="O127" s="59" t="s">
        <v>1741</v>
      </c>
      <c r="P127" s="59" t="s">
        <v>1742</v>
      </c>
      <c r="Q127" s="59" t="s">
        <v>1743</v>
      </c>
      <c r="R127" s="59" t="s">
        <v>1744</v>
      </c>
      <c r="S127" s="59" t="s">
        <v>1745</v>
      </c>
      <c r="T127" s="60" t="s">
        <v>1746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1" customFormat="1" ht="22.9" customHeight="1">
      <c r="A128" s="29"/>
      <c r="B128" s="30"/>
      <c r="C128" s="65" t="s">
        <v>1747</v>
      </c>
      <c r="D128" s="29"/>
      <c r="E128" s="29"/>
      <c r="F128" s="29"/>
      <c r="G128" s="29"/>
      <c r="H128" s="29"/>
      <c r="I128" s="29"/>
      <c r="J128" s="126">
        <f>BK128</f>
        <v>0</v>
      </c>
      <c r="K128" s="29"/>
      <c r="L128" s="30"/>
      <c r="M128" s="61"/>
      <c r="N128" s="53"/>
      <c r="O128" s="62"/>
      <c r="P128" s="127">
        <f>P129</f>
        <v>905.96570499999984</v>
      </c>
      <c r="Q128" s="62"/>
      <c r="R128" s="127">
        <f>R129</f>
        <v>117.47550271999999</v>
      </c>
      <c r="S128" s="62"/>
      <c r="T128" s="128">
        <f>T129</f>
        <v>96.424999999999997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1525</v>
      </c>
      <c r="AU128" s="17" t="s">
        <v>1724</v>
      </c>
      <c r="BK128" s="129">
        <f>BK129</f>
        <v>0</v>
      </c>
    </row>
    <row r="129" spans="1:65" s="11" customFormat="1" ht="25.9" customHeight="1">
      <c r="B129" s="130"/>
      <c r="D129" s="131" t="s">
        <v>1525</v>
      </c>
      <c r="E129" s="132" t="s">
        <v>1748</v>
      </c>
      <c r="F129" s="132" t="s">
        <v>1749</v>
      </c>
      <c r="J129" s="133">
        <f>BK129</f>
        <v>0</v>
      </c>
      <c r="L129" s="130"/>
      <c r="M129" s="134"/>
      <c r="N129" s="135"/>
      <c r="O129" s="135"/>
      <c r="P129" s="136">
        <f>P130+P220+P225+P267+P299+P306+P308</f>
        <v>905.96570499999984</v>
      </c>
      <c r="Q129" s="135"/>
      <c r="R129" s="136">
        <f>R130+R220+R225+R267+R299+R306+R308</f>
        <v>117.47550271999999</v>
      </c>
      <c r="S129" s="135"/>
      <c r="T129" s="137">
        <f>T130+T220+T225+T267+T299+T306+T308</f>
        <v>96.424999999999997</v>
      </c>
      <c r="AR129" s="131" t="s">
        <v>1533</v>
      </c>
      <c r="AT129" s="138" t="s">
        <v>1525</v>
      </c>
      <c r="AU129" s="138" t="s">
        <v>1526</v>
      </c>
      <c r="AY129" s="131" t="s">
        <v>1750</v>
      </c>
      <c r="BK129" s="139">
        <f>BK130+BK220+BK225+BK267+BK299+BK306+BK308</f>
        <v>0</v>
      </c>
    </row>
    <row r="130" spans="1:65" s="11" customFormat="1" ht="22.9" customHeight="1">
      <c r="B130" s="130"/>
      <c r="D130" s="131" t="s">
        <v>1525</v>
      </c>
      <c r="E130" s="140" t="s">
        <v>1533</v>
      </c>
      <c r="F130" s="140" t="s">
        <v>1751</v>
      </c>
      <c r="J130" s="141">
        <f>BK130</f>
        <v>0</v>
      </c>
      <c r="L130" s="130"/>
      <c r="M130" s="134"/>
      <c r="N130" s="135"/>
      <c r="O130" s="135"/>
      <c r="P130" s="136">
        <f>SUM(P131:P219)</f>
        <v>436.60313999999994</v>
      </c>
      <c r="Q130" s="135"/>
      <c r="R130" s="136">
        <f>SUM(R131:R219)</f>
        <v>114.33958379999999</v>
      </c>
      <c r="S130" s="135"/>
      <c r="T130" s="137">
        <f>SUM(T131:T219)</f>
        <v>96.424999999999997</v>
      </c>
      <c r="AR130" s="131" t="s">
        <v>1533</v>
      </c>
      <c r="AT130" s="138" t="s">
        <v>1525</v>
      </c>
      <c r="AU130" s="138" t="s">
        <v>1533</v>
      </c>
      <c r="AY130" s="131" t="s">
        <v>1750</v>
      </c>
      <c r="BK130" s="139">
        <f>SUM(BK131:BK219)</f>
        <v>0</v>
      </c>
    </row>
    <row r="131" spans="1:65" s="1" customFormat="1" ht="62.65" customHeight="1">
      <c r="A131" s="29"/>
      <c r="B131" s="142"/>
      <c r="C131" s="143" t="s">
        <v>1533</v>
      </c>
      <c r="D131" s="143" t="s">
        <v>1752</v>
      </c>
      <c r="E131" s="144" t="s">
        <v>1753</v>
      </c>
      <c r="F131" s="145" t="s">
        <v>1754</v>
      </c>
      <c r="G131" s="146" t="s">
        <v>1755</v>
      </c>
      <c r="H131" s="147">
        <v>30</v>
      </c>
      <c r="I131" s="148"/>
      <c r="J131" s="148">
        <f>ROUND(I131*H131,2)</f>
        <v>0</v>
      </c>
      <c r="K131" s="149"/>
      <c r="L131" s="30"/>
      <c r="M131" s="150" t="s">
        <v>1456</v>
      </c>
      <c r="N131" s="151" t="s">
        <v>1491</v>
      </c>
      <c r="O131" s="152">
        <v>7.8E-2</v>
      </c>
      <c r="P131" s="152">
        <f>O131*H131</f>
        <v>2.34</v>
      </c>
      <c r="Q131" s="152">
        <v>0</v>
      </c>
      <c r="R131" s="152">
        <f>Q131*H131</f>
        <v>0</v>
      </c>
      <c r="S131" s="152">
        <v>0.5</v>
      </c>
      <c r="T131" s="153">
        <f>S131*H131</f>
        <v>15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1756</v>
      </c>
      <c r="AT131" s="154" t="s">
        <v>1752</v>
      </c>
      <c r="AU131" s="154" t="s">
        <v>1535</v>
      </c>
      <c r="AY131" s="17" t="s">
        <v>1750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1533</v>
      </c>
      <c r="BK131" s="155">
        <f>ROUND(I131*H131,2)</f>
        <v>0</v>
      </c>
      <c r="BL131" s="17" t="s">
        <v>1756</v>
      </c>
      <c r="BM131" s="154" t="s">
        <v>1757</v>
      </c>
    </row>
    <row r="132" spans="1:65" s="12" customFormat="1">
      <c r="B132" s="156"/>
      <c r="D132" s="157" t="s">
        <v>1758</v>
      </c>
      <c r="E132" s="158" t="s">
        <v>1456</v>
      </c>
      <c r="F132" s="159" t="s">
        <v>2154</v>
      </c>
      <c r="H132" s="158" t="s">
        <v>1456</v>
      </c>
      <c r="L132" s="156"/>
      <c r="M132" s="160"/>
      <c r="N132" s="161"/>
      <c r="O132" s="161"/>
      <c r="P132" s="161"/>
      <c r="Q132" s="161"/>
      <c r="R132" s="161"/>
      <c r="S132" s="161"/>
      <c r="T132" s="162"/>
      <c r="AT132" s="158" t="s">
        <v>1758</v>
      </c>
      <c r="AU132" s="158" t="s">
        <v>1535</v>
      </c>
      <c r="AV132" s="12" t="s">
        <v>1533</v>
      </c>
      <c r="AW132" s="12" t="s">
        <v>1482</v>
      </c>
      <c r="AX132" s="12" t="s">
        <v>1526</v>
      </c>
      <c r="AY132" s="158" t="s">
        <v>1750</v>
      </c>
    </row>
    <row r="133" spans="1:65" s="13" customFormat="1">
      <c r="B133" s="163"/>
      <c r="D133" s="157" t="s">
        <v>1758</v>
      </c>
      <c r="E133" s="164" t="s">
        <v>1456</v>
      </c>
      <c r="F133" s="165" t="s">
        <v>1575</v>
      </c>
      <c r="H133" s="166">
        <v>12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1758</v>
      </c>
      <c r="AU133" s="164" t="s">
        <v>1535</v>
      </c>
      <c r="AV133" s="13" t="s">
        <v>1535</v>
      </c>
      <c r="AW133" s="13" t="s">
        <v>1482</v>
      </c>
      <c r="AX133" s="13" t="s">
        <v>1526</v>
      </c>
      <c r="AY133" s="164" t="s">
        <v>1750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1576</v>
      </c>
      <c r="H134" s="166">
        <v>18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4" customFormat="1">
      <c r="B135" s="170"/>
      <c r="D135" s="157" t="s">
        <v>1758</v>
      </c>
      <c r="E135" s="171" t="s">
        <v>1456</v>
      </c>
      <c r="F135" s="172" t="s">
        <v>1816</v>
      </c>
      <c r="H135" s="173">
        <v>30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1758</v>
      </c>
      <c r="AU135" s="171" t="s">
        <v>1535</v>
      </c>
      <c r="AV135" s="14" t="s">
        <v>1756</v>
      </c>
      <c r="AW135" s="14" t="s">
        <v>1482</v>
      </c>
      <c r="AX135" s="14" t="s">
        <v>1533</v>
      </c>
      <c r="AY135" s="171" t="s">
        <v>1750</v>
      </c>
    </row>
    <row r="136" spans="1:65" s="1" customFormat="1" ht="66.75" customHeight="1">
      <c r="A136" s="29"/>
      <c r="B136" s="142"/>
      <c r="C136" s="143" t="s">
        <v>1535</v>
      </c>
      <c r="D136" s="143" t="s">
        <v>1752</v>
      </c>
      <c r="E136" s="144" t="s">
        <v>2158</v>
      </c>
      <c r="F136" s="145" t="s">
        <v>2159</v>
      </c>
      <c r="G136" s="146" t="s">
        <v>1755</v>
      </c>
      <c r="H136" s="147">
        <v>60</v>
      </c>
      <c r="I136" s="148"/>
      <c r="J136" s="148">
        <f>ROUND(I136*H136,2)</f>
        <v>0</v>
      </c>
      <c r="K136" s="149"/>
      <c r="L136" s="30"/>
      <c r="M136" s="150" t="s">
        <v>1456</v>
      </c>
      <c r="N136" s="151" t="s">
        <v>1491</v>
      </c>
      <c r="O136" s="152">
        <v>0.11899999999999999</v>
      </c>
      <c r="P136" s="152">
        <f>O136*H136</f>
        <v>7.14</v>
      </c>
      <c r="Q136" s="152">
        <v>0</v>
      </c>
      <c r="R136" s="152">
        <f>Q136*H136</f>
        <v>0</v>
      </c>
      <c r="S136" s="152">
        <v>0.44</v>
      </c>
      <c r="T136" s="153">
        <f>S136*H136</f>
        <v>26.4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1756</v>
      </c>
      <c r="AT136" s="154" t="s">
        <v>1752</v>
      </c>
      <c r="AU136" s="154" t="s">
        <v>1535</v>
      </c>
      <c r="AY136" s="17" t="s">
        <v>1750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1533</v>
      </c>
      <c r="BK136" s="155">
        <f>ROUND(I136*H136,2)</f>
        <v>0</v>
      </c>
      <c r="BL136" s="17" t="s">
        <v>1756</v>
      </c>
      <c r="BM136" s="154" t="s">
        <v>1577</v>
      </c>
    </row>
    <row r="137" spans="1:65" s="12" customFormat="1">
      <c r="B137" s="156"/>
      <c r="D137" s="157" t="s">
        <v>1758</v>
      </c>
      <c r="E137" s="158" t="s">
        <v>1456</v>
      </c>
      <c r="F137" s="159" t="s">
        <v>2161</v>
      </c>
      <c r="H137" s="158" t="s">
        <v>1456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1758</v>
      </c>
      <c r="AU137" s="158" t="s">
        <v>1535</v>
      </c>
      <c r="AV137" s="12" t="s">
        <v>1533</v>
      </c>
      <c r="AW137" s="12" t="s">
        <v>1482</v>
      </c>
      <c r="AX137" s="12" t="s">
        <v>1526</v>
      </c>
      <c r="AY137" s="158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1578</v>
      </c>
      <c r="H138" s="166">
        <v>60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1533</v>
      </c>
      <c r="AY138" s="164" t="s">
        <v>1750</v>
      </c>
    </row>
    <row r="139" spans="1:65" s="1" customFormat="1" ht="62.65" customHeight="1">
      <c r="A139" s="29"/>
      <c r="B139" s="142"/>
      <c r="C139" s="143" t="s">
        <v>1764</v>
      </c>
      <c r="D139" s="143" t="s">
        <v>1752</v>
      </c>
      <c r="E139" s="144" t="s">
        <v>1761</v>
      </c>
      <c r="F139" s="145" t="s">
        <v>1762</v>
      </c>
      <c r="G139" s="146" t="s">
        <v>1755</v>
      </c>
      <c r="H139" s="147">
        <v>43.32</v>
      </c>
      <c r="I139" s="148"/>
      <c r="J139" s="148">
        <f>ROUND(I139*H139,2)</f>
        <v>0</v>
      </c>
      <c r="K139" s="149"/>
      <c r="L139" s="30"/>
      <c r="M139" s="150" t="s">
        <v>1456</v>
      </c>
      <c r="N139" s="151" t="s">
        <v>1491</v>
      </c>
      <c r="O139" s="152">
        <v>0.19400000000000001</v>
      </c>
      <c r="P139" s="152">
        <f>O139*H139</f>
        <v>8.4040800000000004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14.079000000000001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1535</v>
      </c>
      <c r="AY139" s="17" t="s">
        <v>1750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1533</v>
      </c>
      <c r="BK139" s="155">
        <f>ROUND(I139*H139,2)</f>
        <v>0</v>
      </c>
      <c r="BL139" s="17" t="s">
        <v>1756</v>
      </c>
      <c r="BM139" s="154" t="s">
        <v>1763</v>
      </c>
    </row>
    <row r="140" spans="1:65" s="12" customFormat="1">
      <c r="B140" s="156"/>
      <c r="D140" s="157" t="s">
        <v>1758</v>
      </c>
      <c r="E140" s="158" t="s">
        <v>1456</v>
      </c>
      <c r="F140" s="159" t="s">
        <v>2165</v>
      </c>
      <c r="H140" s="158" t="s">
        <v>1456</v>
      </c>
      <c r="L140" s="156"/>
      <c r="M140" s="160"/>
      <c r="N140" s="161"/>
      <c r="O140" s="161"/>
      <c r="P140" s="161"/>
      <c r="Q140" s="161"/>
      <c r="R140" s="161"/>
      <c r="S140" s="161"/>
      <c r="T140" s="162"/>
      <c r="AT140" s="158" t="s">
        <v>1758</v>
      </c>
      <c r="AU140" s="158" t="s">
        <v>1535</v>
      </c>
      <c r="AV140" s="12" t="s">
        <v>1533</v>
      </c>
      <c r="AW140" s="12" t="s">
        <v>1482</v>
      </c>
      <c r="AX140" s="12" t="s">
        <v>1526</v>
      </c>
      <c r="AY140" s="158" t="s">
        <v>1750</v>
      </c>
    </row>
    <row r="141" spans="1:65" s="13" customFormat="1">
      <c r="B141" s="163"/>
      <c r="D141" s="157" t="s">
        <v>1758</v>
      </c>
      <c r="E141" s="164" t="s">
        <v>1456</v>
      </c>
      <c r="F141" s="165" t="s">
        <v>1579</v>
      </c>
      <c r="H141" s="166">
        <v>18.239999999999998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1758</v>
      </c>
      <c r="AU141" s="164" t="s">
        <v>1535</v>
      </c>
      <c r="AV141" s="13" t="s">
        <v>1535</v>
      </c>
      <c r="AW141" s="13" t="s">
        <v>1482</v>
      </c>
      <c r="AX141" s="13" t="s">
        <v>1526</v>
      </c>
      <c r="AY141" s="164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1580</v>
      </c>
      <c r="H142" s="166">
        <v>25.08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4" customFormat="1">
      <c r="B143" s="170"/>
      <c r="D143" s="157" t="s">
        <v>1758</v>
      </c>
      <c r="E143" s="171" t="s">
        <v>1456</v>
      </c>
      <c r="F143" s="172" t="s">
        <v>1816</v>
      </c>
      <c r="H143" s="173">
        <v>43.32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1758</v>
      </c>
      <c r="AU143" s="171" t="s">
        <v>1535</v>
      </c>
      <c r="AV143" s="14" t="s">
        <v>1756</v>
      </c>
      <c r="AW143" s="14" t="s">
        <v>1482</v>
      </c>
      <c r="AX143" s="14" t="s">
        <v>1533</v>
      </c>
      <c r="AY143" s="171" t="s">
        <v>1750</v>
      </c>
    </row>
    <row r="144" spans="1:65" s="1" customFormat="1" ht="55.5" customHeight="1">
      <c r="A144" s="29"/>
      <c r="B144" s="142"/>
      <c r="C144" s="143" t="s">
        <v>1756</v>
      </c>
      <c r="D144" s="143" t="s">
        <v>1752</v>
      </c>
      <c r="E144" s="144" t="s">
        <v>2169</v>
      </c>
      <c r="F144" s="145" t="s">
        <v>2170</v>
      </c>
      <c r="G144" s="146" t="s">
        <v>1755</v>
      </c>
      <c r="H144" s="147">
        <v>135.56</v>
      </c>
      <c r="I144" s="148"/>
      <c r="J144" s="148">
        <f>ROUND(I144*H144,2)</f>
        <v>0</v>
      </c>
      <c r="K144" s="149"/>
      <c r="L144" s="30"/>
      <c r="M144" s="150" t="s">
        <v>1456</v>
      </c>
      <c r="N144" s="151" t="s">
        <v>1491</v>
      </c>
      <c r="O144" s="152">
        <v>7.8E-2</v>
      </c>
      <c r="P144" s="152">
        <f>O144*H144</f>
        <v>10.57368</v>
      </c>
      <c r="Q144" s="152">
        <v>0</v>
      </c>
      <c r="R144" s="152">
        <f>Q144*H144</f>
        <v>0</v>
      </c>
      <c r="S144" s="152">
        <v>0.22</v>
      </c>
      <c r="T144" s="153">
        <f>S144*H144</f>
        <v>29.8232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1756</v>
      </c>
      <c r="AT144" s="154" t="s">
        <v>1752</v>
      </c>
      <c r="AU144" s="154" t="s">
        <v>1535</v>
      </c>
      <c r="AY144" s="17" t="s">
        <v>1750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1533</v>
      </c>
      <c r="BK144" s="155">
        <f>ROUND(I144*H144,2)</f>
        <v>0</v>
      </c>
      <c r="BL144" s="17" t="s">
        <v>1756</v>
      </c>
      <c r="BM144" s="154" t="s">
        <v>2171</v>
      </c>
    </row>
    <row r="145" spans="1:65" s="12" customFormat="1">
      <c r="B145" s="156"/>
      <c r="D145" s="157" t="s">
        <v>1758</v>
      </c>
      <c r="E145" s="158" t="s">
        <v>1456</v>
      </c>
      <c r="F145" s="159" t="s">
        <v>2172</v>
      </c>
      <c r="H145" s="158" t="s">
        <v>1456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1758</v>
      </c>
      <c r="AU145" s="158" t="s">
        <v>1535</v>
      </c>
      <c r="AV145" s="12" t="s">
        <v>1533</v>
      </c>
      <c r="AW145" s="12" t="s">
        <v>1482</v>
      </c>
      <c r="AX145" s="12" t="s">
        <v>1526</v>
      </c>
      <c r="AY145" s="158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1581</v>
      </c>
      <c r="H146" s="166">
        <v>34.56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1526</v>
      </c>
      <c r="AY146" s="164" t="s">
        <v>1750</v>
      </c>
    </row>
    <row r="147" spans="1:65" s="13" customFormat="1">
      <c r="B147" s="163"/>
      <c r="D147" s="157" t="s">
        <v>1758</v>
      </c>
      <c r="E147" s="164" t="s">
        <v>1456</v>
      </c>
      <c r="F147" s="165" t="s">
        <v>1582</v>
      </c>
      <c r="H147" s="166">
        <v>42.12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1758</v>
      </c>
      <c r="AU147" s="164" t="s">
        <v>1535</v>
      </c>
      <c r="AV147" s="13" t="s">
        <v>1535</v>
      </c>
      <c r="AW147" s="13" t="s">
        <v>1482</v>
      </c>
      <c r="AX147" s="13" t="s">
        <v>1526</v>
      </c>
      <c r="AY147" s="164" t="s">
        <v>1750</v>
      </c>
    </row>
    <row r="148" spans="1:65" s="12" customFormat="1">
      <c r="B148" s="156"/>
      <c r="D148" s="157" t="s">
        <v>1758</v>
      </c>
      <c r="E148" s="158" t="s">
        <v>1456</v>
      </c>
      <c r="F148" s="159" t="s">
        <v>2177</v>
      </c>
      <c r="H148" s="158" t="s">
        <v>1456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1758</v>
      </c>
      <c r="AU148" s="158" t="s">
        <v>1535</v>
      </c>
      <c r="AV148" s="12" t="s">
        <v>1533</v>
      </c>
      <c r="AW148" s="12" t="s">
        <v>1482</v>
      </c>
      <c r="AX148" s="12" t="s">
        <v>1526</v>
      </c>
      <c r="AY148" s="158" t="s">
        <v>1750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1583</v>
      </c>
      <c r="H149" s="166">
        <v>25.76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1526</v>
      </c>
      <c r="AY149" s="164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1584</v>
      </c>
      <c r="H150" s="166">
        <v>33.119999999999997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4" customFormat="1">
      <c r="B151" s="170"/>
      <c r="D151" s="157" t="s">
        <v>1758</v>
      </c>
      <c r="E151" s="171" t="s">
        <v>1456</v>
      </c>
      <c r="F151" s="172" t="s">
        <v>1816</v>
      </c>
      <c r="H151" s="173">
        <v>135.56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1758</v>
      </c>
      <c r="AU151" s="171" t="s">
        <v>1535</v>
      </c>
      <c r="AV151" s="14" t="s">
        <v>1756</v>
      </c>
      <c r="AW151" s="14" t="s">
        <v>1482</v>
      </c>
      <c r="AX151" s="14" t="s">
        <v>1533</v>
      </c>
      <c r="AY151" s="171" t="s">
        <v>1750</v>
      </c>
    </row>
    <row r="152" spans="1:65" s="1" customFormat="1" ht="55.5" customHeight="1">
      <c r="A152" s="29"/>
      <c r="B152" s="142"/>
      <c r="C152" s="143" t="s">
        <v>1771</v>
      </c>
      <c r="D152" s="143" t="s">
        <v>1752</v>
      </c>
      <c r="E152" s="144" t="s">
        <v>1768</v>
      </c>
      <c r="F152" s="145" t="s">
        <v>1769</v>
      </c>
      <c r="G152" s="146" t="s">
        <v>1755</v>
      </c>
      <c r="H152" s="147">
        <v>96.72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8.9999999999999993E-3</v>
      </c>
      <c r="P152" s="152">
        <f>O152*H152</f>
        <v>0.87047999999999992</v>
      </c>
      <c r="Q152" s="152">
        <v>9.0000000000000006E-5</v>
      </c>
      <c r="R152" s="152">
        <f>Q152*H152</f>
        <v>8.7048000000000004E-3</v>
      </c>
      <c r="S152" s="152">
        <v>0.115</v>
      </c>
      <c r="T152" s="153">
        <f>S152*H152</f>
        <v>11.1228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1770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2181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1585</v>
      </c>
      <c r="H154" s="166">
        <v>44.64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1526</v>
      </c>
      <c r="AY154" s="164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1586</v>
      </c>
      <c r="H155" s="166">
        <v>52.08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1526</v>
      </c>
      <c r="AY155" s="164" t="s">
        <v>1750</v>
      </c>
    </row>
    <row r="156" spans="1:65" s="14" customFormat="1">
      <c r="B156" s="170"/>
      <c r="D156" s="157" t="s">
        <v>1758</v>
      </c>
      <c r="E156" s="171" t="s">
        <v>1456</v>
      </c>
      <c r="F156" s="172" t="s">
        <v>1816</v>
      </c>
      <c r="H156" s="173">
        <v>96.72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1758</v>
      </c>
      <c r="AU156" s="171" t="s">
        <v>1535</v>
      </c>
      <c r="AV156" s="14" t="s">
        <v>1756</v>
      </c>
      <c r="AW156" s="14" t="s">
        <v>1482</v>
      </c>
      <c r="AX156" s="14" t="s">
        <v>1533</v>
      </c>
      <c r="AY156" s="171" t="s">
        <v>1750</v>
      </c>
    </row>
    <row r="157" spans="1:65" s="1" customFormat="1" ht="24.2" customHeight="1">
      <c r="A157" s="29"/>
      <c r="B157" s="142"/>
      <c r="C157" s="143" t="s">
        <v>1777</v>
      </c>
      <c r="D157" s="143" t="s">
        <v>1752</v>
      </c>
      <c r="E157" s="144" t="s">
        <v>1772</v>
      </c>
      <c r="F157" s="145" t="s">
        <v>1773</v>
      </c>
      <c r="G157" s="146" t="s">
        <v>1774</v>
      </c>
      <c r="H157" s="147">
        <v>175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0.184</v>
      </c>
      <c r="P157" s="152">
        <f>O157*H157</f>
        <v>32.200000000000003</v>
      </c>
      <c r="Q157" s="152">
        <v>3.0000000000000001E-5</v>
      </c>
      <c r="R157" s="152">
        <f>Q157*H157</f>
        <v>5.2500000000000003E-3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1775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1587</v>
      </c>
      <c r="H158" s="166">
        <v>175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37.9" customHeight="1">
      <c r="A159" s="29"/>
      <c r="B159" s="142"/>
      <c r="C159" s="143" t="s">
        <v>1783</v>
      </c>
      <c r="D159" s="143" t="s">
        <v>1752</v>
      </c>
      <c r="E159" s="144" t="s">
        <v>1778</v>
      </c>
      <c r="F159" s="145" t="s">
        <v>1779</v>
      </c>
      <c r="G159" s="146" t="s">
        <v>1780</v>
      </c>
      <c r="H159" s="147">
        <v>35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1781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1588</v>
      </c>
      <c r="H160" s="166">
        <v>35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1533</v>
      </c>
      <c r="AY160" s="164" t="s">
        <v>1750</v>
      </c>
    </row>
    <row r="161" spans="1:65" s="1" customFormat="1" ht="90" customHeight="1">
      <c r="A161" s="29"/>
      <c r="B161" s="142"/>
      <c r="C161" s="143" t="s">
        <v>1789</v>
      </c>
      <c r="D161" s="143" t="s">
        <v>1752</v>
      </c>
      <c r="E161" s="144" t="s">
        <v>1790</v>
      </c>
      <c r="F161" s="145" t="s">
        <v>1791</v>
      </c>
      <c r="G161" s="146" t="s">
        <v>1786</v>
      </c>
      <c r="H161" s="147">
        <v>22</v>
      </c>
      <c r="I161" s="148"/>
      <c r="J161" s="148">
        <f>ROUND(I161*H161,2)</f>
        <v>0</v>
      </c>
      <c r="K161" s="149"/>
      <c r="L161" s="30"/>
      <c r="M161" s="150" t="s">
        <v>1456</v>
      </c>
      <c r="N161" s="151" t="s">
        <v>1491</v>
      </c>
      <c r="O161" s="152">
        <v>0.54700000000000004</v>
      </c>
      <c r="P161" s="152">
        <f>O161*H161</f>
        <v>12.034000000000001</v>
      </c>
      <c r="Q161" s="152">
        <v>3.6900000000000002E-2</v>
      </c>
      <c r="R161" s="152">
        <f>Q161*H161</f>
        <v>0.81180000000000008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1756</v>
      </c>
      <c r="AT161" s="154" t="s">
        <v>1752</v>
      </c>
      <c r="AU161" s="154" t="s">
        <v>1535</v>
      </c>
      <c r="AY161" s="17" t="s">
        <v>1750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1533</v>
      </c>
      <c r="BK161" s="155">
        <f>ROUND(I161*H161,2)</f>
        <v>0</v>
      </c>
      <c r="BL161" s="17" t="s">
        <v>1756</v>
      </c>
      <c r="BM161" s="154" t="s">
        <v>1792</v>
      </c>
    </row>
    <row r="162" spans="1:65" s="13" customFormat="1">
      <c r="B162" s="163"/>
      <c r="D162" s="157" t="s">
        <v>1758</v>
      </c>
      <c r="E162" s="164" t="s">
        <v>1456</v>
      </c>
      <c r="F162" s="165" t="s">
        <v>1589</v>
      </c>
      <c r="H162" s="166">
        <v>22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1758</v>
      </c>
      <c r="AU162" s="164" t="s">
        <v>1535</v>
      </c>
      <c r="AV162" s="13" t="s">
        <v>1535</v>
      </c>
      <c r="AW162" s="13" t="s">
        <v>1482</v>
      </c>
      <c r="AX162" s="13" t="s">
        <v>1533</v>
      </c>
      <c r="AY162" s="164" t="s">
        <v>1750</v>
      </c>
    </row>
    <row r="163" spans="1:65" s="1" customFormat="1" ht="44.25" customHeight="1">
      <c r="A163" s="29"/>
      <c r="B163" s="142"/>
      <c r="C163" s="143" t="s">
        <v>1794</v>
      </c>
      <c r="D163" s="143" t="s">
        <v>1752</v>
      </c>
      <c r="E163" s="144" t="s">
        <v>1357</v>
      </c>
      <c r="F163" s="145" t="s">
        <v>1358</v>
      </c>
      <c r="G163" s="146" t="s">
        <v>1802</v>
      </c>
      <c r="H163" s="147">
        <v>6.9</v>
      </c>
      <c r="I163" s="148"/>
      <c r="J163" s="148">
        <f>ROUND(I163*H163,2)</f>
        <v>0</v>
      </c>
      <c r="K163" s="149"/>
      <c r="L163" s="30"/>
      <c r="M163" s="150" t="s">
        <v>1456</v>
      </c>
      <c r="N163" s="151" t="s">
        <v>1491</v>
      </c>
      <c r="O163" s="152">
        <v>0.21299999999999999</v>
      </c>
      <c r="P163" s="152">
        <f>O163*H163</f>
        <v>1.4697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1756</v>
      </c>
      <c r="AT163" s="154" t="s">
        <v>1752</v>
      </c>
      <c r="AU163" s="154" t="s">
        <v>1535</v>
      </c>
      <c r="AY163" s="17" t="s">
        <v>1750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1533</v>
      </c>
      <c r="BK163" s="155">
        <f>ROUND(I163*H163,2)</f>
        <v>0</v>
      </c>
      <c r="BL163" s="17" t="s">
        <v>1756</v>
      </c>
      <c r="BM163" s="154" t="s">
        <v>1359</v>
      </c>
    </row>
    <row r="164" spans="1:65" s="12" customFormat="1">
      <c r="B164" s="156"/>
      <c r="D164" s="157" t="s">
        <v>1758</v>
      </c>
      <c r="E164" s="158" t="s">
        <v>1456</v>
      </c>
      <c r="F164" s="159" t="s">
        <v>1590</v>
      </c>
      <c r="H164" s="158" t="s">
        <v>1456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1758</v>
      </c>
      <c r="AU164" s="158" t="s">
        <v>1535</v>
      </c>
      <c r="AV164" s="12" t="s">
        <v>1533</v>
      </c>
      <c r="AW164" s="12" t="s">
        <v>1482</v>
      </c>
      <c r="AX164" s="12" t="s">
        <v>1526</v>
      </c>
      <c r="AY164" s="158" t="s">
        <v>1750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1591</v>
      </c>
      <c r="H165" s="166">
        <v>27.6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1526</v>
      </c>
      <c r="AY165" s="164" t="s">
        <v>1750</v>
      </c>
    </row>
    <row r="166" spans="1:65" s="13" customFormat="1">
      <c r="B166" s="163"/>
      <c r="D166" s="157" t="s">
        <v>1758</v>
      </c>
      <c r="E166" s="164" t="s">
        <v>1456</v>
      </c>
      <c r="F166" s="165" t="s">
        <v>1592</v>
      </c>
      <c r="H166" s="166">
        <v>41.4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1758</v>
      </c>
      <c r="AU166" s="164" t="s">
        <v>1535</v>
      </c>
      <c r="AV166" s="13" t="s">
        <v>1535</v>
      </c>
      <c r="AW166" s="13" t="s">
        <v>1482</v>
      </c>
      <c r="AX166" s="13" t="s">
        <v>1526</v>
      </c>
      <c r="AY166" s="164" t="s">
        <v>1750</v>
      </c>
    </row>
    <row r="167" spans="1:65" s="15" customFormat="1">
      <c r="B167" s="190"/>
      <c r="D167" s="157" t="s">
        <v>1758</v>
      </c>
      <c r="E167" s="191" t="s">
        <v>1456</v>
      </c>
      <c r="F167" s="192" t="s">
        <v>2176</v>
      </c>
      <c r="H167" s="193">
        <v>69</v>
      </c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1758</v>
      </c>
      <c r="AU167" s="191" t="s">
        <v>1535</v>
      </c>
      <c r="AV167" s="15" t="s">
        <v>1764</v>
      </c>
      <c r="AW167" s="15" t="s">
        <v>1482</v>
      </c>
      <c r="AX167" s="15" t="s">
        <v>1526</v>
      </c>
      <c r="AY167" s="191" t="s">
        <v>1750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1593</v>
      </c>
      <c r="H168" s="166">
        <v>6.9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1533</v>
      </c>
      <c r="AY168" s="164" t="s">
        <v>1750</v>
      </c>
    </row>
    <row r="169" spans="1:65" s="1" customFormat="1" ht="44.25" customHeight="1">
      <c r="A169" s="29"/>
      <c r="B169" s="142"/>
      <c r="C169" s="143" t="s">
        <v>1799</v>
      </c>
      <c r="D169" s="143" t="s">
        <v>1752</v>
      </c>
      <c r="E169" s="144" t="s">
        <v>1363</v>
      </c>
      <c r="F169" s="145" t="s">
        <v>1364</v>
      </c>
      <c r="G169" s="146" t="s">
        <v>1802</v>
      </c>
      <c r="H169" s="147">
        <v>6.9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4.8440000000000003</v>
      </c>
      <c r="P169" s="152">
        <f>O169*H169</f>
        <v>33.4236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1365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1593</v>
      </c>
      <c r="H170" s="166">
        <v>6.9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44.25" customHeight="1">
      <c r="A171" s="29"/>
      <c r="B171" s="142"/>
      <c r="C171" s="143" t="s">
        <v>1806</v>
      </c>
      <c r="D171" s="143" t="s">
        <v>1752</v>
      </c>
      <c r="E171" s="144" t="s">
        <v>1367</v>
      </c>
      <c r="F171" s="145" t="s">
        <v>1368</v>
      </c>
      <c r="G171" s="146" t="s">
        <v>1802</v>
      </c>
      <c r="H171" s="147">
        <v>34.5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0.38</v>
      </c>
      <c r="P171" s="152">
        <f>O171*H171</f>
        <v>13.11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1369</v>
      </c>
    </row>
    <row r="172" spans="1:65" s="12" customFormat="1">
      <c r="B172" s="156"/>
      <c r="D172" s="157" t="s">
        <v>1758</v>
      </c>
      <c r="E172" s="158" t="s">
        <v>1456</v>
      </c>
      <c r="F172" s="159" t="s">
        <v>1594</v>
      </c>
      <c r="H172" s="158" t="s">
        <v>1456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1758</v>
      </c>
      <c r="AU172" s="158" t="s">
        <v>1535</v>
      </c>
      <c r="AV172" s="12" t="s">
        <v>1533</v>
      </c>
      <c r="AW172" s="12" t="s">
        <v>1482</v>
      </c>
      <c r="AX172" s="12" t="s">
        <v>1526</v>
      </c>
      <c r="AY172" s="158" t="s">
        <v>1750</v>
      </c>
    </row>
    <row r="173" spans="1:65" s="13" customFormat="1">
      <c r="B173" s="163"/>
      <c r="D173" s="157" t="s">
        <v>1758</v>
      </c>
      <c r="E173" s="164" t="s">
        <v>1456</v>
      </c>
      <c r="F173" s="165" t="s">
        <v>1591</v>
      </c>
      <c r="H173" s="166">
        <v>27.6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1758</v>
      </c>
      <c r="AU173" s="164" t="s">
        <v>1535</v>
      </c>
      <c r="AV173" s="13" t="s">
        <v>1535</v>
      </c>
      <c r="AW173" s="13" t="s">
        <v>1482</v>
      </c>
      <c r="AX173" s="13" t="s">
        <v>1526</v>
      </c>
      <c r="AY173" s="164" t="s">
        <v>1750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1592</v>
      </c>
      <c r="H174" s="166">
        <v>41.4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1526</v>
      </c>
      <c r="AY174" s="164" t="s">
        <v>1750</v>
      </c>
    </row>
    <row r="175" spans="1:65" s="15" customFormat="1">
      <c r="B175" s="190"/>
      <c r="D175" s="157" t="s">
        <v>1758</v>
      </c>
      <c r="E175" s="191" t="s">
        <v>1456</v>
      </c>
      <c r="F175" s="192" t="s">
        <v>2176</v>
      </c>
      <c r="H175" s="193">
        <v>69</v>
      </c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1758</v>
      </c>
      <c r="AU175" s="191" t="s">
        <v>1535</v>
      </c>
      <c r="AV175" s="15" t="s">
        <v>1764</v>
      </c>
      <c r="AW175" s="15" t="s">
        <v>1482</v>
      </c>
      <c r="AX175" s="15" t="s">
        <v>1526</v>
      </c>
      <c r="AY175" s="191" t="s">
        <v>1750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1595</v>
      </c>
      <c r="H176" s="166">
        <v>34.5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44.25" customHeight="1">
      <c r="A177" s="29"/>
      <c r="B177" s="142"/>
      <c r="C177" s="143" t="s">
        <v>1463</v>
      </c>
      <c r="D177" s="143" t="s">
        <v>1752</v>
      </c>
      <c r="E177" s="144" t="s">
        <v>1370</v>
      </c>
      <c r="F177" s="145" t="s">
        <v>1371</v>
      </c>
      <c r="G177" s="146" t="s">
        <v>1802</v>
      </c>
      <c r="H177" s="147">
        <v>27.6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0.52200000000000002</v>
      </c>
      <c r="P177" s="152">
        <f>O177*H177</f>
        <v>14.407200000000001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1372</v>
      </c>
    </row>
    <row r="178" spans="1:65" s="12" customFormat="1">
      <c r="B178" s="156"/>
      <c r="D178" s="157" t="s">
        <v>1758</v>
      </c>
      <c r="E178" s="158" t="s">
        <v>1456</v>
      </c>
      <c r="F178" s="159" t="s">
        <v>1596</v>
      </c>
      <c r="H178" s="158" t="s">
        <v>1456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1758</v>
      </c>
      <c r="AU178" s="158" t="s">
        <v>1535</v>
      </c>
      <c r="AV178" s="12" t="s">
        <v>1533</v>
      </c>
      <c r="AW178" s="12" t="s">
        <v>1482</v>
      </c>
      <c r="AX178" s="12" t="s">
        <v>1526</v>
      </c>
      <c r="AY178" s="158" t="s">
        <v>1750</v>
      </c>
    </row>
    <row r="179" spans="1:65" s="13" customFormat="1">
      <c r="B179" s="163"/>
      <c r="D179" s="157" t="s">
        <v>1758</v>
      </c>
      <c r="E179" s="164" t="s">
        <v>1456</v>
      </c>
      <c r="F179" s="165" t="s">
        <v>1591</v>
      </c>
      <c r="H179" s="166">
        <v>27.6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1482</v>
      </c>
      <c r="AX179" s="13" t="s">
        <v>1526</v>
      </c>
      <c r="AY179" s="164" t="s">
        <v>1750</v>
      </c>
    </row>
    <row r="180" spans="1:65" s="13" customFormat="1">
      <c r="B180" s="163"/>
      <c r="D180" s="157" t="s">
        <v>1758</v>
      </c>
      <c r="E180" s="164" t="s">
        <v>1456</v>
      </c>
      <c r="F180" s="165" t="s">
        <v>1592</v>
      </c>
      <c r="H180" s="166">
        <v>41.4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1482</v>
      </c>
      <c r="AX180" s="13" t="s">
        <v>1526</v>
      </c>
      <c r="AY180" s="164" t="s">
        <v>1750</v>
      </c>
    </row>
    <row r="181" spans="1:65" s="15" customFormat="1">
      <c r="B181" s="190"/>
      <c r="D181" s="157" t="s">
        <v>1758</v>
      </c>
      <c r="E181" s="191" t="s">
        <v>1456</v>
      </c>
      <c r="F181" s="192" t="s">
        <v>2176</v>
      </c>
      <c r="H181" s="193">
        <v>69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1758</v>
      </c>
      <c r="AU181" s="191" t="s">
        <v>1535</v>
      </c>
      <c r="AV181" s="15" t="s">
        <v>1764</v>
      </c>
      <c r="AW181" s="15" t="s">
        <v>1482</v>
      </c>
      <c r="AX181" s="15" t="s">
        <v>1526</v>
      </c>
      <c r="AY181" s="191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1597</v>
      </c>
      <c r="H182" s="166">
        <v>27.6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1533</v>
      </c>
      <c r="AY182" s="164" t="s">
        <v>1750</v>
      </c>
    </row>
    <row r="183" spans="1:65" s="1" customFormat="1" ht="37.9" customHeight="1">
      <c r="A183" s="29"/>
      <c r="B183" s="142"/>
      <c r="C183" s="143" t="s">
        <v>1817</v>
      </c>
      <c r="D183" s="143" t="s">
        <v>1752</v>
      </c>
      <c r="E183" s="144" t="s">
        <v>1807</v>
      </c>
      <c r="F183" s="145" t="s">
        <v>1808</v>
      </c>
      <c r="G183" s="146" t="s">
        <v>1802</v>
      </c>
      <c r="H183" s="147">
        <v>12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1.7629999999999999</v>
      </c>
      <c r="P183" s="152">
        <f>O183*H183</f>
        <v>21.155999999999999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1809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1598</v>
      </c>
      <c r="H184" s="166">
        <v>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1526</v>
      </c>
      <c r="AY184" s="164" t="s">
        <v>1750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1599</v>
      </c>
      <c r="H185" s="166">
        <v>3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1526</v>
      </c>
      <c r="AY185" s="164" t="s">
        <v>1750</v>
      </c>
    </row>
    <row r="186" spans="1:65" s="14" customFormat="1">
      <c r="B186" s="170"/>
      <c r="D186" s="157" t="s">
        <v>1758</v>
      </c>
      <c r="E186" s="171" t="s">
        <v>1456</v>
      </c>
      <c r="F186" s="172" t="s">
        <v>1816</v>
      </c>
      <c r="H186" s="173">
        <v>12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1758</v>
      </c>
      <c r="AU186" s="171" t="s">
        <v>1535</v>
      </c>
      <c r="AV186" s="14" t="s">
        <v>1756</v>
      </c>
      <c r="AW186" s="14" t="s">
        <v>1482</v>
      </c>
      <c r="AX186" s="14" t="s">
        <v>1533</v>
      </c>
      <c r="AY186" s="171" t="s">
        <v>1750</v>
      </c>
    </row>
    <row r="187" spans="1:65" s="1" customFormat="1" ht="44.25" customHeight="1">
      <c r="A187" s="29"/>
      <c r="B187" s="142"/>
      <c r="C187" s="143" t="s">
        <v>1821</v>
      </c>
      <c r="D187" s="143" t="s">
        <v>1752</v>
      </c>
      <c r="E187" s="144" t="s">
        <v>1381</v>
      </c>
      <c r="F187" s="145" t="s">
        <v>1382</v>
      </c>
      <c r="G187" s="146" t="s">
        <v>1786</v>
      </c>
      <c r="H187" s="147">
        <v>297.2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0.70299999999999996</v>
      </c>
      <c r="P187" s="152">
        <f>O187*H187</f>
        <v>208.93159999999997</v>
      </c>
      <c r="Q187" s="152">
        <v>2.7000000000000001E-3</v>
      </c>
      <c r="R187" s="152">
        <f>Q187*H187</f>
        <v>0.80244000000000004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1383</v>
      </c>
    </row>
    <row r="188" spans="1:65" s="1" customFormat="1" ht="37.9" customHeight="1">
      <c r="A188" s="29"/>
      <c r="B188" s="142"/>
      <c r="C188" s="143" t="s">
        <v>1827</v>
      </c>
      <c r="D188" s="143" t="s">
        <v>1752</v>
      </c>
      <c r="E188" s="144" t="s">
        <v>1600</v>
      </c>
      <c r="F188" s="145" t="s">
        <v>1601</v>
      </c>
      <c r="G188" s="146" t="s">
        <v>1755</v>
      </c>
      <c r="H188" s="147">
        <v>140.30000000000001</v>
      </c>
      <c r="I188" s="148"/>
      <c r="J188" s="148">
        <f>ROUND(I188*H188,2)</f>
        <v>0</v>
      </c>
      <c r="K188" s="149"/>
      <c r="L188" s="30"/>
      <c r="M188" s="150" t="s">
        <v>1456</v>
      </c>
      <c r="N188" s="151" t="s">
        <v>1491</v>
      </c>
      <c r="O188" s="152">
        <v>0.128</v>
      </c>
      <c r="P188" s="152">
        <f>O188*H188</f>
        <v>17.958400000000001</v>
      </c>
      <c r="Q188" s="152">
        <v>6.3000000000000003E-4</v>
      </c>
      <c r="R188" s="152">
        <f>Q188*H188</f>
        <v>8.8389000000000009E-2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1756</v>
      </c>
      <c r="AT188" s="154" t="s">
        <v>1752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1388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1602</v>
      </c>
      <c r="H189" s="166">
        <v>64.400000000000006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1526</v>
      </c>
      <c r="AY189" s="164" t="s">
        <v>1750</v>
      </c>
    </row>
    <row r="190" spans="1:65" s="13" customFormat="1">
      <c r="B190" s="163"/>
      <c r="D190" s="157" t="s">
        <v>1758</v>
      </c>
      <c r="E190" s="164" t="s">
        <v>1456</v>
      </c>
      <c r="F190" s="165" t="s">
        <v>1603</v>
      </c>
      <c r="H190" s="166">
        <v>75.900000000000006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1758</v>
      </c>
      <c r="AU190" s="164" t="s">
        <v>1535</v>
      </c>
      <c r="AV190" s="13" t="s">
        <v>1535</v>
      </c>
      <c r="AW190" s="13" t="s">
        <v>1482</v>
      </c>
      <c r="AX190" s="13" t="s">
        <v>1526</v>
      </c>
      <c r="AY190" s="164" t="s">
        <v>1750</v>
      </c>
    </row>
    <row r="191" spans="1:65" s="14" customFormat="1">
      <c r="B191" s="170"/>
      <c r="D191" s="157" t="s">
        <v>1758</v>
      </c>
      <c r="E191" s="171" t="s">
        <v>1456</v>
      </c>
      <c r="F191" s="172" t="s">
        <v>1816</v>
      </c>
      <c r="H191" s="173">
        <v>140.30000000000001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1758</v>
      </c>
      <c r="AU191" s="171" t="s">
        <v>1535</v>
      </c>
      <c r="AV191" s="14" t="s">
        <v>1756</v>
      </c>
      <c r="AW191" s="14" t="s">
        <v>1482</v>
      </c>
      <c r="AX191" s="14" t="s">
        <v>1533</v>
      </c>
      <c r="AY191" s="171" t="s">
        <v>1750</v>
      </c>
    </row>
    <row r="192" spans="1:65" s="1" customFormat="1" ht="37.9" customHeight="1">
      <c r="A192" s="29"/>
      <c r="B192" s="142"/>
      <c r="C192" s="143" t="s">
        <v>1832</v>
      </c>
      <c r="D192" s="143" t="s">
        <v>1752</v>
      </c>
      <c r="E192" s="144" t="s">
        <v>1604</v>
      </c>
      <c r="F192" s="145" t="s">
        <v>1605</v>
      </c>
      <c r="G192" s="146" t="s">
        <v>1755</v>
      </c>
      <c r="H192" s="147">
        <v>140.30000000000001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0.124</v>
      </c>
      <c r="P192" s="152">
        <f>O192*H192</f>
        <v>17.397200000000002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1392</v>
      </c>
    </row>
    <row r="193" spans="1:65" s="1" customFormat="1" ht="62.65" customHeight="1">
      <c r="A193" s="29"/>
      <c r="B193" s="142"/>
      <c r="C193" s="143" t="s">
        <v>1836</v>
      </c>
      <c r="D193" s="143" t="s">
        <v>1752</v>
      </c>
      <c r="E193" s="144" t="s">
        <v>1822</v>
      </c>
      <c r="F193" s="145" t="s">
        <v>1823</v>
      </c>
      <c r="G193" s="146" t="s">
        <v>1802</v>
      </c>
      <c r="H193" s="147">
        <v>55.2</v>
      </c>
      <c r="I193" s="148"/>
      <c r="J193" s="148">
        <f>ROUND(I193*H193,2)</f>
        <v>0</v>
      </c>
      <c r="K193" s="149"/>
      <c r="L193" s="30"/>
      <c r="M193" s="150" t="s">
        <v>1456</v>
      </c>
      <c r="N193" s="151" t="s">
        <v>1491</v>
      </c>
      <c r="O193" s="152">
        <v>8.6999999999999994E-2</v>
      </c>
      <c r="P193" s="152">
        <f>O193*H193</f>
        <v>4.8023999999999996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1756</v>
      </c>
      <c r="AT193" s="154" t="s">
        <v>1752</v>
      </c>
      <c r="AU193" s="154" t="s">
        <v>1535</v>
      </c>
      <c r="AY193" s="17" t="s">
        <v>1750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1533</v>
      </c>
      <c r="BK193" s="155">
        <f>ROUND(I193*H193,2)</f>
        <v>0</v>
      </c>
      <c r="BL193" s="17" t="s">
        <v>1756</v>
      </c>
      <c r="BM193" s="154" t="s">
        <v>1239</v>
      </c>
    </row>
    <row r="194" spans="1:65" s="13" customFormat="1">
      <c r="B194" s="163"/>
      <c r="D194" s="157" t="s">
        <v>1758</v>
      </c>
      <c r="E194" s="164" t="s">
        <v>1456</v>
      </c>
      <c r="F194" s="165" t="s">
        <v>1606</v>
      </c>
      <c r="H194" s="166">
        <v>55.2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1758</v>
      </c>
      <c r="AU194" s="164" t="s">
        <v>1535</v>
      </c>
      <c r="AV194" s="13" t="s">
        <v>1535</v>
      </c>
      <c r="AW194" s="13" t="s">
        <v>1482</v>
      </c>
      <c r="AX194" s="13" t="s">
        <v>1533</v>
      </c>
      <c r="AY194" s="164" t="s">
        <v>1750</v>
      </c>
    </row>
    <row r="195" spans="1:65" s="1" customFormat="1" ht="66.75" customHeight="1">
      <c r="A195" s="29"/>
      <c r="B195" s="142"/>
      <c r="C195" s="143" t="s">
        <v>1842</v>
      </c>
      <c r="D195" s="143" t="s">
        <v>1752</v>
      </c>
      <c r="E195" s="144" t="s">
        <v>1828</v>
      </c>
      <c r="F195" s="145" t="s">
        <v>1829</v>
      </c>
      <c r="G195" s="146" t="s">
        <v>1802</v>
      </c>
      <c r="H195" s="147">
        <v>552</v>
      </c>
      <c r="I195" s="148"/>
      <c r="J195" s="148">
        <f>ROUND(I195*H195,2)</f>
        <v>0</v>
      </c>
      <c r="K195" s="149"/>
      <c r="L195" s="30"/>
      <c r="M195" s="150" t="s">
        <v>1456</v>
      </c>
      <c r="N195" s="151" t="s">
        <v>1491</v>
      </c>
      <c r="O195" s="152">
        <v>5.0000000000000001E-3</v>
      </c>
      <c r="P195" s="152">
        <f>O195*H195</f>
        <v>2.7600000000000002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1756</v>
      </c>
      <c r="AT195" s="154" t="s">
        <v>1752</v>
      </c>
      <c r="AU195" s="154" t="s">
        <v>1535</v>
      </c>
      <c r="AY195" s="17" t="s">
        <v>1750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1533</v>
      </c>
      <c r="BK195" s="155">
        <f>ROUND(I195*H195,2)</f>
        <v>0</v>
      </c>
      <c r="BL195" s="17" t="s">
        <v>1756</v>
      </c>
      <c r="BM195" s="154" t="s">
        <v>1607</v>
      </c>
    </row>
    <row r="196" spans="1:65" s="13" customFormat="1">
      <c r="B196" s="163"/>
      <c r="D196" s="157" t="s">
        <v>1758</v>
      </c>
      <c r="F196" s="165" t="s">
        <v>1608</v>
      </c>
      <c r="H196" s="166">
        <v>552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1758</v>
      </c>
      <c r="AU196" s="164" t="s">
        <v>1535</v>
      </c>
      <c r="AV196" s="13" t="s">
        <v>1535</v>
      </c>
      <c r="AW196" s="13" t="s">
        <v>1458</v>
      </c>
      <c r="AX196" s="13" t="s">
        <v>1533</v>
      </c>
      <c r="AY196" s="164" t="s">
        <v>1750</v>
      </c>
    </row>
    <row r="197" spans="1:65" s="1" customFormat="1" ht="62.65" customHeight="1">
      <c r="A197" s="29"/>
      <c r="B197" s="142"/>
      <c r="C197" s="143" t="s">
        <v>1848</v>
      </c>
      <c r="D197" s="143" t="s">
        <v>1752</v>
      </c>
      <c r="E197" s="144" t="s">
        <v>680</v>
      </c>
      <c r="F197" s="145" t="s">
        <v>681</v>
      </c>
      <c r="G197" s="146" t="s">
        <v>1802</v>
      </c>
      <c r="H197" s="147">
        <v>27.6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9.9000000000000005E-2</v>
      </c>
      <c r="P197" s="152">
        <f>O197*H197</f>
        <v>2.7324000000000002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1247</v>
      </c>
    </row>
    <row r="198" spans="1:65" s="13" customFormat="1">
      <c r="B198" s="163"/>
      <c r="D198" s="157" t="s">
        <v>1758</v>
      </c>
      <c r="E198" s="164" t="s">
        <v>1456</v>
      </c>
      <c r="F198" s="165" t="s">
        <v>1609</v>
      </c>
      <c r="H198" s="166">
        <v>27.6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1758</v>
      </c>
      <c r="AU198" s="164" t="s">
        <v>1535</v>
      </c>
      <c r="AV198" s="13" t="s">
        <v>1535</v>
      </c>
      <c r="AW198" s="13" t="s">
        <v>1482</v>
      </c>
      <c r="AX198" s="13" t="s">
        <v>1533</v>
      </c>
      <c r="AY198" s="164" t="s">
        <v>1750</v>
      </c>
    </row>
    <row r="199" spans="1:65" s="1" customFormat="1" ht="66.75" customHeight="1">
      <c r="A199" s="29"/>
      <c r="B199" s="142"/>
      <c r="C199" s="143" t="s">
        <v>1856</v>
      </c>
      <c r="D199" s="143" t="s">
        <v>1752</v>
      </c>
      <c r="E199" s="144" t="s">
        <v>684</v>
      </c>
      <c r="F199" s="145" t="s">
        <v>685</v>
      </c>
      <c r="G199" s="146" t="s">
        <v>1802</v>
      </c>
      <c r="H199" s="147">
        <v>276</v>
      </c>
      <c r="I199" s="148"/>
      <c r="J199" s="148">
        <f>ROUND(I199*H199,2)</f>
        <v>0</v>
      </c>
      <c r="K199" s="149"/>
      <c r="L199" s="30"/>
      <c r="M199" s="150" t="s">
        <v>1456</v>
      </c>
      <c r="N199" s="151" t="s">
        <v>1491</v>
      </c>
      <c r="O199" s="152">
        <v>6.0000000000000001E-3</v>
      </c>
      <c r="P199" s="152">
        <f>O199*H199</f>
        <v>1.6560000000000001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1756</v>
      </c>
      <c r="AT199" s="154" t="s">
        <v>1752</v>
      </c>
      <c r="AU199" s="154" t="s">
        <v>1535</v>
      </c>
      <c r="AY199" s="17" t="s">
        <v>1750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1533</v>
      </c>
      <c r="BK199" s="155">
        <f>ROUND(I199*H199,2)</f>
        <v>0</v>
      </c>
      <c r="BL199" s="17" t="s">
        <v>1756</v>
      </c>
      <c r="BM199" s="154" t="s">
        <v>1249</v>
      </c>
    </row>
    <row r="200" spans="1:65" s="13" customFormat="1">
      <c r="B200" s="163"/>
      <c r="D200" s="157" t="s">
        <v>1758</v>
      </c>
      <c r="F200" s="165" t="s">
        <v>1610</v>
      </c>
      <c r="H200" s="166">
        <v>276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1458</v>
      </c>
      <c r="AX200" s="13" t="s">
        <v>1533</v>
      </c>
      <c r="AY200" s="164" t="s">
        <v>1750</v>
      </c>
    </row>
    <row r="201" spans="1:65" s="1" customFormat="1" ht="37.9" customHeight="1">
      <c r="A201" s="29"/>
      <c r="B201" s="142"/>
      <c r="C201" s="143" t="s">
        <v>1462</v>
      </c>
      <c r="D201" s="143" t="s">
        <v>1752</v>
      </c>
      <c r="E201" s="144" t="s">
        <v>1833</v>
      </c>
      <c r="F201" s="145" t="s">
        <v>1834</v>
      </c>
      <c r="G201" s="146" t="s">
        <v>1802</v>
      </c>
      <c r="H201" s="147">
        <v>82.8</v>
      </c>
      <c r="I201" s="148"/>
      <c r="J201" s="148">
        <f>ROUND(I201*H201,2)</f>
        <v>0</v>
      </c>
      <c r="K201" s="149"/>
      <c r="L201" s="30"/>
      <c r="M201" s="150" t="s">
        <v>1456</v>
      </c>
      <c r="N201" s="151" t="s">
        <v>1491</v>
      </c>
      <c r="O201" s="152">
        <v>8.9999999999999993E-3</v>
      </c>
      <c r="P201" s="152">
        <f>O201*H201</f>
        <v>0.74519999999999997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1756</v>
      </c>
      <c r="AT201" s="154" t="s">
        <v>1752</v>
      </c>
      <c r="AU201" s="154" t="s">
        <v>1535</v>
      </c>
      <c r="AY201" s="17" t="s">
        <v>1750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1533</v>
      </c>
      <c r="BK201" s="155">
        <f>ROUND(I201*H201,2)</f>
        <v>0</v>
      </c>
      <c r="BL201" s="17" t="s">
        <v>1756</v>
      </c>
      <c r="BM201" s="154" t="s">
        <v>1835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1611</v>
      </c>
      <c r="H202" s="166">
        <v>82.8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1533</v>
      </c>
      <c r="AY202" s="164" t="s">
        <v>1750</v>
      </c>
    </row>
    <row r="203" spans="1:65" s="1" customFormat="1" ht="55.5" customHeight="1">
      <c r="A203" s="29"/>
      <c r="B203" s="142"/>
      <c r="C203" s="143" t="s">
        <v>1865</v>
      </c>
      <c r="D203" s="143" t="s">
        <v>1752</v>
      </c>
      <c r="E203" s="144" t="s">
        <v>1837</v>
      </c>
      <c r="F203" s="145" t="s">
        <v>1838</v>
      </c>
      <c r="G203" s="146" t="s">
        <v>1839</v>
      </c>
      <c r="H203" s="147">
        <v>169.74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1840</v>
      </c>
    </row>
    <row r="204" spans="1:65" s="13" customFormat="1">
      <c r="B204" s="163"/>
      <c r="D204" s="157" t="s">
        <v>1758</v>
      </c>
      <c r="F204" s="165" t="s">
        <v>1612</v>
      </c>
      <c r="H204" s="166">
        <v>169.74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1758</v>
      </c>
      <c r="AU204" s="164" t="s">
        <v>1535</v>
      </c>
      <c r="AV204" s="13" t="s">
        <v>1535</v>
      </c>
      <c r="AW204" s="13" t="s">
        <v>1458</v>
      </c>
      <c r="AX204" s="13" t="s">
        <v>1533</v>
      </c>
      <c r="AY204" s="164" t="s">
        <v>1750</v>
      </c>
    </row>
    <row r="205" spans="1:65" s="1" customFormat="1" ht="44.25" customHeight="1">
      <c r="A205" s="29"/>
      <c r="B205" s="142"/>
      <c r="C205" s="143" t="s">
        <v>1869</v>
      </c>
      <c r="D205" s="143" t="s">
        <v>1752</v>
      </c>
      <c r="E205" s="144" t="s">
        <v>1843</v>
      </c>
      <c r="F205" s="145" t="s">
        <v>1844</v>
      </c>
      <c r="G205" s="146" t="s">
        <v>1802</v>
      </c>
      <c r="H205" s="147">
        <v>56.9</v>
      </c>
      <c r="I205" s="148"/>
      <c r="J205" s="148">
        <f>ROUND(I205*H205,2)</f>
        <v>0</v>
      </c>
      <c r="K205" s="149"/>
      <c r="L205" s="30"/>
      <c r="M205" s="150" t="s">
        <v>1456</v>
      </c>
      <c r="N205" s="151" t="s">
        <v>1491</v>
      </c>
      <c r="O205" s="152">
        <v>0.32800000000000001</v>
      </c>
      <c r="P205" s="152">
        <f>O205*H205</f>
        <v>18.6632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1756</v>
      </c>
      <c r="AT205" s="154" t="s">
        <v>1752</v>
      </c>
      <c r="AU205" s="154" t="s">
        <v>1535</v>
      </c>
      <c r="AY205" s="17" t="s">
        <v>1750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1533</v>
      </c>
      <c r="BK205" s="155">
        <f>ROUND(I205*H205,2)</f>
        <v>0</v>
      </c>
      <c r="BL205" s="17" t="s">
        <v>1756</v>
      </c>
      <c r="BM205" s="154" t="s">
        <v>1845</v>
      </c>
    </row>
    <row r="206" spans="1:65" s="12" customFormat="1">
      <c r="B206" s="156"/>
      <c r="D206" s="157" t="s">
        <v>1758</v>
      </c>
      <c r="E206" s="158" t="s">
        <v>1456</v>
      </c>
      <c r="F206" s="159" t="s">
        <v>1846</v>
      </c>
      <c r="H206" s="158" t="s">
        <v>1456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1758</v>
      </c>
      <c r="AU206" s="158" t="s">
        <v>1535</v>
      </c>
      <c r="AV206" s="12" t="s">
        <v>1533</v>
      </c>
      <c r="AW206" s="12" t="s">
        <v>1482</v>
      </c>
      <c r="AX206" s="12" t="s">
        <v>1526</v>
      </c>
      <c r="AY206" s="158" t="s">
        <v>1750</v>
      </c>
    </row>
    <row r="207" spans="1:65" s="13" customFormat="1">
      <c r="B207" s="163"/>
      <c r="D207" s="157" t="s">
        <v>1758</v>
      </c>
      <c r="E207" s="164" t="s">
        <v>1456</v>
      </c>
      <c r="F207" s="165" t="s">
        <v>1613</v>
      </c>
      <c r="H207" s="166">
        <v>56.9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1482</v>
      </c>
      <c r="AX207" s="13" t="s">
        <v>1533</v>
      </c>
      <c r="AY207" s="164" t="s">
        <v>1750</v>
      </c>
    </row>
    <row r="208" spans="1:65" s="1" customFormat="1" ht="16.5" customHeight="1">
      <c r="A208" s="29"/>
      <c r="B208" s="142"/>
      <c r="C208" s="177" t="s">
        <v>1873</v>
      </c>
      <c r="D208" s="177" t="s">
        <v>1849</v>
      </c>
      <c r="E208" s="178" t="s">
        <v>1850</v>
      </c>
      <c r="F208" s="179" t="s">
        <v>1851</v>
      </c>
      <c r="G208" s="180" t="s">
        <v>1839</v>
      </c>
      <c r="H208" s="181">
        <v>95.022999999999996</v>
      </c>
      <c r="I208" s="182"/>
      <c r="J208" s="182">
        <f>ROUND(I208*H208,2)</f>
        <v>0</v>
      </c>
      <c r="K208" s="183"/>
      <c r="L208" s="184"/>
      <c r="M208" s="185" t="s">
        <v>1456</v>
      </c>
      <c r="N208" s="186" t="s">
        <v>1491</v>
      </c>
      <c r="O208" s="152">
        <v>0</v>
      </c>
      <c r="P208" s="152">
        <f>O208*H208</f>
        <v>0</v>
      </c>
      <c r="Q208" s="152">
        <v>1</v>
      </c>
      <c r="R208" s="152">
        <f>Q208*H208</f>
        <v>95.022999999999996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1789</v>
      </c>
      <c r="AT208" s="154" t="s">
        <v>1849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1852</v>
      </c>
    </row>
    <row r="209" spans="1:65" s="12" customFormat="1">
      <c r="B209" s="156"/>
      <c r="D209" s="157" t="s">
        <v>1758</v>
      </c>
      <c r="E209" s="158" t="s">
        <v>1456</v>
      </c>
      <c r="F209" s="159" t="s">
        <v>2204</v>
      </c>
      <c r="H209" s="158" t="s">
        <v>1456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1758</v>
      </c>
      <c r="AU209" s="158" t="s">
        <v>1535</v>
      </c>
      <c r="AV209" s="12" t="s">
        <v>1533</v>
      </c>
      <c r="AW209" s="12" t="s">
        <v>1482</v>
      </c>
      <c r="AX209" s="12" t="s">
        <v>1526</v>
      </c>
      <c r="AY209" s="158" t="s">
        <v>1750</v>
      </c>
    </row>
    <row r="210" spans="1:65" s="13" customFormat="1">
      <c r="B210" s="163"/>
      <c r="D210" s="157" t="s">
        <v>1758</v>
      </c>
      <c r="E210" s="164" t="s">
        <v>1456</v>
      </c>
      <c r="F210" s="165" t="s">
        <v>1614</v>
      </c>
      <c r="H210" s="166">
        <v>22.76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1482</v>
      </c>
      <c r="AX210" s="13" t="s">
        <v>1526</v>
      </c>
      <c r="AY210" s="164" t="s">
        <v>1750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1615</v>
      </c>
      <c r="H211" s="166">
        <v>34.14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1526</v>
      </c>
      <c r="AY211" s="164" t="s">
        <v>1750</v>
      </c>
    </row>
    <row r="212" spans="1:65" s="14" customFormat="1">
      <c r="B212" s="170"/>
      <c r="D212" s="157" t="s">
        <v>1758</v>
      </c>
      <c r="E212" s="171" t="s">
        <v>1456</v>
      </c>
      <c r="F212" s="172" t="s">
        <v>1816</v>
      </c>
      <c r="H212" s="173">
        <v>56.9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1758</v>
      </c>
      <c r="AU212" s="171" t="s">
        <v>1535</v>
      </c>
      <c r="AV212" s="14" t="s">
        <v>1756</v>
      </c>
      <c r="AW212" s="14" t="s">
        <v>1482</v>
      </c>
      <c r="AX212" s="14" t="s">
        <v>1533</v>
      </c>
      <c r="AY212" s="171" t="s">
        <v>1750</v>
      </c>
    </row>
    <row r="213" spans="1:65" s="13" customFormat="1">
      <c r="B213" s="163"/>
      <c r="D213" s="157" t="s">
        <v>1758</v>
      </c>
      <c r="F213" s="165" t="s">
        <v>1616</v>
      </c>
      <c r="H213" s="166">
        <v>95.022999999999996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1458</v>
      </c>
      <c r="AX213" s="13" t="s">
        <v>1533</v>
      </c>
      <c r="AY213" s="164" t="s">
        <v>1750</v>
      </c>
    </row>
    <row r="214" spans="1:65" s="1" customFormat="1" ht="66.75" customHeight="1">
      <c r="A214" s="29"/>
      <c r="B214" s="142"/>
      <c r="C214" s="143" t="s">
        <v>1880</v>
      </c>
      <c r="D214" s="143" t="s">
        <v>1752</v>
      </c>
      <c r="E214" s="144" t="s">
        <v>1857</v>
      </c>
      <c r="F214" s="145" t="s">
        <v>1858</v>
      </c>
      <c r="G214" s="146" t="s">
        <v>1802</v>
      </c>
      <c r="H214" s="147">
        <v>8.8000000000000007</v>
      </c>
      <c r="I214" s="148"/>
      <c r="J214" s="148">
        <f>ROUND(I214*H214,2)</f>
        <v>0</v>
      </c>
      <c r="K214" s="149"/>
      <c r="L214" s="30"/>
      <c r="M214" s="150" t="s">
        <v>1456</v>
      </c>
      <c r="N214" s="151" t="s">
        <v>1491</v>
      </c>
      <c r="O214" s="152">
        <v>0.435</v>
      </c>
      <c r="P214" s="152">
        <f>O214*H214</f>
        <v>3.8280000000000003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1859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1617</v>
      </c>
      <c r="H215" s="166">
        <v>3.52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1526</v>
      </c>
      <c r="AY215" s="164" t="s">
        <v>1750</v>
      </c>
    </row>
    <row r="216" spans="1:65" s="13" customFormat="1">
      <c r="B216" s="163"/>
      <c r="D216" s="157" t="s">
        <v>1758</v>
      </c>
      <c r="E216" s="164" t="s">
        <v>1456</v>
      </c>
      <c r="F216" s="165" t="s">
        <v>1618</v>
      </c>
      <c r="H216" s="166">
        <v>5.28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1758</v>
      </c>
      <c r="AU216" s="164" t="s">
        <v>1535</v>
      </c>
      <c r="AV216" s="13" t="s">
        <v>1535</v>
      </c>
      <c r="AW216" s="13" t="s">
        <v>1482</v>
      </c>
      <c r="AX216" s="13" t="s">
        <v>1526</v>
      </c>
      <c r="AY216" s="164" t="s">
        <v>1750</v>
      </c>
    </row>
    <row r="217" spans="1:65" s="14" customFormat="1">
      <c r="B217" s="170"/>
      <c r="D217" s="157" t="s">
        <v>1758</v>
      </c>
      <c r="E217" s="171" t="s">
        <v>1456</v>
      </c>
      <c r="F217" s="172" t="s">
        <v>1816</v>
      </c>
      <c r="H217" s="173">
        <v>8.8000000000000007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1758</v>
      </c>
      <c r="AU217" s="171" t="s">
        <v>1535</v>
      </c>
      <c r="AV217" s="14" t="s">
        <v>1756</v>
      </c>
      <c r="AW217" s="14" t="s">
        <v>1482</v>
      </c>
      <c r="AX217" s="14" t="s">
        <v>1533</v>
      </c>
      <c r="AY217" s="171" t="s">
        <v>1750</v>
      </c>
    </row>
    <row r="218" spans="1:65" s="1" customFormat="1" ht="16.5" customHeight="1">
      <c r="A218" s="29"/>
      <c r="B218" s="142"/>
      <c r="C218" s="177" t="s">
        <v>1885</v>
      </c>
      <c r="D218" s="177" t="s">
        <v>1849</v>
      </c>
      <c r="E218" s="178" t="s">
        <v>1861</v>
      </c>
      <c r="F218" s="179" t="s">
        <v>1862</v>
      </c>
      <c r="G218" s="180" t="s">
        <v>1839</v>
      </c>
      <c r="H218" s="181">
        <v>17.600000000000001</v>
      </c>
      <c r="I218" s="182"/>
      <c r="J218" s="182">
        <f>ROUND(I218*H218,2)</f>
        <v>0</v>
      </c>
      <c r="K218" s="183"/>
      <c r="L218" s="184"/>
      <c r="M218" s="185" t="s">
        <v>1456</v>
      </c>
      <c r="N218" s="186" t="s">
        <v>1491</v>
      </c>
      <c r="O218" s="152">
        <v>0</v>
      </c>
      <c r="P218" s="152">
        <f>O218*H218</f>
        <v>0</v>
      </c>
      <c r="Q218" s="152">
        <v>1</v>
      </c>
      <c r="R218" s="152">
        <f>Q218*H218</f>
        <v>17.600000000000001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1789</v>
      </c>
      <c r="AT218" s="154" t="s">
        <v>1849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1863</v>
      </c>
    </row>
    <row r="219" spans="1:65" s="13" customFormat="1">
      <c r="B219" s="163"/>
      <c r="D219" s="157" t="s">
        <v>1758</v>
      </c>
      <c r="F219" s="165" t="s">
        <v>1619</v>
      </c>
      <c r="H219" s="166">
        <v>17.600000000000001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1758</v>
      </c>
      <c r="AU219" s="164" t="s">
        <v>1535</v>
      </c>
      <c r="AV219" s="13" t="s">
        <v>1535</v>
      </c>
      <c r="AW219" s="13" t="s">
        <v>1458</v>
      </c>
      <c r="AX219" s="13" t="s">
        <v>1533</v>
      </c>
      <c r="AY219" s="164" t="s">
        <v>1750</v>
      </c>
    </row>
    <row r="220" spans="1:65" s="11" customFormat="1" ht="22.9" customHeight="1">
      <c r="B220" s="130"/>
      <c r="D220" s="131" t="s">
        <v>1525</v>
      </c>
      <c r="E220" s="140" t="s">
        <v>1756</v>
      </c>
      <c r="F220" s="140" t="s">
        <v>1893</v>
      </c>
      <c r="J220" s="141">
        <f>BK220</f>
        <v>0</v>
      </c>
      <c r="L220" s="130"/>
      <c r="M220" s="134"/>
      <c r="N220" s="135"/>
      <c r="O220" s="135"/>
      <c r="P220" s="136">
        <f>SUM(P221:P224)</f>
        <v>4.3460999999999999</v>
      </c>
      <c r="Q220" s="135"/>
      <c r="R220" s="136">
        <f>SUM(R221:R224)</f>
        <v>0</v>
      </c>
      <c r="S220" s="135"/>
      <c r="T220" s="137">
        <f>SUM(T221:T224)</f>
        <v>0</v>
      </c>
      <c r="AR220" s="131" t="s">
        <v>1533</v>
      </c>
      <c r="AT220" s="138" t="s">
        <v>1525</v>
      </c>
      <c r="AU220" s="138" t="s">
        <v>1533</v>
      </c>
      <c r="AY220" s="131" t="s">
        <v>1750</v>
      </c>
      <c r="BK220" s="139">
        <f>SUM(BK221:BK224)</f>
        <v>0</v>
      </c>
    </row>
    <row r="221" spans="1:65" s="1" customFormat="1" ht="33" customHeight="1">
      <c r="A221" s="29"/>
      <c r="B221" s="142"/>
      <c r="C221" s="143" t="s">
        <v>1889</v>
      </c>
      <c r="D221" s="143" t="s">
        <v>1752</v>
      </c>
      <c r="E221" s="144" t="s">
        <v>1895</v>
      </c>
      <c r="F221" s="145" t="s">
        <v>1896</v>
      </c>
      <c r="G221" s="146" t="s">
        <v>1802</v>
      </c>
      <c r="H221" s="147">
        <v>3.3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1.3169999999999999</v>
      </c>
      <c r="P221" s="152">
        <f>O221*H221</f>
        <v>4.3460999999999999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1897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1620</v>
      </c>
      <c r="H222" s="166">
        <v>1.32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1526</v>
      </c>
      <c r="AY222" s="164" t="s">
        <v>1750</v>
      </c>
    </row>
    <row r="223" spans="1:65" s="13" customFormat="1">
      <c r="B223" s="163"/>
      <c r="D223" s="157" t="s">
        <v>1758</v>
      </c>
      <c r="E223" s="164" t="s">
        <v>1456</v>
      </c>
      <c r="F223" s="165" t="s">
        <v>1621</v>
      </c>
      <c r="H223" s="166">
        <v>1.98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1758</v>
      </c>
      <c r="AU223" s="164" t="s">
        <v>1535</v>
      </c>
      <c r="AV223" s="13" t="s">
        <v>1535</v>
      </c>
      <c r="AW223" s="13" t="s">
        <v>1482</v>
      </c>
      <c r="AX223" s="13" t="s">
        <v>1526</v>
      </c>
      <c r="AY223" s="164" t="s">
        <v>1750</v>
      </c>
    </row>
    <row r="224" spans="1:65" s="14" customFormat="1">
      <c r="B224" s="170"/>
      <c r="D224" s="157" t="s">
        <v>1758</v>
      </c>
      <c r="E224" s="171" t="s">
        <v>1456</v>
      </c>
      <c r="F224" s="172" t="s">
        <v>1816</v>
      </c>
      <c r="H224" s="173">
        <v>3.3</v>
      </c>
      <c r="L224" s="170"/>
      <c r="M224" s="174"/>
      <c r="N224" s="175"/>
      <c r="O224" s="175"/>
      <c r="P224" s="175"/>
      <c r="Q224" s="175"/>
      <c r="R224" s="175"/>
      <c r="S224" s="175"/>
      <c r="T224" s="176"/>
      <c r="AT224" s="171" t="s">
        <v>1758</v>
      </c>
      <c r="AU224" s="171" t="s">
        <v>1535</v>
      </c>
      <c r="AV224" s="14" t="s">
        <v>1756</v>
      </c>
      <c r="AW224" s="14" t="s">
        <v>1482</v>
      </c>
      <c r="AX224" s="14" t="s">
        <v>1533</v>
      </c>
      <c r="AY224" s="171" t="s">
        <v>1750</v>
      </c>
    </row>
    <row r="225" spans="1:65" s="11" customFormat="1" ht="22.9" customHeight="1">
      <c r="B225" s="130"/>
      <c r="D225" s="131" t="s">
        <v>1525</v>
      </c>
      <c r="E225" s="140" t="s">
        <v>1771</v>
      </c>
      <c r="F225" s="140" t="s">
        <v>1920</v>
      </c>
      <c r="J225" s="141">
        <f>BK225</f>
        <v>0</v>
      </c>
      <c r="L225" s="130"/>
      <c r="M225" s="134"/>
      <c r="N225" s="135"/>
      <c r="O225" s="135"/>
      <c r="P225" s="136">
        <f>SUM(P226:P266)</f>
        <v>21.374600000000001</v>
      </c>
      <c r="Q225" s="135"/>
      <c r="R225" s="136">
        <f>SUM(R226:R266)</f>
        <v>0.38088</v>
      </c>
      <c r="S225" s="135"/>
      <c r="T225" s="137">
        <f>SUM(T226:T266)</f>
        <v>0</v>
      </c>
      <c r="AR225" s="131" t="s">
        <v>1533</v>
      </c>
      <c r="AT225" s="138" t="s">
        <v>1525</v>
      </c>
      <c r="AU225" s="138" t="s">
        <v>1533</v>
      </c>
      <c r="AY225" s="131" t="s">
        <v>1750</v>
      </c>
      <c r="BK225" s="139">
        <f>SUM(BK226:BK266)</f>
        <v>0</v>
      </c>
    </row>
    <row r="226" spans="1:65" s="1" customFormat="1" ht="37.9" customHeight="1">
      <c r="A226" s="29"/>
      <c r="B226" s="142"/>
      <c r="C226" s="143" t="s">
        <v>1894</v>
      </c>
      <c r="D226" s="143" t="s">
        <v>1752</v>
      </c>
      <c r="E226" s="144" t="s">
        <v>1922</v>
      </c>
      <c r="F226" s="145" t="s">
        <v>1923</v>
      </c>
      <c r="G226" s="146" t="s">
        <v>1755</v>
      </c>
      <c r="H226" s="147">
        <v>30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0.02</v>
      </c>
      <c r="P226" s="152">
        <f>O226*H226</f>
        <v>0.6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1924</v>
      </c>
    </row>
    <row r="227" spans="1:65" s="12" customFormat="1">
      <c r="B227" s="156"/>
      <c r="D227" s="157" t="s">
        <v>1758</v>
      </c>
      <c r="E227" s="158" t="s">
        <v>1456</v>
      </c>
      <c r="F227" s="159" t="s">
        <v>2154</v>
      </c>
      <c r="H227" s="158" t="s">
        <v>1456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1758</v>
      </c>
      <c r="AU227" s="158" t="s">
        <v>1535</v>
      </c>
      <c r="AV227" s="12" t="s">
        <v>1533</v>
      </c>
      <c r="AW227" s="12" t="s">
        <v>1482</v>
      </c>
      <c r="AX227" s="12" t="s">
        <v>1526</v>
      </c>
      <c r="AY227" s="158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1575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1526</v>
      </c>
      <c r="AY228" s="164" t="s">
        <v>1750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1576</v>
      </c>
      <c r="H229" s="166">
        <v>18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1526</v>
      </c>
      <c r="AY229" s="164" t="s">
        <v>1750</v>
      </c>
    </row>
    <row r="230" spans="1:65" s="14" customFormat="1">
      <c r="B230" s="170"/>
      <c r="D230" s="157" t="s">
        <v>1758</v>
      </c>
      <c r="E230" s="171" t="s">
        <v>1456</v>
      </c>
      <c r="F230" s="172" t="s">
        <v>1816</v>
      </c>
      <c r="H230" s="173">
        <v>30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1758</v>
      </c>
      <c r="AU230" s="171" t="s">
        <v>1535</v>
      </c>
      <c r="AV230" s="14" t="s">
        <v>1756</v>
      </c>
      <c r="AW230" s="14" t="s">
        <v>1482</v>
      </c>
      <c r="AX230" s="14" t="s">
        <v>1533</v>
      </c>
      <c r="AY230" s="171" t="s">
        <v>1750</v>
      </c>
    </row>
    <row r="231" spans="1:65" s="1" customFormat="1" ht="44.25" customHeight="1">
      <c r="A231" s="29"/>
      <c r="B231" s="142"/>
      <c r="C231" s="143" t="s">
        <v>1899</v>
      </c>
      <c r="D231" s="143" t="s">
        <v>1752</v>
      </c>
      <c r="E231" s="144" t="s">
        <v>2542</v>
      </c>
      <c r="F231" s="145" t="s">
        <v>2231</v>
      </c>
      <c r="G231" s="146" t="s">
        <v>1755</v>
      </c>
      <c r="H231" s="147">
        <v>60</v>
      </c>
      <c r="I231" s="148"/>
      <c r="J231" s="148">
        <f>ROUND(I231*H231,2)</f>
        <v>0</v>
      </c>
      <c r="K231" s="149"/>
      <c r="L231" s="30"/>
      <c r="M231" s="150" t="s">
        <v>1456</v>
      </c>
      <c r="N231" s="151" t="s">
        <v>1491</v>
      </c>
      <c r="O231" s="152">
        <v>2.8000000000000001E-2</v>
      </c>
      <c r="P231" s="152">
        <f>O231*H231</f>
        <v>1.68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1756</v>
      </c>
      <c r="AT231" s="154" t="s">
        <v>1752</v>
      </c>
      <c r="AU231" s="154" t="s">
        <v>1535</v>
      </c>
      <c r="AY231" s="17" t="s">
        <v>1750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1533</v>
      </c>
      <c r="BK231" s="155">
        <f>ROUND(I231*H231,2)</f>
        <v>0</v>
      </c>
      <c r="BL231" s="17" t="s">
        <v>1756</v>
      </c>
      <c r="BM231" s="154" t="s">
        <v>1622</v>
      </c>
    </row>
    <row r="232" spans="1:65" s="12" customFormat="1">
      <c r="B232" s="156"/>
      <c r="D232" s="157" t="s">
        <v>1758</v>
      </c>
      <c r="E232" s="158" t="s">
        <v>1456</v>
      </c>
      <c r="F232" s="159" t="s">
        <v>2233</v>
      </c>
      <c r="H232" s="158" t="s">
        <v>1456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1758</v>
      </c>
      <c r="AU232" s="158" t="s">
        <v>1535</v>
      </c>
      <c r="AV232" s="12" t="s">
        <v>1533</v>
      </c>
      <c r="AW232" s="12" t="s">
        <v>1482</v>
      </c>
      <c r="AX232" s="12" t="s">
        <v>1526</v>
      </c>
      <c r="AY232" s="158" t="s">
        <v>1750</v>
      </c>
    </row>
    <row r="233" spans="1:65" s="13" customFormat="1">
      <c r="B233" s="163"/>
      <c r="D233" s="157" t="s">
        <v>1758</v>
      </c>
      <c r="E233" s="164" t="s">
        <v>1456</v>
      </c>
      <c r="F233" s="165" t="s">
        <v>1578</v>
      </c>
      <c r="H233" s="166">
        <v>60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1758</v>
      </c>
      <c r="AU233" s="164" t="s">
        <v>1535</v>
      </c>
      <c r="AV233" s="13" t="s">
        <v>1535</v>
      </c>
      <c r="AW233" s="13" t="s">
        <v>1482</v>
      </c>
      <c r="AX233" s="13" t="s">
        <v>1533</v>
      </c>
      <c r="AY233" s="164" t="s">
        <v>1750</v>
      </c>
    </row>
    <row r="234" spans="1:65" s="1" customFormat="1" ht="49.15" customHeight="1">
      <c r="A234" s="29"/>
      <c r="B234" s="142"/>
      <c r="C234" s="143" t="s">
        <v>1904</v>
      </c>
      <c r="D234" s="143" t="s">
        <v>1752</v>
      </c>
      <c r="E234" s="144" t="s">
        <v>2237</v>
      </c>
      <c r="F234" s="145" t="s">
        <v>2238</v>
      </c>
      <c r="G234" s="146" t="s">
        <v>1755</v>
      </c>
      <c r="H234" s="147">
        <v>58.88</v>
      </c>
      <c r="I234" s="148"/>
      <c r="J234" s="148">
        <f>ROUND(I234*H234,2)</f>
        <v>0</v>
      </c>
      <c r="K234" s="149"/>
      <c r="L234" s="30"/>
      <c r="M234" s="150" t="s">
        <v>1456</v>
      </c>
      <c r="N234" s="151" t="s">
        <v>1491</v>
      </c>
      <c r="O234" s="152">
        <v>7.0999999999999994E-2</v>
      </c>
      <c r="P234" s="152">
        <f>O234*H234</f>
        <v>4.1804800000000002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1756</v>
      </c>
      <c r="AT234" s="154" t="s">
        <v>1752</v>
      </c>
      <c r="AU234" s="154" t="s">
        <v>1535</v>
      </c>
      <c r="AY234" s="17" t="s">
        <v>1750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1533</v>
      </c>
      <c r="BK234" s="155">
        <f>ROUND(I234*H234,2)</f>
        <v>0</v>
      </c>
      <c r="BL234" s="17" t="s">
        <v>1756</v>
      </c>
      <c r="BM234" s="154" t="s">
        <v>2239</v>
      </c>
    </row>
    <row r="235" spans="1:65" s="12" customFormat="1">
      <c r="B235" s="156"/>
      <c r="D235" s="157" t="s">
        <v>1758</v>
      </c>
      <c r="E235" s="158" t="s">
        <v>1456</v>
      </c>
      <c r="F235" s="159" t="s">
        <v>2177</v>
      </c>
      <c r="H235" s="158" t="s">
        <v>1456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1758</v>
      </c>
      <c r="AU235" s="158" t="s">
        <v>1535</v>
      </c>
      <c r="AV235" s="12" t="s">
        <v>1533</v>
      </c>
      <c r="AW235" s="12" t="s">
        <v>1482</v>
      </c>
      <c r="AX235" s="12" t="s">
        <v>1526</v>
      </c>
      <c r="AY235" s="158" t="s">
        <v>1750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1583</v>
      </c>
      <c r="H236" s="166">
        <v>25.76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1526</v>
      </c>
      <c r="AY236" s="164" t="s">
        <v>1750</v>
      </c>
    </row>
    <row r="237" spans="1:65" s="13" customFormat="1">
      <c r="B237" s="163"/>
      <c r="D237" s="157" t="s">
        <v>1758</v>
      </c>
      <c r="E237" s="164" t="s">
        <v>1456</v>
      </c>
      <c r="F237" s="165" t="s">
        <v>1584</v>
      </c>
      <c r="H237" s="166">
        <v>33.119999999999997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1758</v>
      </c>
      <c r="AU237" s="164" t="s">
        <v>1535</v>
      </c>
      <c r="AV237" s="13" t="s">
        <v>1535</v>
      </c>
      <c r="AW237" s="13" t="s">
        <v>1482</v>
      </c>
      <c r="AX237" s="13" t="s">
        <v>1526</v>
      </c>
      <c r="AY237" s="164" t="s">
        <v>1750</v>
      </c>
    </row>
    <row r="238" spans="1:65" s="14" customFormat="1">
      <c r="B238" s="170"/>
      <c r="D238" s="157" t="s">
        <v>1758</v>
      </c>
      <c r="E238" s="171" t="s">
        <v>1456</v>
      </c>
      <c r="F238" s="172" t="s">
        <v>1816</v>
      </c>
      <c r="H238" s="173">
        <v>58.88</v>
      </c>
      <c r="L238" s="170"/>
      <c r="M238" s="174"/>
      <c r="N238" s="175"/>
      <c r="O238" s="175"/>
      <c r="P238" s="175"/>
      <c r="Q238" s="175"/>
      <c r="R238" s="175"/>
      <c r="S238" s="175"/>
      <c r="T238" s="176"/>
      <c r="AT238" s="171" t="s">
        <v>1758</v>
      </c>
      <c r="AU238" s="171" t="s">
        <v>1535</v>
      </c>
      <c r="AV238" s="14" t="s">
        <v>1756</v>
      </c>
      <c r="AW238" s="14" t="s">
        <v>1482</v>
      </c>
      <c r="AX238" s="14" t="s">
        <v>1533</v>
      </c>
      <c r="AY238" s="171" t="s">
        <v>1750</v>
      </c>
    </row>
    <row r="239" spans="1:65" s="1" customFormat="1" ht="37.9" customHeight="1">
      <c r="A239" s="29"/>
      <c r="B239" s="142"/>
      <c r="C239" s="143" t="s">
        <v>1908</v>
      </c>
      <c r="D239" s="143" t="s">
        <v>1752</v>
      </c>
      <c r="E239" s="144" t="s">
        <v>1927</v>
      </c>
      <c r="F239" s="145" t="s">
        <v>1928</v>
      </c>
      <c r="G239" s="146" t="s">
        <v>1755</v>
      </c>
      <c r="H239" s="147">
        <v>43.32</v>
      </c>
      <c r="I239" s="148"/>
      <c r="J239" s="148">
        <f>ROUND(I239*H239,2)</f>
        <v>0</v>
      </c>
      <c r="K239" s="149"/>
      <c r="L239" s="30"/>
      <c r="M239" s="150" t="s">
        <v>1456</v>
      </c>
      <c r="N239" s="151" t="s">
        <v>1491</v>
      </c>
      <c r="O239" s="152">
        <v>2.7E-2</v>
      </c>
      <c r="P239" s="152">
        <f>O239*H239</f>
        <v>1.16964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1756</v>
      </c>
      <c r="AT239" s="154" t="s">
        <v>1752</v>
      </c>
      <c r="AU239" s="154" t="s">
        <v>1535</v>
      </c>
      <c r="AY239" s="17" t="s">
        <v>1750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1533</v>
      </c>
      <c r="BK239" s="155">
        <f>ROUND(I239*H239,2)</f>
        <v>0</v>
      </c>
      <c r="BL239" s="17" t="s">
        <v>1756</v>
      </c>
      <c r="BM239" s="154" t="s">
        <v>1929</v>
      </c>
    </row>
    <row r="240" spans="1:65" s="12" customFormat="1">
      <c r="B240" s="156"/>
      <c r="D240" s="157" t="s">
        <v>1758</v>
      </c>
      <c r="E240" s="158" t="s">
        <v>1456</v>
      </c>
      <c r="F240" s="159" t="s">
        <v>2165</v>
      </c>
      <c r="H240" s="158" t="s">
        <v>1456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1758</v>
      </c>
      <c r="AU240" s="158" t="s">
        <v>1535</v>
      </c>
      <c r="AV240" s="12" t="s">
        <v>1533</v>
      </c>
      <c r="AW240" s="12" t="s">
        <v>1482</v>
      </c>
      <c r="AX240" s="12" t="s">
        <v>1526</v>
      </c>
      <c r="AY240" s="158" t="s">
        <v>1750</v>
      </c>
    </row>
    <row r="241" spans="1:65" s="13" customFormat="1">
      <c r="B241" s="163"/>
      <c r="D241" s="157" t="s">
        <v>1758</v>
      </c>
      <c r="E241" s="164" t="s">
        <v>1456</v>
      </c>
      <c r="F241" s="165" t="s">
        <v>1579</v>
      </c>
      <c r="H241" s="166">
        <v>18.239999999999998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1758</v>
      </c>
      <c r="AU241" s="164" t="s">
        <v>1535</v>
      </c>
      <c r="AV241" s="13" t="s">
        <v>1535</v>
      </c>
      <c r="AW241" s="13" t="s">
        <v>1482</v>
      </c>
      <c r="AX241" s="13" t="s">
        <v>1526</v>
      </c>
      <c r="AY241" s="164" t="s">
        <v>1750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1580</v>
      </c>
      <c r="H242" s="166">
        <v>25.08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1526</v>
      </c>
      <c r="AY242" s="164" t="s">
        <v>1750</v>
      </c>
    </row>
    <row r="243" spans="1:65" s="14" customFormat="1">
      <c r="B243" s="170"/>
      <c r="D243" s="157" t="s">
        <v>1758</v>
      </c>
      <c r="E243" s="171" t="s">
        <v>1456</v>
      </c>
      <c r="F243" s="172" t="s">
        <v>1816</v>
      </c>
      <c r="H243" s="173">
        <v>43.32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1758</v>
      </c>
      <c r="AU243" s="171" t="s">
        <v>1535</v>
      </c>
      <c r="AV243" s="14" t="s">
        <v>1756</v>
      </c>
      <c r="AW243" s="14" t="s">
        <v>1482</v>
      </c>
      <c r="AX243" s="14" t="s">
        <v>1533</v>
      </c>
      <c r="AY243" s="171" t="s">
        <v>1750</v>
      </c>
    </row>
    <row r="244" spans="1:65" s="1" customFormat="1" ht="24.2" customHeight="1">
      <c r="A244" s="29"/>
      <c r="B244" s="142"/>
      <c r="C244" s="143" t="s">
        <v>1912</v>
      </c>
      <c r="D244" s="143" t="s">
        <v>1752</v>
      </c>
      <c r="E244" s="144" t="s">
        <v>1931</v>
      </c>
      <c r="F244" s="145" t="s">
        <v>1932</v>
      </c>
      <c r="G244" s="146" t="s">
        <v>1755</v>
      </c>
      <c r="H244" s="147">
        <v>58.88</v>
      </c>
      <c r="I244" s="148"/>
      <c r="J244" s="148">
        <f>ROUND(I244*H244,2)</f>
        <v>0</v>
      </c>
      <c r="K244" s="149"/>
      <c r="L244" s="30"/>
      <c r="M244" s="150" t="s">
        <v>1456</v>
      </c>
      <c r="N244" s="151" t="s">
        <v>1491</v>
      </c>
      <c r="O244" s="152">
        <v>4.0000000000000001E-3</v>
      </c>
      <c r="P244" s="152">
        <f>O244*H244</f>
        <v>0.23552000000000001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1533</v>
      </c>
      <c r="BK244" s="155">
        <f>ROUND(I244*H244,2)</f>
        <v>0</v>
      </c>
      <c r="BL244" s="17" t="s">
        <v>1756</v>
      </c>
      <c r="BM244" s="154" t="s">
        <v>1933</v>
      </c>
    </row>
    <row r="245" spans="1:65" s="13" customFormat="1">
      <c r="B245" s="163"/>
      <c r="D245" s="157" t="s">
        <v>1758</v>
      </c>
      <c r="E245" s="164" t="s">
        <v>1456</v>
      </c>
      <c r="F245" s="165" t="s">
        <v>1583</v>
      </c>
      <c r="H245" s="166">
        <v>25.76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1758</v>
      </c>
      <c r="AU245" s="164" t="s">
        <v>1535</v>
      </c>
      <c r="AV245" s="13" t="s">
        <v>1535</v>
      </c>
      <c r="AW245" s="13" t="s">
        <v>1482</v>
      </c>
      <c r="AX245" s="13" t="s">
        <v>1526</v>
      </c>
      <c r="AY245" s="164" t="s">
        <v>1750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1584</v>
      </c>
      <c r="H246" s="166">
        <v>33.119999999999997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1526</v>
      </c>
      <c r="AY246" s="164" t="s">
        <v>1750</v>
      </c>
    </row>
    <row r="247" spans="1:65" s="14" customFormat="1">
      <c r="B247" s="170"/>
      <c r="D247" s="157" t="s">
        <v>1758</v>
      </c>
      <c r="E247" s="171" t="s">
        <v>1456</v>
      </c>
      <c r="F247" s="172" t="s">
        <v>1816</v>
      </c>
      <c r="H247" s="173">
        <v>58.88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1758</v>
      </c>
      <c r="AU247" s="171" t="s">
        <v>1535</v>
      </c>
      <c r="AV247" s="14" t="s">
        <v>1756</v>
      </c>
      <c r="AW247" s="14" t="s">
        <v>1482</v>
      </c>
      <c r="AX247" s="14" t="s">
        <v>1533</v>
      </c>
      <c r="AY247" s="171" t="s">
        <v>1750</v>
      </c>
    </row>
    <row r="248" spans="1:65" s="1" customFormat="1" ht="24.2" customHeight="1">
      <c r="A248" s="29"/>
      <c r="B248" s="142"/>
      <c r="C248" s="143" t="s">
        <v>1916</v>
      </c>
      <c r="D248" s="143" t="s">
        <v>1752</v>
      </c>
      <c r="E248" s="144" t="s">
        <v>1935</v>
      </c>
      <c r="F248" s="145" t="s">
        <v>1936</v>
      </c>
      <c r="G248" s="146" t="s">
        <v>1755</v>
      </c>
      <c r="H248" s="147">
        <v>96.72</v>
      </c>
      <c r="I248" s="148"/>
      <c r="J248" s="148">
        <f>ROUND(I248*H248,2)</f>
        <v>0</v>
      </c>
      <c r="K248" s="149"/>
      <c r="L248" s="30"/>
      <c r="M248" s="150" t="s">
        <v>1456</v>
      </c>
      <c r="N248" s="151" t="s">
        <v>1491</v>
      </c>
      <c r="O248" s="152">
        <v>2E-3</v>
      </c>
      <c r="P248" s="152">
        <f>O248*H248</f>
        <v>0.19344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1756</v>
      </c>
      <c r="AT248" s="154" t="s">
        <v>1752</v>
      </c>
      <c r="AU248" s="154" t="s">
        <v>1535</v>
      </c>
      <c r="AY248" s="17" t="s">
        <v>1750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1533</v>
      </c>
      <c r="BK248" s="155">
        <f>ROUND(I248*H248,2)</f>
        <v>0</v>
      </c>
      <c r="BL248" s="17" t="s">
        <v>1756</v>
      </c>
      <c r="BM248" s="154" t="s">
        <v>1937</v>
      </c>
    </row>
    <row r="249" spans="1:65" s="12" customFormat="1">
      <c r="B249" s="156"/>
      <c r="D249" s="157" t="s">
        <v>1758</v>
      </c>
      <c r="E249" s="158" t="s">
        <v>1456</v>
      </c>
      <c r="F249" s="159" t="s">
        <v>2181</v>
      </c>
      <c r="H249" s="158" t="s">
        <v>1456</v>
      </c>
      <c r="L249" s="156"/>
      <c r="M249" s="160"/>
      <c r="N249" s="161"/>
      <c r="O249" s="161"/>
      <c r="P249" s="161"/>
      <c r="Q249" s="161"/>
      <c r="R249" s="161"/>
      <c r="S249" s="161"/>
      <c r="T249" s="162"/>
      <c r="AT249" s="158" t="s">
        <v>1758</v>
      </c>
      <c r="AU249" s="158" t="s">
        <v>1535</v>
      </c>
      <c r="AV249" s="12" t="s">
        <v>1533</v>
      </c>
      <c r="AW249" s="12" t="s">
        <v>1482</v>
      </c>
      <c r="AX249" s="12" t="s">
        <v>1526</v>
      </c>
      <c r="AY249" s="158" t="s">
        <v>1750</v>
      </c>
    </row>
    <row r="250" spans="1:65" s="13" customFormat="1">
      <c r="B250" s="163"/>
      <c r="D250" s="157" t="s">
        <v>1758</v>
      </c>
      <c r="E250" s="164" t="s">
        <v>1456</v>
      </c>
      <c r="F250" s="165" t="s">
        <v>1585</v>
      </c>
      <c r="H250" s="166">
        <v>44.64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1758</v>
      </c>
      <c r="AU250" s="164" t="s">
        <v>1535</v>
      </c>
      <c r="AV250" s="13" t="s">
        <v>1535</v>
      </c>
      <c r="AW250" s="13" t="s">
        <v>1482</v>
      </c>
      <c r="AX250" s="13" t="s">
        <v>1526</v>
      </c>
      <c r="AY250" s="164" t="s">
        <v>1750</v>
      </c>
    </row>
    <row r="251" spans="1:65" s="13" customFormat="1">
      <c r="B251" s="163"/>
      <c r="D251" s="157" t="s">
        <v>1758</v>
      </c>
      <c r="E251" s="164" t="s">
        <v>1456</v>
      </c>
      <c r="F251" s="165" t="s">
        <v>1586</v>
      </c>
      <c r="H251" s="166">
        <v>52.08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1758</v>
      </c>
      <c r="AU251" s="164" t="s">
        <v>1535</v>
      </c>
      <c r="AV251" s="13" t="s">
        <v>1535</v>
      </c>
      <c r="AW251" s="13" t="s">
        <v>1482</v>
      </c>
      <c r="AX251" s="13" t="s">
        <v>1526</v>
      </c>
      <c r="AY251" s="164" t="s">
        <v>1750</v>
      </c>
    </row>
    <row r="252" spans="1:65" s="14" customFormat="1">
      <c r="B252" s="170"/>
      <c r="D252" s="157" t="s">
        <v>1758</v>
      </c>
      <c r="E252" s="171" t="s">
        <v>1456</v>
      </c>
      <c r="F252" s="172" t="s">
        <v>1816</v>
      </c>
      <c r="H252" s="173">
        <v>96.72</v>
      </c>
      <c r="L252" s="170"/>
      <c r="M252" s="174"/>
      <c r="N252" s="175"/>
      <c r="O252" s="175"/>
      <c r="P252" s="175"/>
      <c r="Q252" s="175"/>
      <c r="R252" s="175"/>
      <c r="S252" s="175"/>
      <c r="T252" s="176"/>
      <c r="AT252" s="171" t="s">
        <v>1758</v>
      </c>
      <c r="AU252" s="171" t="s">
        <v>1535</v>
      </c>
      <c r="AV252" s="14" t="s">
        <v>1756</v>
      </c>
      <c r="AW252" s="14" t="s">
        <v>1482</v>
      </c>
      <c r="AX252" s="14" t="s">
        <v>1533</v>
      </c>
      <c r="AY252" s="171" t="s">
        <v>1750</v>
      </c>
    </row>
    <row r="253" spans="1:65" s="1" customFormat="1" ht="44.25" customHeight="1">
      <c r="A253" s="29"/>
      <c r="B253" s="142"/>
      <c r="C253" s="143" t="s">
        <v>1921</v>
      </c>
      <c r="D253" s="143" t="s">
        <v>1752</v>
      </c>
      <c r="E253" s="144" t="s">
        <v>2240</v>
      </c>
      <c r="F253" s="145" t="s">
        <v>2241</v>
      </c>
      <c r="G253" s="146" t="s">
        <v>1755</v>
      </c>
      <c r="H253" s="147">
        <v>96.72</v>
      </c>
      <c r="I253" s="148"/>
      <c r="J253" s="148">
        <f>ROUND(I253*H253,2)</f>
        <v>0</v>
      </c>
      <c r="K253" s="149"/>
      <c r="L253" s="30"/>
      <c r="M253" s="150" t="s">
        <v>1456</v>
      </c>
      <c r="N253" s="151" t="s">
        <v>1491</v>
      </c>
      <c r="O253" s="152">
        <v>1.6E-2</v>
      </c>
      <c r="P253" s="152">
        <f>O253*H253</f>
        <v>1.54752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1756</v>
      </c>
      <c r="AT253" s="154" t="s">
        <v>1752</v>
      </c>
      <c r="AU253" s="154" t="s">
        <v>1535</v>
      </c>
      <c r="AY253" s="17" t="s">
        <v>1750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1533</v>
      </c>
      <c r="BK253" s="155">
        <f>ROUND(I253*H253,2)</f>
        <v>0</v>
      </c>
      <c r="BL253" s="17" t="s">
        <v>1756</v>
      </c>
      <c r="BM253" s="154" t="s">
        <v>1942</v>
      </c>
    </row>
    <row r="254" spans="1:65" s="12" customFormat="1">
      <c r="B254" s="156"/>
      <c r="D254" s="157" t="s">
        <v>1758</v>
      </c>
      <c r="E254" s="158" t="s">
        <v>1456</v>
      </c>
      <c r="F254" s="159" t="s">
        <v>2181</v>
      </c>
      <c r="H254" s="158" t="s">
        <v>1456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1758</v>
      </c>
      <c r="AU254" s="158" t="s">
        <v>1535</v>
      </c>
      <c r="AV254" s="12" t="s">
        <v>1533</v>
      </c>
      <c r="AW254" s="12" t="s">
        <v>1482</v>
      </c>
      <c r="AX254" s="12" t="s">
        <v>1526</v>
      </c>
      <c r="AY254" s="158" t="s">
        <v>1750</v>
      </c>
    </row>
    <row r="255" spans="1:65" s="13" customFormat="1">
      <c r="B255" s="163"/>
      <c r="D255" s="157" t="s">
        <v>1758</v>
      </c>
      <c r="E255" s="164" t="s">
        <v>1456</v>
      </c>
      <c r="F255" s="165" t="s">
        <v>1585</v>
      </c>
      <c r="H255" s="166">
        <v>44.64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1758</v>
      </c>
      <c r="AU255" s="164" t="s">
        <v>1535</v>
      </c>
      <c r="AV255" s="13" t="s">
        <v>1535</v>
      </c>
      <c r="AW255" s="13" t="s">
        <v>1482</v>
      </c>
      <c r="AX255" s="13" t="s">
        <v>1526</v>
      </c>
      <c r="AY255" s="164" t="s">
        <v>1750</v>
      </c>
    </row>
    <row r="256" spans="1:65" s="13" customFormat="1">
      <c r="B256" s="163"/>
      <c r="D256" s="157" t="s">
        <v>1758</v>
      </c>
      <c r="E256" s="164" t="s">
        <v>1456</v>
      </c>
      <c r="F256" s="165" t="s">
        <v>1586</v>
      </c>
      <c r="H256" s="166">
        <v>52.08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1758</v>
      </c>
      <c r="AU256" s="164" t="s">
        <v>1535</v>
      </c>
      <c r="AV256" s="13" t="s">
        <v>1535</v>
      </c>
      <c r="AW256" s="13" t="s">
        <v>1482</v>
      </c>
      <c r="AX256" s="13" t="s">
        <v>1526</v>
      </c>
      <c r="AY256" s="164" t="s">
        <v>1750</v>
      </c>
    </row>
    <row r="257" spans="1:65" s="14" customFormat="1">
      <c r="B257" s="170"/>
      <c r="D257" s="157" t="s">
        <v>1758</v>
      </c>
      <c r="E257" s="171" t="s">
        <v>1456</v>
      </c>
      <c r="F257" s="172" t="s">
        <v>1816</v>
      </c>
      <c r="H257" s="173">
        <v>96.72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1758</v>
      </c>
      <c r="AU257" s="171" t="s">
        <v>1535</v>
      </c>
      <c r="AV257" s="14" t="s">
        <v>1756</v>
      </c>
      <c r="AW257" s="14" t="s">
        <v>1482</v>
      </c>
      <c r="AX257" s="14" t="s">
        <v>1533</v>
      </c>
      <c r="AY257" s="171" t="s">
        <v>1750</v>
      </c>
    </row>
    <row r="258" spans="1:65" s="1" customFormat="1" ht="44.25" customHeight="1">
      <c r="A258" s="29"/>
      <c r="B258" s="142"/>
      <c r="C258" s="143" t="s">
        <v>1926</v>
      </c>
      <c r="D258" s="143" t="s">
        <v>1752</v>
      </c>
      <c r="E258" s="144" t="s">
        <v>2242</v>
      </c>
      <c r="F258" s="145" t="s">
        <v>2243</v>
      </c>
      <c r="G258" s="146" t="s">
        <v>1755</v>
      </c>
      <c r="H258" s="147">
        <v>76.680000000000007</v>
      </c>
      <c r="I258" s="148"/>
      <c r="J258" s="148">
        <f>ROUND(I258*H258,2)</f>
        <v>0</v>
      </c>
      <c r="K258" s="149"/>
      <c r="L258" s="30"/>
      <c r="M258" s="150" t="s">
        <v>1456</v>
      </c>
      <c r="N258" s="151" t="s">
        <v>1491</v>
      </c>
      <c r="O258" s="152">
        <v>0.09</v>
      </c>
      <c r="P258" s="152">
        <f>O258*H258</f>
        <v>6.9012000000000002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1533</v>
      </c>
      <c r="BK258" s="155">
        <f>ROUND(I258*H258,2)</f>
        <v>0</v>
      </c>
      <c r="BL258" s="17" t="s">
        <v>1756</v>
      </c>
      <c r="BM258" s="154" t="s">
        <v>2244</v>
      </c>
    </row>
    <row r="259" spans="1:65" s="12" customFormat="1">
      <c r="B259" s="156"/>
      <c r="D259" s="157" t="s">
        <v>1758</v>
      </c>
      <c r="E259" s="158" t="s">
        <v>1456</v>
      </c>
      <c r="F259" s="159" t="s">
        <v>2172</v>
      </c>
      <c r="H259" s="158" t="s">
        <v>1456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1758</v>
      </c>
      <c r="AU259" s="158" t="s">
        <v>1535</v>
      </c>
      <c r="AV259" s="12" t="s">
        <v>1533</v>
      </c>
      <c r="AW259" s="12" t="s">
        <v>1482</v>
      </c>
      <c r="AX259" s="12" t="s">
        <v>1526</v>
      </c>
      <c r="AY259" s="158" t="s">
        <v>1750</v>
      </c>
    </row>
    <row r="260" spans="1:65" s="13" customFormat="1">
      <c r="B260" s="163"/>
      <c r="D260" s="157" t="s">
        <v>1758</v>
      </c>
      <c r="E260" s="164" t="s">
        <v>1456</v>
      </c>
      <c r="F260" s="165" t="s">
        <v>1581</v>
      </c>
      <c r="H260" s="166">
        <v>34.56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1758</v>
      </c>
      <c r="AU260" s="164" t="s">
        <v>1535</v>
      </c>
      <c r="AV260" s="13" t="s">
        <v>1535</v>
      </c>
      <c r="AW260" s="13" t="s">
        <v>1482</v>
      </c>
      <c r="AX260" s="13" t="s">
        <v>1526</v>
      </c>
      <c r="AY260" s="164" t="s">
        <v>1750</v>
      </c>
    </row>
    <row r="261" spans="1:65" s="13" customFormat="1">
      <c r="B261" s="163"/>
      <c r="D261" s="157" t="s">
        <v>1758</v>
      </c>
      <c r="E261" s="164" t="s">
        <v>1456</v>
      </c>
      <c r="F261" s="165" t="s">
        <v>1582</v>
      </c>
      <c r="H261" s="166">
        <v>42.12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1758</v>
      </c>
      <c r="AU261" s="164" t="s">
        <v>1535</v>
      </c>
      <c r="AV261" s="13" t="s">
        <v>1535</v>
      </c>
      <c r="AW261" s="13" t="s">
        <v>1482</v>
      </c>
      <c r="AX261" s="13" t="s">
        <v>1526</v>
      </c>
      <c r="AY261" s="164" t="s">
        <v>1750</v>
      </c>
    </row>
    <row r="262" spans="1:65" s="14" customFormat="1">
      <c r="B262" s="170"/>
      <c r="D262" s="157" t="s">
        <v>1758</v>
      </c>
      <c r="E262" s="171" t="s">
        <v>1456</v>
      </c>
      <c r="F262" s="172" t="s">
        <v>1816</v>
      </c>
      <c r="H262" s="173">
        <v>76.680000000000007</v>
      </c>
      <c r="L262" s="170"/>
      <c r="M262" s="174"/>
      <c r="N262" s="175"/>
      <c r="O262" s="175"/>
      <c r="P262" s="175"/>
      <c r="Q262" s="175"/>
      <c r="R262" s="175"/>
      <c r="S262" s="175"/>
      <c r="T262" s="176"/>
      <c r="AT262" s="171" t="s">
        <v>1758</v>
      </c>
      <c r="AU262" s="171" t="s">
        <v>1535</v>
      </c>
      <c r="AV262" s="14" t="s">
        <v>1756</v>
      </c>
      <c r="AW262" s="14" t="s">
        <v>1482</v>
      </c>
      <c r="AX262" s="14" t="s">
        <v>1533</v>
      </c>
      <c r="AY262" s="171" t="s">
        <v>1750</v>
      </c>
    </row>
    <row r="263" spans="1:65" s="1" customFormat="1" ht="24.2" customHeight="1">
      <c r="A263" s="29"/>
      <c r="B263" s="142"/>
      <c r="C263" s="143" t="s">
        <v>1930</v>
      </c>
      <c r="D263" s="143" t="s">
        <v>1752</v>
      </c>
      <c r="E263" s="144" t="s">
        <v>1945</v>
      </c>
      <c r="F263" s="145" t="s">
        <v>1946</v>
      </c>
      <c r="G263" s="146" t="s">
        <v>1786</v>
      </c>
      <c r="H263" s="147">
        <v>105.8</v>
      </c>
      <c r="I263" s="148"/>
      <c r="J263" s="148">
        <f>ROUND(I263*H263,2)</f>
        <v>0</v>
      </c>
      <c r="K263" s="149"/>
      <c r="L263" s="30"/>
      <c r="M263" s="150" t="s">
        <v>1456</v>
      </c>
      <c r="N263" s="151" t="s">
        <v>1491</v>
      </c>
      <c r="O263" s="152">
        <v>4.5999999999999999E-2</v>
      </c>
      <c r="P263" s="152">
        <f>O263*H263</f>
        <v>4.8667999999999996</v>
      </c>
      <c r="Q263" s="152">
        <v>3.5999999999999999E-3</v>
      </c>
      <c r="R263" s="152">
        <f>Q263*H263</f>
        <v>0.38088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1756</v>
      </c>
      <c r="AT263" s="154" t="s">
        <v>1752</v>
      </c>
      <c r="AU263" s="154" t="s">
        <v>1535</v>
      </c>
      <c r="AY263" s="17" t="s">
        <v>1750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1533</v>
      </c>
      <c r="BK263" s="155">
        <f>ROUND(I263*H263,2)</f>
        <v>0</v>
      </c>
      <c r="BL263" s="17" t="s">
        <v>1756</v>
      </c>
      <c r="BM263" s="154" t="s">
        <v>2245</v>
      </c>
    </row>
    <row r="264" spans="1:65" s="13" customFormat="1">
      <c r="B264" s="163"/>
      <c r="D264" s="157" t="s">
        <v>1758</v>
      </c>
      <c r="E264" s="164" t="s">
        <v>1456</v>
      </c>
      <c r="F264" s="165" t="s">
        <v>1623</v>
      </c>
      <c r="H264" s="166">
        <v>53.6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1758</v>
      </c>
      <c r="AU264" s="164" t="s">
        <v>1535</v>
      </c>
      <c r="AV264" s="13" t="s">
        <v>1535</v>
      </c>
      <c r="AW264" s="13" t="s">
        <v>1482</v>
      </c>
      <c r="AX264" s="13" t="s">
        <v>1526</v>
      </c>
      <c r="AY264" s="164" t="s">
        <v>1750</v>
      </c>
    </row>
    <row r="265" spans="1:65" s="13" customFormat="1">
      <c r="B265" s="163"/>
      <c r="D265" s="157" t="s">
        <v>1758</v>
      </c>
      <c r="E265" s="164" t="s">
        <v>1456</v>
      </c>
      <c r="F265" s="165" t="s">
        <v>1624</v>
      </c>
      <c r="H265" s="166">
        <v>52.2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1758</v>
      </c>
      <c r="AU265" s="164" t="s">
        <v>1535</v>
      </c>
      <c r="AV265" s="13" t="s">
        <v>1535</v>
      </c>
      <c r="AW265" s="13" t="s">
        <v>1482</v>
      </c>
      <c r="AX265" s="13" t="s">
        <v>1526</v>
      </c>
      <c r="AY265" s="164" t="s">
        <v>1750</v>
      </c>
    </row>
    <row r="266" spans="1:65" s="14" customFormat="1">
      <c r="B266" s="170"/>
      <c r="D266" s="157" t="s">
        <v>1758</v>
      </c>
      <c r="E266" s="171" t="s">
        <v>1456</v>
      </c>
      <c r="F266" s="172" t="s">
        <v>1816</v>
      </c>
      <c r="H266" s="173">
        <v>105.8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1758</v>
      </c>
      <c r="AU266" s="171" t="s">
        <v>1535</v>
      </c>
      <c r="AV266" s="14" t="s">
        <v>1756</v>
      </c>
      <c r="AW266" s="14" t="s">
        <v>1482</v>
      </c>
      <c r="AX266" s="14" t="s">
        <v>1533</v>
      </c>
      <c r="AY266" s="171" t="s">
        <v>1750</v>
      </c>
    </row>
    <row r="267" spans="1:65" s="11" customFormat="1" ht="22.9" customHeight="1">
      <c r="B267" s="130"/>
      <c r="D267" s="131" t="s">
        <v>1525</v>
      </c>
      <c r="E267" s="140" t="s">
        <v>1789</v>
      </c>
      <c r="F267" s="140" t="s">
        <v>1948</v>
      </c>
      <c r="J267" s="141">
        <f>BK267</f>
        <v>0</v>
      </c>
      <c r="L267" s="130"/>
      <c r="M267" s="134"/>
      <c r="N267" s="135"/>
      <c r="O267" s="135"/>
      <c r="P267" s="136">
        <f>SUM(P268:P298)</f>
        <v>176.99096</v>
      </c>
      <c r="Q267" s="135"/>
      <c r="R267" s="136">
        <f>SUM(R268:R298)</f>
        <v>2.7528729199999997</v>
      </c>
      <c r="S267" s="135"/>
      <c r="T267" s="137">
        <f>SUM(T268:T298)</f>
        <v>0</v>
      </c>
      <c r="AR267" s="131" t="s">
        <v>1533</v>
      </c>
      <c r="AT267" s="138" t="s">
        <v>1525</v>
      </c>
      <c r="AU267" s="138" t="s">
        <v>1533</v>
      </c>
      <c r="AY267" s="131" t="s">
        <v>1750</v>
      </c>
      <c r="BK267" s="139">
        <f>SUM(BK268:BK298)</f>
        <v>0</v>
      </c>
    </row>
    <row r="268" spans="1:65" s="1" customFormat="1" ht="44.25" customHeight="1">
      <c r="A268" s="29"/>
      <c r="B268" s="142"/>
      <c r="C268" s="143" t="s">
        <v>2335</v>
      </c>
      <c r="D268" s="143" t="s">
        <v>1752</v>
      </c>
      <c r="E268" s="144" t="s">
        <v>1279</v>
      </c>
      <c r="F268" s="145" t="s">
        <v>1280</v>
      </c>
      <c r="G268" s="146" t="s">
        <v>1786</v>
      </c>
      <c r="H268" s="147">
        <v>297.2</v>
      </c>
      <c r="I268" s="148"/>
      <c r="J268" s="148">
        <f t="shared" ref="J268:J296" si="0">ROUND(I268*H268,2)</f>
        <v>0</v>
      </c>
      <c r="K268" s="149"/>
      <c r="L268" s="30"/>
      <c r="M268" s="150" t="s">
        <v>1456</v>
      </c>
      <c r="N268" s="151" t="s">
        <v>1491</v>
      </c>
      <c r="O268" s="152">
        <v>0.313</v>
      </c>
      <c r="P268" s="152">
        <f t="shared" ref="P268:P296" si="1">O268*H268</f>
        <v>93.023600000000002</v>
      </c>
      <c r="Q268" s="152">
        <v>0</v>
      </c>
      <c r="R268" s="152">
        <f t="shared" ref="R268:R296" si="2">Q268*H268</f>
        <v>0</v>
      </c>
      <c r="S268" s="152">
        <v>0</v>
      </c>
      <c r="T268" s="153">
        <f t="shared" ref="T268:T296" si="3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1756</v>
      </c>
      <c r="AT268" s="154" t="s">
        <v>1752</v>
      </c>
      <c r="AU268" s="154" t="s">
        <v>1535</v>
      </c>
      <c r="AY268" s="17" t="s">
        <v>1750</v>
      </c>
      <c r="BE268" s="155">
        <f t="shared" ref="BE268:BE296" si="4">IF(N268="základní",J268,0)</f>
        <v>0</v>
      </c>
      <c r="BF268" s="155">
        <f t="shared" ref="BF268:BF296" si="5">IF(N268="snížená",J268,0)</f>
        <v>0</v>
      </c>
      <c r="BG268" s="155">
        <f t="shared" ref="BG268:BG296" si="6">IF(N268="zákl. přenesená",J268,0)</f>
        <v>0</v>
      </c>
      <c r="BH268" s="155">
        <f t="shared" ref="BH268:BH296" si="7">IF(N268="sníž. přenesená",J268,0)</f>
        <v>0</v>
      </c>
      <c r="BI268" s="155">
        <f t="shared" ref="BI268:BI296" si="8">IF(N268="nulová",J268,0)</f>
        <v>0</v>
      </c>
      <c r="BJ268" s="17" t="s">
        <v>1533</v>
      </c>
      <c r="BK268" s="155">
        <f t="shared" ref="BK268:BK296" si="9">ROUND(I268*H268,2)</f>
        <v>0</v>
      </c>
      <c r="BL268" s="17" t="s">
        <v>1756</v>
      </c>
      <c r="BM268" s="154" t="s">
        <v>1625</v>
      </c>
    </row>
    <row r="269" spans="1:65" s="1" customFormat="1" ht="24.2" customHeight="1">
      <c r="A269" s="29"/>
      <c r="B269" s="142"/>
      <c r="C269" s="177" t="s">
        <v>2339</v>
      </c>
      <c r="D269" s="177" t="s">
        <v>1849</v>
      </c>
      <c r="E269" s="178" t="s">
        <v>1282</v>
      </c>
      <c r="F269" s="179" t="s">
        <v>1283</v>
      </c>
      <c r="G269" s="180" t="s">
        <v>1786</v>
      </c>
      <c r="H269" s="181">
        <v>301.661</v>
      </c>
      <c r="I269" s="182"/>
      <c r="J269" s="182">
        <f t="shared" si="0"/>
        <v>0</v>
      </c>
      <c r="K269" s="183"/>
      <c r="L269" s="184"/>
      <c r="M269" s="185" t="s">
        <v>1456</v>
      </c>
      <c r="N269" s="186" t="s">
        <v>1491</v>
      </c>
      <c r="O269" s="152">
        <v>0</v>
      </c>
      <c r="P269" s="152">
        <f t="shared" si="1"/>
        <v>0</v>
      </c>
      <c r="Q269" s="152">
        <v>2.1199999999999999E-3</v>
      </c>
      <c r="R269" s="152">
        <f t="shared" si="2"/>
        <v>0.63952131999999995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1789</v>
      </c>
      <c r="AT269" s="154" t="s">
        <v>1849</v>
      </c>
      <c r="AU269" s="154" t="s">
        <v>1535</v>
      </c>
      <c r="AY269" s="17" t="s">
        <v>1750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1533</v>
      </c>
      <c r="BK269" s="155">
        <f t="shared" si="9"/>
        <v>0</v>
      </c>
      <c r="BL269" s="17" t="s">
        <v>1756</v>
      </c>
      <c r="BM269" s="154" t="s">
        <v>1626</v>
      </c>
    </row>
    <row r="270" spans="1:65" s="1" customFormat="1" ht="44.25" customHeight="1">
      <c r="A270" s="29"/>
      <c r="B270" s="142"/>
      <c r="C270" s="143" t="s">
        <v>1944</v>
      </c>
      <c r="D270" s="143" t="s">
        <v>1752</v>
      </c>
      <c r="E270" s="144" t="s">
        <v>1285</v>
      </c>
      <c r="F270" s="145" t="s">
        <v>1286</v>
      </c>
      <c r="G270" s="146" t="s">
        <v>1902</v>
      </c>
      <c r="H270" s="147">
        <v>6</v>
      </c>
      <c r="I270" s="148"/>
      <c r="J270" s="148">
        <f t="shared" si="0"/>
        <v>0</v>
      </c>
      <c r="K270" s="149"/>
      <c r="L270" s="30"/>
      <c r="M270" s="150" t="s">
        <v>1456</v>
      </c>
      <c r="N270" s="151" t="s">
        <v>1491</v>
      </c>
      <c r="O270" s="152">
        <v>0.94699999999999995</v>
      </c>
      <c r="P270" s="152">
        <f t="shared" si="1"/>
        <v>5.6819999999999995</v>
      </c>
      <c r="Q270" s="152">
        <v>0</v>
      </c>
      <c r="R270" s="152">
        <f t="shared" si="2"/>
        <v>0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1756</v>
      </c>
      <c r="AT270" s="154" t="s">
        <v>1752</v>
      </c>
      <c r="AU270" s="154" t="s">
        <v>1535</v>
      </c>
      <c r="AY270" s="17" t="s">
        <v>1750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1533</v>
      </c>
      <c r="BK270" s="155">
        <f t="shared" si="9"/>
        <v>0</v>
      </c>
      <c r="BL270" s="17" t="s">
        <v>1756</v>
      </c>
      <c r="BM270" s="154" t="s">
        <v>1428</v>
      </c>
    </row>
    <row r="271" spans="1:65" s="1" customFormat="1" ht="16.5" customHeight="1">
      <c r="A271" s="29"/>
      <c r="B271" s="142"/>
      <c r="C271" s="177" t="s">
        <v>1949</v>
      </c>
      <c r="D271" s="177" t="s">
        <v>1849</v>
      </c>
      <c r="E271" s="178" t="s">
        <v>2348</v>
      </c>
      <c r="F271" s="179" t="s">
        <v>2349</v>
      </c>
      <c r="G271" s="180" t="s">
        <v>1902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1456</v>
      </c>
      <c r="N271" s="186" t="s">
        <v>1491</v>
      </c>
      <c r="O271" s="152">
        <v>0</v>
      </c>
      <c r="P271" s="152">
        <f t="shared" si="1"/>
        <v>0</v>
      </c>
      <c r="Q271" s="152">
        <v>2.9999999999999997E-4</v>
      </c>
      <c r="R271" s="152">
        <f t="shared" si="2"/>
        <v>2.9999999999999997E-4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1789</v>
      </c>
      <c r="AT271" s="154" t="s">
        <v>1849</v>
      </c>
      <c r="AU271" s="154" t="s">
        <v>1535</v>
      </c>
      <c r="AY271" s="17" t="s">
        <v>1750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1533</v>
      </c>
      <c r="BK271" s="155">
        <f t="shared" si="9"/>
        <v>0</v>
      </c>
      <c r="BL271" s="17" t="s">
        <v>1756</v>
      </c>
      <c r="BM271" s="154" t="s">
        <v>1429</v>
      </c>
    </row>
    <row r="272" spans="1:65" s="1" customFormat="1" ht="16.5" customHeight="1">
      <c r="A272" s="29"/>
      <c r="B272" s="142"/>
      <c r="C272" s="177" t="s">
        <v>1953</v>
      </c>
      <c r="D272" s="177" t="s">
        <v>1849</v>
      </c>
      <c r="E272" s="178" t="s">
        <v>2364</v>
      </c>
      <c r="F272" s="179" t="s">
        <v>2365</v>
      </c>
      <c r="G272" s="180" t="s">
        <v>1902</v>
      </c>
      <c r="H272" s="181">
        <v>1</v>
      </c>
      <c r="I272" s="182"/>
      <c r="J272" s="182">
        <f t="shared" si="0"/>
        <v>0</v>
      </c>
      <c r="K272" s="183"/>
      <c r="L272" s="184"/>
      <c r="M272" s="185" t="s">
        <v>1456</v>
      </c>
      <c r="N272" s="186" t="s">
        <v>1491</v>
      </c>
      <c r="O272" s="152">
        <v>0</v>
      </c>
      <c r="P272" s="152">
        <f t="shared" si="1"/>
        <v>0</v>
      </c>
      <c r="Q272" s="152">
        <v>2.7999999999999998E-4</v>
      </c>
      <c r="R272" s="152">
        <f t="shared" si="2"/>
        <v>2.7999999999999998E-4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1789</v>
      </c>
      <c r="AT272" s="154" t="s">
        <v>1849</v>
      </c>
      <c r="AU272" s="154" t="s">
        <v>1535</v>
      </c>
      <c r="AY272" s="17" t="s">
        <v>1750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1533</v>
      </c>
      <c r="BK272" s="155">
        <f t="shared" si="9"/>
        <v>0</v>
      </c>
      <c r="BL272" s="17" t="s">
        <v>1756</v>
      </c>
      <c r="BM272" s="154" t="s">
        <v>1627</v>
      </c>
    </row>
    <row r="273" spans="1:65" s="1" customFormat="1" ht="16.5" customHeight="1">
      <c r="A273" s="29"/>
      <c r="B273" s="142"/>
      <c r="C273" s="177" t="s">
        <v>1958</v>
      </c>
      <c r="D273" s="177" t="s">
        <v>1849</v>
      </c>
      <c r="E273" s="178" t="s">
        <v>2368</v>
      </c>
      <c r="F273" s="179" t="s">
        <v>2369</v>
      </c>
      <c r="G273" s="180" t="s">
        <v>1902</v>
      </c>
      <c r="H273" s="181">
        <v>2</v>
      </c>
      <c r="I273" s="182"/>
      <c r="J273" s="182">
        <f t="shared" si="0"/>
        <v>0</v>
      </c>
      <c r="K273" s="183"/>
      <c r="L273" s="184"/>
      <c r="M273" s="185" t="s">
        <v>1456</v>
      </c>
      <c r="N273" s="186" t="s">
        <v>1491</v>
      </c>
      <c r="O273" s="152">
        <v>0</v>
      </c>
      <c r="P273" s="152">
        <f t="shared" si="1"/>
        <v>0</v>
      </c>
      <c r="Q273" s="152">
        <v>1.9000000000000001E-4</v>
      </c>
      <c r="R273" s="152">
        <f t="shared" si="2"/>
        <v>3.8000000000000002E-4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1789</v>
      </c>
      <c r="AT273" s="154" t="s">
        <v>1849</v>
      </c>
      <c r="AU273" s="154" t="s">
        <v>1535</v>
      </c>
      <c r="AY273" s="17" t="s">
        <v>1750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1533</v>
      </c>
      <c r="BK273" s="155">
        <f t="shared" si="9"/>
        <v>0</v>
      </c>
      <c r="BL273" s="17" t="s">
        <v>1756</v>
      </c>
      <c r="BM273" s="154" t="s">
        <v>1431</v>
      </c>
    </row>
    <row r="274" spans="1:65" s="1" customFormat="1" ht="16.5" customHeight="1">
      <c r="A274" s="29"/>
      <c r="B274" s="142"/>
      <c r="C274" s="177" t="s">
        <v>1962</v>
      </c>
      <c r="D274" s="177" t="s">
        <v>1849</v>
      </c>
      <c r="E274" s="178" t="s">
        <v>2372</v>
      </c>
      <c r="F274" s="179" t="s">
        <v>2373</v>
      </c>
      <c r="G274" s="180" t="s">
        <v>1902</v>
      </c>
      <c r="H274" s="181">
        <v>2</v>
      </c>
      <c r="I274" s="182"/>
      <c r="J274" s="182">
        <f t="shared" si="0"/>
        <v>0</v>
      </c>
      <c r="K274" s="183"/>
      <c r="L274" s="184"/>
      <c r="M274" s="185" t="s">
        <v>1456</v>
      </c>
      <c r="N274" s="186" t="s">
        <v>1491</v>
      </c>
      <c r="O274" s="152">
        <v>0</v>
      </c>
      <c r="P274" s="152">
        <f t="shared" si="1"/>
        <v>0</v>
      </c>
      <c r="Q274" s="152">
        <v>1.08E-3</v>
      </c>
      <c r="R274" s="152">
        <f t="shared" si="2"/>
        <v>2.16E-3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1789</v>
      </c>
      <c r="AT274" s="154" t="s">
        <v>1849</v>
      </c>
      <c r="AU274" s="154" t="s">
        <v>1535</v>
      </c>
      <c r="AY274" s="17" t="s">
        <v>1750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1533</v>
      </c>
      <c r="BK274" s="155">
        <f t="shared" si="9"/>
        <v>0</v>
      </c>
      <c r="BL274" s="17" t="s">
        <v>1756</v>
      </c>
      <c r="BM274" s="154" t="s">
        <v>1432</v>
      </c>
    </row>
    <row r="275" spans="1:65" s="1" customFormat="1" ht="37.9" customHeight="1">
      <c r="A275" s="29"/>
      <c r="B275" s="142"/>
      <c r="C275" s="143" t="s">
        <v>1966</v>
      </c>
      <c r="D275" s="143" t="s">
        <v>1752</v>
      </c>
      <c r="E275" s="144" t="s">
        <v>1433</v>
      </c>
      <c r="F275" s="145" t="s">
        <v>1434</v>
      </c>
      <c r="G275" s="146" t="s">
        <v>1902</v>
      </c>
      <c r="H275" s="147">
        <v>3</v>
      </c>
      <c r="I275" s="148"/>
      <c r="J275" s="148">
        <f t="shared" si="0"/>
        <v>0</v>
      </c>
      <c r="K275" s="149"/>
      <c r="L275" s="30"/>
      <c r="M275" s="150" t="s">
        <v>1456</v>
      </c>
      <c r="N275" s="151" t="s">
        <v>1491</v>
      </c>
      <c r="O275" s="152">
        <v>1.105</v>
      </c>
      <c r="P275" s="152">
        <f t="shared" si="1"/>
        <v>3.3149999999999999</v>
      </c>
      <c r="Q275" s="152">
        <v>0</v>
      </c>
      <c r="R275" s="152">
        <f t="shared" si="2"/>
        <v>0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1756</v>
      </c>
      <c r="AT275" s="154" t="s">
        <v>1752</v>
      </c>
      <c r="AU275" s="154" t="s">
        <v>1535</v>
      </c>
      <c r="AY275" s="17" t="s">
        <v>1750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1533</v>
      </c>
      <c r="BK275" s="155">
        <f t="shared" si="9"/>
        <v>0</v>
      </c>
      <c r="BL275" s="17" t="s">
        <v>1756</v>
      </c>
      <c r="BM275" s="154" t="s">
        <v>1435</v>
      </c>
    </row>
    <row r="276" spans="1:65" s="1" customFormat="1" ht="24.2" customHeight="1">
      <c r="A276" s="29"/>
      <c r="B276" s="142"/>
      <c r="C276" s="177" t="s">
        <v>1970</v>
      </c>
      <c r="D276" s="177" t="s">
        <v>1849</v>
      </c>
      <c r="E276" s="178" t="s">
        <v>1436</v>
      </c>
      <c r="F276" s="179" t="s">
        <v>1437</v>
      </c>
      <c r="G276" s="180" t="s">
        <v>1902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1456</v>
      </c>
      <c r="N276" s="186" t="s">
        <v>1491</v>
      </c>
      <c r="O276" s="152">
        <v>0</v>
      </c>
      <c r="P276" s="152">
        <f t="shared" si="1"/>
        <v>0</v>
      </c>
      <c r="Q276" s="152">
        <v>1.1000000000000001E-3</v>
      </c>
      <c r="R276" s="152">
        <f t="shared" si="2"/>
        <v>1.1000000000000001E-3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1789</v>
      </c>
      <c r="AT276" s="154" t="s">
        <v>1849</v>
      </c>
      <c r="AU276" s="154" t="s">
        <v>1535</v>
      </c>
      <c r="AY276" s="17" t="s">
        <v>1750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1533</v>
      </c>
      <c r="BK276" s="155">
        <f t="shared" si="9"/>
        <v>0</v>
      </c>
      <c r="BL276" s="17" t="s">
        <v>1756</v>
      </c>
      <c r="BM276" s="154" t="s">
        <v>1438</v>
      </c>
    </row>
    <row r="277" spans="1:65" s="1" customFormat="1" ht="24.2" customHeight="1">
      <c r="A277" s="29"/>
      <c r="B277" s="142"/>
      <c r="C277" s="177" t="s">
        <v>1974</v>
      </c>
      <c r="D277" s="177" t="s">
        <v>1849</v>
      </c>
      <c r="E277" s="178" t="s">
        <v>1439</v>
      </c>
      <c r="F277" s="179" t="s">
        <v>1440</v>
      </c>
      <c r="G277" s="180" t="s">
        <v>1902</v>
      </c>
      <c r="H277" s="181">
        <v>2</v>
      </c>
      <c r="I277" s="182"/>
      <c r="J277" s="182">
        <f t="shared" si="0"/>
        <v>0</v>
      </c>
      <c r="K277" s="183"/>
      <c r="L277" s="184"/>
      <c r="M277" s="185" t="s">
        <v>1456</v>
      </c>
      <c r="N277" s="186" t="s">
        <v>1491</v>
      </c>
      <c r="O277" s="152">
        <v>0</v>
      </c>
      <c r="P277" s="152">
        <f t="shared" si="1"/>
        <v>0</v>
      </c>
      <c r="Q277" s="152">
        <v>1.1999999999999999E-3</v>
      </c>
      <c r="R277" s="152">
        <f t="shared" si="2"/>
        <v>2.3999999999999998E-3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1789</v>
      </c>
      <c r="AT277" s="154" t="s">
        <v>1849</v>
      </c>
      <c r="AU277" s="154" t="s">
        <v>1535</v>
      </c>
      <c r="AY277" s="17" t="s">
        <v>1750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1533</v>
      </c>
      <c r="BK277" s="155">
        <f t="shared" si="9"/>
        <v>0</v>
      </c>
      <c r="BL277" s="17" t="s">
        <v>1756</v>
      </c>
      <c r="BM277" s="154" t="s">
        <v>1441</v>
      </c>
    </row>
    <row r="278" spans="1:65" s="1" customFormat="1" ht="37.9" customHeight="1">
      <c r="A278" s="29"/>
      <c r="B278" s="142"/>
      <c r="C278" s="143" t="s">
        <v>1978</v>
      </c>
      <c r="D278" s="143" t="s">
        <v>1752</v>
      </c>
      <c r="E278" s="144" t="s">
        <v>1628</v>
      </c>
      <c r="F278" s="145" t="s">
        <v>1629</v>
      </c>
      <c r="G278" s="146" t="s">
        <v>1902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1456</v>
      </c>
      <c r="N278" s="151" t="s">
        <v>1491</v>
      </c>
      <c r="O278" s="152">
        <v>1.105</v>
      </c>
      <c r="P278" s="152">
        <f t="shared" si="1"/>
        <v>1.105</v>
      </c>
      <c r="Q278" s="152">
        <v>0</v>
      </c>
      <c r="R278" s="152">
        <f t="shared" si="2"/>
        <v>0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1756</v>
      </c>
      <c r="AT278" s="154" t="s">
        <v>1752</v>
      </c>
      <c r="AU278" s="154" t="s">
        <v>1535</v>
      </c>
      <c r="AY278" s="17" t="s">
        <v>1750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1533</v>
      </c>
      <c r="BK278" s="155">
        <f t="shared" si="9"/>
        <v>0</v>
      </c>
      <c r="BL278" s="17" t="s">
        <v>1756</v>
      </c>
      <c r="BM278" s="154" t="s">
        <v>1442</v>
      </c>
    </row>
    <row r="279" spans="1:65" s="1" customFormat="1" ht="16.5" customHeight="1">
      <c r="A279" s="29"/>
      <c r="B279" s="142"/>
      <c r="C279" s="177" t="s">
        <v>1982</v>
      </c>
      <c r="D279" s="177" t="s">
        <v>1849</v>
      </c>
      <c r="E279" s="178" t="s">
        <v>1299</v>
      </c>
      <c r="F279" s="179" t="s">
        <v>1300</v>
      </c>
      <c r="G279" s="180" t="s">
        <v>1902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1456</v>
      </c>
      <c r="N279" s="186" t="s">
        <v>1491</v>
      </c>
      <c r="O279" s="152">
        <v>0</v>
      </c>
      <c r="P279" s="152">
        <f t="shared" si="1"/>
        <v>0</v>
      </c>
      <c r="Q279" s="152">
        <v>6.9999999999999999E-4</v>
      </c>
      <c r="R279" s="152">
        <f t="shared" si="2"/>
        <v>6.9999999999999999E-4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1789</v>
      </c>
      <c r="AT279" s="154" t="s">
        <v>1849</v>
      </c>
      <c r="AU279" s="154" t="s">
        <v>1535</v>
      </c>
      <c r="AY279" s="17" t="s">
        <v>1750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1533</v>
      </c>
      <c r="BK279" s="155">
        <f t="shared" si="9"/>
        <v>0</v>
      </c>
      <c r="BL279" s="17" t="s">
        <v>1756</v>
      </c>
      <c r="BM279" s="154" t="s">
        <v>1630</v>
      </c>
    </row>
    <row r="280" spans="1:65" s="1" customFormat="1" ht="44.25" customHeight="1">
      <c r="A280" s="29"/>
      <c r="B280" s="142"/>
      <c r="C280" s="143" t="s">
        <v>1998</v>
      </c>
      <c r="D280" s="143" t="s">
        <v>1752</v>
      </c>
      <c r="E280" s="144" t="s">
        <v>2392</v>
      </c>
      <c r="F280" s="145" t="s">
        <v>2393</v>
      </c>
      <c r="G280" s="146" t="s">
        <v>1902</v>
      </c>
      <c r="H280" s="147">
        <v>4</v>
      </c>
      <c r="I280" s="148"/>
      <c r="J280" s="148">
        <f t="shared" si="0"/>
        <v>0</v>
      </c>
      <c r="K280" s="149"/>
      <c r="L280" s="30"/>
      <c r="M280" s="150" t="s">
        <v>1456</v>
      </c>
      <c r="N280" s="151" t="s">
        <v>1491</v>
      </c>
      <c r="O280" s="152">
        <v>0.75900000000000001</v>
      </c>
      <c r="P280" s="152">
        <f t="shared" si="1"/>
        <v>3.036</v>
      </c>
      <c r="Q280" s="152">
        <v>1.67E-3</v>
      </c>
      <c r="R280" s="152">
        <f t="shared" si="2"/>
        <v>6.6800000000000002E-3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1756</v>
      </c>
      <c r="AT280" s="154" t="s">
        <v>1752</v>
      </c>
      <c r="AU280" s="154" t="s">
        <v>1535</v>
      </c>
      <c r="AY280" s="17" t="s">
        <v>1750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1533</v>
      </c>
      <c r="BK280" s="155">
        <f t="shared" si="9"/>
        <v>0</v>
      </c>
      <c r="BL280" s="17" t="s">
        <v>1756</v>
      </c>
      <c r="BM280" s="154" t="s">
        <v>1452</v>
      </c>
    </row>
    <row r="281" spans="1:65" s="1" customFormat="1" ht="24.2" customHeight="1">
      <c r="A281" s="29"/>
      <c r="B281" s="142"/>
      <c r="C281" s="177" t="s">
        <v>2002</v>
      </c>
      <c r="D281" s="177" t="s">
        <v>1849</v>
      </c>
      <c r="E281" s="178" t="s">
        <v>2396</v>
      </c>
      <c r="F281" s="179" t="s">
        <v>1631</v>
      </c>
      <c r="G281" s="180" t="s">
        <v>1902</v>
      </c>
      <c r="H281" s="181">
        <v>2</v>
      </c>
      <c r="I281" s="182"/>
      <c r="J281" s="182">
        <f t="shared" si="0"/>
        <v>0</v>
      </c>
      <c r="K281" s="183"/>
      <c r="L281" s="184"/>
      <c r="M281" s="185" t="s">
        <v>1456</v>
      </c>
      <c r="N281" s="186" t="s">
        <v>1491</v>
      </c>
      <c r="O281" s="152">
        <v>0</v>
      </c>
      <c r="P281" s="152">
        <f t="shared" si="1"/>
        <v>0</v>
      </c>
      <c r="Q281" s="152">
        <v>7.0000000000000001E-3</v>
      </c>
      <c r="R281" s="152">
        <f t="shared" si="2"/>
        <v>1.4E-2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1789</v>
      </c>
      <c r="AT281" s="154" t="s">
        <v>1849</v>
      </c>
      <c r="AU281" s="154" t="s">
        <v>1535</v>
      </c>
      <c r="AY281" s="17" t="s">
        <v>1750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1533</v>
      </c>
      <c r="BK281" s="155">
        <f t="shared" si="9"/>
        <v>0</v>
      </c>
      <c r="BL281" s="17" t="s">
        <v>1756</v>
      </c>
      <c r="BM281" s="154" t="s">
        <v>1454</v>
      </c>
    </row>
    <row r="282" spans="1:65" s="1" customFormat="1" ht="24.2" customHeight="1">
      <c r="A282" s="29"/>
      <c r="B282" s="142"/>
      <c r="C282" s="177" t="s">
        <v>2007</v>
      </c>
      <c r="D282" s="177" t="s">
        <v>1849</v>
      </c>
      <c r="E282" s="178" t="s">
        <v>2400</v>
      </c>
      <c r="F282" s="179" t="s">
        <v>2401</v>
      </c>
      <c r="G282" s="180" t="s">
        <v>1902</v>
      </c>
      <c r="H282" s="181">
        <v>2</v>
      </c>
      <c r="I282" s="182"/>
      <c r="J282" s="182">
        <f t="shared" si="0"/>
        <v>0</v>
      </c>
      <c r="K282" s="183"/>
      <c r="L282" s="184"/>
      <c r="M282" s="185" t="s">
        <v>1456</v>
      </c>
      <c r="N282" s="186" t="s">
        <v>1491</v>
      </c>
      <c r="O282" s="152">
        <v>0</v>
      </c>
      <c r="P282" s="152">
        <f t="shared" si="1"/>
        <v>0</v>
      </c>
      <c r="Q282" s="152">
        <v>1.6299999999999999E-2</v>
      </c>
      <c r="R282" s="152">
        <f t="shared" si="2"/>
        <v>3.2599999999999997E-2</v>
      </c>
      <c r="S282" s="152">
        <v>0</v>
      </c>
      <c r="T282" s="153">
        <f t="shared" si="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1789</v>
      </c>
      <c r="AT282" s="154" t="s">
        <v>1849</v>
      </c>
      <c r="AU282" s="154" t="s">
        <v>1535</v>
      </c>
      <c r="AY282" s="17" t="s">
        <v>1750</v>
      </c>
      <c r="BE282" s="155">
        <f t="shared" si="4"/>
        <v>0</v>
      </c>
      <c r="BF282" s="155">
        <f t="shared" si="5"/>
        <v>0</v>
      </c>
      <c r="BG282" s="155">
        <f t="shared" si="6"/>
        <v>0</v>
      </c>
      <c r="BH282" s="155">
        <f t="shared" si="7"/>
        <v>0</v>
      </c>
      <c r="BI282" s="155">
        <f t="shared" si="8"/>
        <v>0</v>
      </c>
      <c r="BJ282" s="17" t="s">
        <v>1533</v>
      </c>
      <c r="BK282" s="155">
        <f t="shared" si="9"/>
        <v>0</v>
      </c>
      <c r="BL282" s="17" t="s">
        <v>1756</v>
      </c>
      <c r="BM282" s="154" t="s">
        <v>1552</v>
      </c>
    </row>
    <row r="283" spans="1:65" s="1" customFormat="1" ht="37.9" customHeight="1">
      <c r="A283" s="29"/>
      <c r="B283" s="142"/>
      <c r="C283" s="143" t="s">
        <v>2330</v>
      </c>
      <c r="D283" s="143" t="s">
        <v>1752</v>
      </c>
      <c r="E283" s="144" t="s">
        <v>1302</v>
      </c>
      <c r="F283" s="145" t="s">
        <v>1303</v>
      </c>
      <c r="G283" s="146" t="s">
        <v>1902</v>
      </c>
      <c r="H283" s="147">
        <v>7</v>
      </c>
      <c r="I283" s="148"/>
      <c r="J283" s="148">
        <f t="shared" si="0"/>
        <v>0</v>
      </c>
      <c r="K283" s="149"/>
      <c r="L283" s="30"/>
      <c r="M283" s="150" t="s">
        <v>1456</v>
      </c>
      <c r="N283" s="151" t="s">
        <v>1491</v>
      </c>
      <c r="O283" s="152">
        <v>1.226</v>
      </c>
      <c r="P283" s="152">
        <f t="shared" si="1"/>
        <v>8.5820000000000007</v>
      </c>
      <c r="Q283" s="152">
        <v>0</v>
      </c>
      <c r="R283" s="152">
        <f t="shared" si="2"/>
        <v>0</v>
      </c>
      <c r="S283" s="152">
        <v>0</v>
      </c>
      <c r="T283" s="153">
        <f t="shared" si="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1756</v>
      </c>
      <c r="AT283" s="154" t="s">
        <v>1752</v>
      </c>
      <c r="AU283" s="154" t="s">
        <v>1535</v>
      </c>
      <c r="AY283" s="17" t="s">
        <v>1750</v>
      </c>
      <c r="BE283" s="155">
        <f t="shared" si="4"/>
        <v>0</v>
      </c>
      <c r="BF283" s="155">
        <f t="shared" si="5"/>
        <v>0</v>
      </c>
      <c r="BG283" s="155">
        <f t="shared" si="6"/>
        <v>0</v>
      </c>
      <c r="BH283" s="155">
        <f t="shared" si="7"/>
        <v>0</v>
      </c>
      <c r="BI283" s="155">
        <f t="shared" si="8"/>
        <v>0</v>
      </c>
      <c r="BJ283" s="17" t="s">
        <v>1533</v>
      </c>
      <c r="BK283" s="155">
        <f t="shared" si="9"/>
        <v>0</v>
      </c>
      <c r="BL283" s="17" t="s">
        <v>1756</v>
      </c>
      <c r="BM283" s="154" t="s">
        <v>1632</v>
      </c>
    </row>
    <row r="284" spans="1:65" s="1" customFormat="1" ht="16.5" customHeight="1">
      <c r="A284" s="29"/>
      <c r="B284" s="142"/>
      <c r="C284" s="177" t="s">
        <v>754</v>
      </c>
      <c r="D284" s="177" t="s">
        <v>1849</v>
      </c>
      <c r="E284" s="178" t="s">
        <v>1305</v>
      </c>
      <c r="F284" s="179" t="s">
        <v>1306</v>
      </c>
      <c r="G284" s="180" t="s">
        <v>1902</v>
      </c>
      <c r="H284" s="181">
        <v>2</v>
      </c>
      <c r="I284" s="182"/>
      <c r="J284" s="182">
        <f t="shared" si="0"/>
        <v>0</v>
      </c>
      <c r="K284" s="183"/>
      <c r="L284" s="184"/>
      <c r="M284" s="185" t="s">
        <v>1456</v>
      </c>
      <c r="N284" s="186" t="s">
        <v>1491</v>
      </c>
      <c r="O284" s="152">
        <v>0</v>
      </c>
      <c r="P284" s="152">
        <f t="shared" si="1"/>
        <v>0</v>
      </c>
      <c r="Q284" s="152">
        <v>7.7999999999999999E-4</v>
      </c>
      <c r="R284" s="152">
        <f t="shared" si="2"/>
        <v>1.56E-3</v>
      </c>
      <c r="S284" s="152">
        <v>0</v>
      </c>
      <c r="T284" s="153">
        <f t="shared" si="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1789</v>
      </c>
      <c r="AT284" s="154" t="s">
        <v>1849</v>
      </c>
      <c r="AU284" s="154" t="s">
        <v>1535</v>
      </c>
      <c r="AY284" s="17" t="s">
        <v>1750</v>
      </c>
      <c r="BE284" s="155">
        <f t="shared" si="4"/>
        <v>0</v>
      </c>
      <c r="BF284" s="155">
        <f t="shared" si="5"/>
        <v>0</v>
      </c>
      <c r="BG284" s="155">
        <f t="shared" si="6"/>
        <v>0</v>
      </c>
      <c r="BH284" s="155">
        <f t="shared" si="7"/>
        <v>0</v>
      </c>
      <c r="BI284" s="155">
        <f t="shared" si="8"/>
        <v>0</v>
      </c>
      <c r="BJ284" s="17" t="s">
        <v>1533</v>
      </c>
      <c r="BK284" s="155">
        <f t="shared" si="9"/>
        <v>0</v>
      </c>
      <c r="BL284" s="17" t="s">
        <v>1756</v>
      </c>
      <c r="BM284" s="154" t="s">
        <v>1633</v>
      </c>
    </row>
    <row r="285" spans="1:65" s="1" customFormat="1" ht="16.5" customHeight="1">
      <c r="A285" s="29"/>
      <c r="B285" s="142"/>
      <c r="C285" s="177" t="s">
        <v>759</v>
      </c>
      <c r="D285" s="177" t="s">
        <v>1849</v>
      </c>
      <c r="E285" s="178" t="s">
        <v>1634</v>
      </c>
      <c r="F285" s="179" t="s">
        <v>0</v>
      </c>
      <c r="G285" s="180" t="s">
        <v>1902</v>
      </c>
      <c r="H285" s="181">
        <v>5</v>
      </c>
      <c r="I285" s="182"/>
      <c r="J285" s="182">
        <f t="shared" si="0"/>
        <v>0</v>
      </c>
      <c r="K285" s="183"/>
      <c r="L285" s="184"/>
      <c r="M285" s="185" t="s">
        <v>1456</v>
      </c>
      <c r="N285" s="186" t="s">
        <v>1491</v>
      </c>
      <c r="O285" s="152">
        <v>0</v>
      </c>
      <c r="P285" s="152">
        <f t="shared" si="1"/>
        <v>0</v>
      </c>
      <c r="Q285" s="152">
        <v>1.0300000000000001E-3</v>
      </c>
      <c r="R285" s="152">
        <f t="shared" si="2"/>
        <v>5.1500000000000001E-3</v>
      </c>
      <c r="S285" s="152">
        <v>0</v>
      </c>
      <c r="T285" s="153">
        <f t="shared" si="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1789</v>
      </c>
      <c r="AT285" s="154" t="s">
        <v>1849</v>
      </c>
      <c r="AU285" s="154" t="s">
        <v>1535</v>
      </c>
      <c r="AY285" s="17" t="s">
        <v>1750</v>
      </c>
      <c r="BE285" s="155">
        <f t="shared" si="4"/>
        <v>0</v>
      </c>
      <c r="BF285" s="155">
        <f t="shared" si="5"/>
        <v>0</v>
      </c>
      <c r="BG285" s="155">
        <f t="shared" si="6"/>
        <v>0</v>
      </c>
      <c r="BH285" s="155">
        <f t="shared" si="7"/>
        <v>0</v>
      </c>
      <c r="BI285" s="155">
        <f t="shared" si="8"/>
        <v>0</v>
      </c>
      <c r="BJ285" s="17" t="s">
        <v>1533</v>
      </c>
      <c r="BK285" s="155">
        <f t="shared" si="9"/>
        <v>0</v>
      </c>
      <c r="BL285" s="17" t="s">
        <v>1756</v>
      </c>
      <c r="BM285" s="154" t="s">
        <v>1</v>
      </c>
    </row>
    <row r="286" spans="1:65" s="1" customFormat="1" ht="24.2" customHeight="1">
      <c r="A286" s="29"/>
      <c r="B286" s="142"/>
      <c r="C286" s="143" t="s">
        <v>2011</v>
      </c>
      <c r="D286" s="143" t="s">
        <v>1752</v>
      </c>
      <c r="E286" s="144" t="s">
        <v>2404</v>
      </c>
      <c r="F286" s="145" t="s">
        <v>2405</v>
      </c>
      <c r="G286" s="146" t="s">
        <v>1902</v>
      </c>
      <c r="H286" s="147">
        <v>2</v>
      </c>
      <c r="I286" s="148"/>
      <c r="J286" s="148">
        <f t="shared" si="0"/>
        <v>0</v>
      </c>
      <c r="K286" s="149"/>
      <c r="L286" s="30"/>
      <c r="M286" s="150" t="s">
        <v>1456</v>
      </c>
      <c r="N286" s="151" t="s">
        <v>1491</v>
      </c>
      <c r="O286" s="152">
        <v>1.333</v>
      </c>
      <c r="P286" s="152">
        <f t="shared" si="1"/>
        <v>2.6659999999999999</v>
      </c>
      <c r="Q286" s="152">
        <v>1.3600000000000001E-3</v>
      </c>
      <c r="R286" s="152">
        <f t="shared" si="2"/>
        <v>2.7200000000000002E-3</v>
      </c>
      <c r="S286" s="152">
        <v>0</v>
      </c>
      <c r="T286" s="153">
        <f t="shared" si="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1756</v>
      </c>
      <c r="AT286" s="154" t="s">
        <v>1752</v>
      </c>
      <c r="AU286" s="154" t="s">
        <v>1535</v>
      </c>
      <c r="AY286" s="17" t="s">
        <v>1750</v>
      </c>
      <c r="BE286" s="155">
        <f t="shared" si="4"/>
        <v>0</v>
      </c>
      <c r="BF286" s="155">
        <f t="shared" si="5"/>
        <v>0</v>
      </c>
      <c r="BG286" s="155">
        <f t="shared" si="6"/>
        <v>0</v>
      </c>
      <c r="BH286" s="155">
        <f t="shared" si="7"/>
        <v>0</v>
      </c>
      <c r="BI286" s="155">
        <f t="shared" si="8"/>
        <v>0</v>
      </c>
      <c r="BJ286" s="17" t="s">
        <v>1533</v>
      </c>
      <c r="BK286" s="155">
        <f t="shared" si="9"/>
        <v>0</v>
      </c>
      <c r="BL286" s="17" t="s">
        <v>1756</v>
      </c>
      <c r="BM286" s="154" t="s">
        <v>1556</v>
      </c>
    </row>
    <row r="287" spans="1:65" s="1" customFormat="1" ht="24.2" customHeight="1">
      <c r="A287" s="29"/>
      <c r="B287" s="142"/>
      <c r="C287" s="177" t="s">
        <v>2015</v>
      </c>
      <c r="D287" s="177" t="s">
        <v>1849</v>
      </c>
      <c r="E287" s="178" t="s">
        <v>2408</v>
      </c>
      <c r="F287" s="179" t="s">
        <v>2409</v>
      </c>
      <c r="G287" s="180" t="s">
        <v>1902</v>
      </c>
      <c r="H287" s="181">
        <v>2</v>
      </c>
      <c r="I287" s="182"/>
      <c r="J287" s="182">
        <f t="shared" si="0"/>
        <v>0</v>
      </c>
      <c r="K287" s="183"/>
      <c r="L287" s="184"/>
      <c r="M287" s="185" t="s">
        <v>1456</v>
      </c>
      <c r="N287" s="186" t="s">
        <v>1491</v>
      </c>
      <c r="O287" s="152">
        <v>0</v>
      </c>
      <c r="P287" s="152">
        <f t="shared" si="1"/>
        <v>0</v>
      </c>
      <c r="Q287" s="152">
        <v>1.7999999999999999E-2</v>
      </c>
      <c r="R287" s="152">
        <f t="shared" si="2"/>
        <v>3.5999999999999997E-2</v>
      </c>
      <c r="S287" s="152">
        <v>0</v>
      </c>
      <c r="T287" s="153">
        <f t="shared" si="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1789</v>
      </c>
      <c r="AT287" s="154" t="s">
        <v>1849</v>
      </c>
      <c r="AU287" s="154" t="s">
        <v>1535</v>
      </c>
      <c r="AY287" s="17" t="s">
        <v>1750</v>
      </c>
      <c r="BE287" s="155">
        <f t="shared" si="4"/>
        <v>0</v>
      </c>
      <c r="BF287" s="155">
        <f t="shared" si="5"/>
        <v>0</v>
      </c>
      <c r="BG287" s="155">
        <f t="shared" si="6"/>
        <v>0</v>
      </c>
      <c r="BH287" s="155">
        <f t="shared" si="7"/>
        <v>0</v>
      </c>
      <c r="BI287" s="155">
        <f t="shared" si="8"/>
        <v>0</v>
      </c>
      <c r="BJ287" s="17" t="s">
        <v>1533</v>
      </c>
      <c r="BK287" s="155">
        <f t="shared" si="9"/>
        <v>0</v>
      </c>
      <c r="BL287" s="17" t="s">
        <v>1756</v>
      </c>
      <c r="BM287" s="154" t="s">
        <v>1557</v>
      </c>
    </row>
    <row r="288" spans="1:65" s="1" customFormat="1" ht="49.15" customHeight="1">
      <c r="A288" s="29"/>
      <c r="B288" s="142"/>
      <c r="C288" s="143" t="s">
        <v>2019</v>
      </c>
      <c r="D288" s="143" t="s">
        <v>1752</v>
      </c>
      <c r="E288" s="144" t="s">
        <v>2411</v>
      </c>
      <c r="F288" s="145" t="s">
        <v>2412</v>
      </c>
      <c r="G288" s="146" t="s">
        <v>1902</v>
      </c>
      <c r="H288" s="147">
        <v>2</v>
      </c>
      <c r="I288" s="148"/>
      <c r="J288" s="148">
        <f t="shared" si="0"/>
        <v>0</v>
      </c>
      <c r="K288" s="149"/>
      <c r="L288" s="30"/>
      <c r="M288" s="150" t="s">
        <v>1456</v>
      </c>
      <c r="N288" s="151" t="s">
        <v>1491</v>
      </c>
      <c r="O288" s="152">
        <v>1.278</v>
      </c>
      <c r="P288" s="152">
        <f t="shared" si="1"/>
        <v>2.556</v>
      </c>
      <c r="Q288" s="152">
        <v>7.2000000000000005E-4</v>
      </c>
      <c r="R288" s="152">
        <f t="shared" si="2"/>
        <v>1.4400000000000001E-3</v>
      </c>
      <c r="S288" s="152">
        <v>0</v>
      </c>
      <c r="T288" s="153">
        <f t="shared" si="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1756</v>
      </c>
      <c r="AT288" s="154" t="s">
        <v>1752</v>
      </c>
      <c r="AU288" s="154" t="s">
        <v>1535</v>
      </c>
      <c r="AY288" s="17" t="s">
        <v>1750</v>
      </c>
      <c r="BE288" s="155">
        <f t="shared" si="4"/>
        <v>0</v>
      </c>
      <c r="BF288" s="155">
        <f t="shared" si="5"/>
        <v>0</v>
      </c>
      <c r="BG288" s="155">
        <f t="shared" si="6"/>
        <v>0</v>
      </c>
      <c r="BH288" s="155">
        <f t="shared" si="7"/>
        <v>0</v>
      </c>
      <c r="BI288" s="155">
        <f t="shared" si="8"/>
        <v>0</v>
      </c>
      <c r="BJ288" s="17" t="s">
        <v>1533</v>
      </c>
      <c r="BK288" s="155">
        <f t="shared" si="9"/>
        <v>0</v>
      </c>
      <c r="BL288" s="17" t="s">
        <v>1756</v>
      </c>
      <c r="BM288" s="154" t="s">
        <v>1558</v>
      </c>
    </row>
    <row r="289" spans="1:65" s="1" customFormat="1" ht="24.2" customHeight="1">
      <c r="A289" s="29"/>
      <c r="B289" s="142"/>
      <c r="C289" s="177" t="s">
        <v>2023</v>
      </c>
      <c r="D289" s="177" t="s">
        <v>1849</v>
      </c>
      <c r="E289" s="178" t="s">
        <v>2415</v>
      </c>
      <c r="F289" s="179" t="s">
        <v>2416</v>
      </c>
      <c r="G289" s="180" t="s">
        <v>1902</v>
      </c>
      <c r="H289" s="181">
        <v>2</v>
      </c>
      <c r="I289" s="182"/>
      <c r="J289" s="182">
        <f t="shared" si="0"/>
        <v>0</v>
      </c>
      <c r="K289" s="183"/>
      <c r="L289" s="184"/>
      <c r="M289" s="185" t="s">
        <v>1456</v>
      </c>
      <c r="N289" s="186" t="s">
        <v>1491</v>
      </c>
      <c r="O289" s="152">
        <v>0</v>
      </c>
      <c r="P289" s="152">
        <f t="shared" si="1"/>
        <v>0</v>
      </c>
      <c r="Q289" s="152">
        <v>1.2E-2</v>
      </c>
      <c r="R289" s="152">
        <f t="shared" si="2"/>
        <v>2.4E-2</v>
      </c>
      <c r="S289" s="152">
        <v>0</v>
      </c>
      <c r="T289" s="153">
        <f t="shared" si="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1789</v>
      </c>
      <c r="AT289" s="154" t="s">
        <v>1849</v>
      </c>
      <c r="AU289" s="154" t="s">
        <v>1535</v>
      </c>
      <c r="AY289" s="17" t="s">
        <v>1750</v>
      </c>
      <c r="BE289" s="155">
        <f t="shared" si="4"/>
        <v>0</v>
      </c>
      <c r="BF289" s="155">
        <f t="shared" si="5"/>
        <v>0</v>
      </c>
      <c r="BG289" s="155">
        <f t="shared" si="6"/>
        <v>0</v>
      </c>
      <c r="BH289" s="155">
        <f t="shared" si="7"/>
        <v>0</v>
      </c>
      <c r="BI289" s="155">
        <f t="shared" si="8"/>
        <v>0</v>
      </c>
      <c r="BJ289" s="17" t="s">
        <v>1533</v>
      </c>
      <c r="BK289" s="155">
        <f t="shared" si="9"/>
        <v>0</v>
      </c>
      <c r="BL289" s="17" t="s">
        <v>1756</v>
      </c>
      <c r="BM289" s="154" t="s">
        <v>1559</v>
      </c>
    </row>
    <row r="290" spans="1:65" s="1" customFormat="1" ht="24.2" customHeight="1">
      <c r="A290" s="29"/>
      <c r="B290" s="142"/>
      <c r="C290" s="177" t="s">
        <v>2027</v>
      </c>
      <c r="D290" s="177" t="s">
        <v>1849</v>
      </c>
      <c r="E290" s="178" t="s">
        <v>2419</v>
      </c>
      <c r="F290" s="179" t="s">
        <v>2420</v>
      </c>
      <c r="G290" s="180" t="s">
        <v>1902</v>
      </c>
      <c r="H290" s="181">
        <v>2</v>
      </c>
      <c r="I290" s="182"/>
      <c r="J290" s="182">
        <f t="shared" si="0"/>
        <v>0</v>
      </c>
      <c r="K290" s="183"/>
      <c r="L290" s="184"/>
      <c r="M290" s="185" t="s">
        <v>1456</v>
      </c>
      <c r="N290" s="186" t="s">
        <v>1491</v>
      </c>
      <c r="O290" s="152">
        <v>0</v>
      </c>
      <c r="P290" s="152">
        <f t="shared" si="1"/>
        <v>0</v>
      </c>
      <c r="Q290" s="152">
        <v>2.8E-3</v>
      </c>
      <c r="R290" s="152">
        <f t="shared" si="2"/>
        <v>5.5999999999999999E-3</v>
      </c>
      <c r="S290" s="152">
        <v>0</v>
      </c>
      <c r="T290" s="153">
        <f t="shared" si="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1789</v>
      </c>
      <c r="AT290" s="154" t="s">
        <v>1849</v>
      </c>
      <c r="AU290" s="154" t="s">
        <v>1535</v>
      </c>
      <c r="AY290" s="17" t="s">
        <v>1750</v>
      </c>
      <c r="BE290" s="155">
        <f t="shared" si="4"/>
        <v>0</v>
      </c>
      <c r="BF290" s="155">
        <f t="shared" si="5"/>
        <v>0</v>
      </c>
      <c r="BG290" s="155">
        <f t="shared" si="6"/>
        <v>0</v>
      </c>
      <c r="BH290" s="155">
        <f t="shared" si="7"/>
        <v>0</v>
      </c>
      <c r="BI290" s="155">
        <f t="shared" si="8"/>
        <v>0</v>
      </c>
      <c r="BJ290" s="17" t="s">
        <v>1533</v>
      </c>
      <c r="BK290" s="155">
        <f t="shared" si="9"/>
        <v>0</v>
      </c>
      <c r="BL290" s="17" t="s">
        <v>1756</v>
      </c>
      <c r="BM290" s="154" t="s">
        <v>1560</v>
      </c>
    </row>
    <row r="291" spans="1:65" s="1" customFormat="1" ht="16.5" customHeight="1">
      <c r="A291" s="29"/>
      <c r="B291" s="142"/>
      <c r="C291" s="143" t="s">
        <v>2031</v>
      </c>
      <c r="D291" s="143" t="s">
        <v>1752</v>
      </c>
      <c r="E291" s="144" t="s">
        <v>2423</v>
      </c>
      <c r="F291" s="145" t="s">
        <v>2424</v>
      </c>
      <c r="G291" s="146" t="s">
        <v>1902</v>
      </c>
      <c r="H291" s="147">
        <v>2</v>
      </c>
      <c r="I291" s="148"/>
      <c r="J291" s="148">
        <f t="shared" si="0"/>
        <v>0</v>
      </c>
      <c r="K291" s="149"/>
      <c r="L291" s="30"/>
      <c r="M291" s="150" t="s">
        <v>1456</v>
      </c>
      <c r="N291" s="151" t="s">
        <v>1491</v>
      </c>
      <c r="O291" s="152">
        <v>1.1819999999999999</v>
      </c>
      <c r="P291" s="152">
        <f t="shared" si="1"/>
        <v>2.3639999999999999</v>
      </c>
      <c r="Q291" s="152">
        <v>0.32906000000000002</v>
      </c>
      <c r="R291" s="152">
        <f t="shared" si="2"/>
        <v>0.65812000000000004</v>
      </c>
      <c r="S291" s="152">
        <v>0</v>
      </c>
      <c r="T291" s="153">
        <f t="shared" si="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1756</v>
      </c>
      <c r="AT291" s="154" t="s">
        <v>1752</v>
      </c>
      <c r="AU291" s="154" t="s">
        <v>1535</v>
      </c>
      <c r="AY291" s="17" t="s">
        <v>1750</v>
      </c>
      <c r="BE291" s="155">
        <f t="shared" si="4"/>
        <v>0</v>
      </c>
      <c r="BF291" s="155">
        <f t="shared" si="5"/>
        <v>0</v>
      </c>
      <c r="BG291" s="155">
        <f t="shared" si="6"/>
        <v>0</v>
      </c>
      <c r="BH291" s="155">
        <f t="shared" si="7"/>
        <v>0</v>
      </c>
      <c r="BI291" s="155">
        <f t="shared" si="8"/>
        <v>0</v>
      </c>
      <c r="BJ291" s="17" t="s">
        <v>1533</v>
      </c>
      <c r="BK291" s="155">
        <f t="shared" si="9"/>
        <v>0</v>
      </c>
      <c r="BL291" s="17" t="s">
        <v>1756</v>
      </c>
      <c r="BM291" s="154" t="s">
        <v>1561</v>
      </c>
    </row>
    <row r="292" spans="1:65" s="1" customFormat="1" ht="16.5" customHeight="1">
      <c r="A292" s="29"/>
      <c r="B292" s="142"/>
      <c r="C292" s="177" t="s">
        <v>2036</v>
      </c>
      <c r="D292" s="177" t="s">
        <v>1849</v>
      </c>
      <c r="E292" s="178" t="s">
        <v>2427</v>
      </c>
      <c r="F292" s="179" t="s">
        <v>2428</v>
      </c>
      <c r="G292" s="180" t="s">
        <v>1902</v>
      </c>
      <c r="H292" s="181">
        <v>2</v>
      </c>
      <c r="I292" s="182"/>
      <c r="J292" s="182">
        <f t="shared" si="0"/>
        <v>0</v>
      </c>
      <c r="K292" s="183"/>
      <c r="L292" s="184"/>
      <c r="M292" s="185" t="s">
        <v>1456</v>
      </c>
      <c r="N292" s="186" t="s">
        <v>1491</v>
      </c>
      <c r="O292" s="152">
        <v>0</v>
      </c>
      <c r="P292" s="152">
        <f t="shared" si="1"/>
        <v>0</v>
      </c>
      <c r="Q292" s="152">
        <v>2.9499999999999998E-2</v>
      </c>
      <c r="R292" s="152">
        <f t="shared" si="2"/>
        <v>5.8999999999999997E-2</v>
      </c>
      <c r="S292" s="152">
        <v>0</v>
      </c>
      <c r="T292" s="153">
        <f t="shared" si="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1789</v>
      </c>
      <c r="AT292" s="154" t="s">
        <v>1849</v>
      </c>
      <c r="AU292" s="154" t="s">
        <v>1535</v>
      </c>
      <c r="AY292" s="17" t="s">
        <v>1750</v>
      </c>
      <c r="BE292" s="155">
        <f t="shared" si="4"/>
        <v>0</v>
      </c>
      <c r="BF292" s="155">
        <f t="shared" si="5"/>
        <v>0</v>
      </c>
      <c r="BG292" s="155">
        <f t="shared" si="6"/>
        <v>0</v>
      </c>
      <c r="BH292" s="155">
        <f t="shared" si="7"/>
        <v>0</v>
      </c>
      <c r="BI292" s="155">
        <f t="shared" si="8"/>
        <v>0</v>
      </c>
      <c r="BJ292" s="17" t="s">
        <v>1533</v>
      </c>
      <c r="BK292" s="155">
        <f t="shared" si="9"/>
        <v>0</v>
      </c>
      <c r="BL292" s="17" t="s">
        <v>1756</v>
      </c>
      <c r="BM292" s="154" t="s">
        <v>1562</v>
      </c>
    </row>
    <row r="293" spans="1:65" s="1" customFormat="1" ht="16.5" customHeight="1">
      <c r="A293" s="29"/>
      <c r="B293" s="142"/>
      <c r="C293" s="143" t="s">
        <v>2040</v>
      </c>
      <c r="D293" s="143" t="s">
        <v>1752</v>
      </c>
      <c r="E293" s="144" t="s">
        <v>2431</v>
      </c>
      <c r="F293" s="145" t="s">
        <v>2432</v>
      </c>
      <c r="G293" s="146" t="s">
        <v>1902</v>
      </c>
      <c r="H293" s="147">
        <v>2</v>
      </c>
      <c r="I293" s="148"/>
      <c r="J293" s="148">
        <f t="shared" si="0"/>
        <v>0</v>
      </c>
      <c r="K293" s="149"/>
      <c r="L293" s="30"/>
      <c r="M293" s="150" t="s">
        <v>1456</v>
      </c>
      <c r="N293" s="151" t="s">
        <v>1491</v>
      </c>
      <c r="O293" s="152">
        <v>0.86299999999999999</v>
      </c>
      <c r="P293" s="152">
        <f t="shared" si="1"/>
        <v>1.726</v>
      </c>
      <c r="Q293" s="152">
        <v>0.12303</v>
      </c>
      <c r="R293" s="152">
        <f t="shared" si="2"/>
        <v>0.24606</v>
      </c>
      <c r="S293" s="152">
        <v>0</v>
      </c>
      <c r="T293" s="153">
        <f t="shared" si="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1756</v>
      </c>
      <c r="AT293" s="154" t="s">
        <v>1752</v>
      </c>
      <c r="AU293" s="154" t="s">
        <v>1535</v>
      </c>
      <c r="AY293" s="17" t="s">
        <v>1750</v>
      </c>
      <c r="BE293" s="155">
        <f t="shared" si="4"/>
        <v>0</v>
      </c>
      <c r="BF293" s="155">
        <f t="shared" si="5"/>
        <v>0</v>
      </c>
      <c r="BG293" s="155">
        <f t="shared" si="6"/>
        <v>0</v>
      </c>
      <c r="BH293" s="155">
        <f t="shared" si="7"/>
        <v>0</v>
      </c>
      <c r="BI293" s="155">
        <f t="shared" si="8"/>
        <v>0</v>
      </c>
      <c r="BJ293" s="17" t="s">
        <v>1533</v>
      </c>
      <c r="BK293" s="155">
        <f t="shared" si="9"/>
        <v>0</v>
      </c>
      <c r="BL293" s="17" t="s">
        <v>1756</v>
      </c>
      <c r="BM293" s="154" t="s">
        <v>1564</v>
      </c>
    </row>
    <row r="294" spans="1:65" s="1" customFormat="1" ht="24.2" customHeight="1">
      <c r="A294" s="29"/>
      <c r="B294" s="142"/>
      <c r="C294" s="177" t="s">
        <v>2045</v>
      </c>
      <c r="D294" s="177" t="s">
        <v>1849</v>
      </c>
      <c r="E294" s="178" t="s">
        <v>2435</v>
      </c>
      <c r="F294" s="179" t="s">
        <v>2436</v>
      </c>
      <c r="G294" s="180" t="s">
        <v>1902</v>
      </c>
      <c r="H294" s="181">
        <v>2</v>
      </c>
      <c r="I294" s="182"/>
      <c r="J294" s="182">
        <f t="shared" si="0"/>
        <v>0</v>
      </c>
      <c r="K294" s="183"/>
      <c r="L294" s="184"/>
      <c r="M294" s="185" t="s">
        <v>1456</v>
      </c>
      <c r="N294" s="186" t="s">
        <v>1491</v>
      </c>
      <c r="O294" s="152">
        <v>0</v>
      </c>
      <c r="P294" s="152">
        <f t="shared" si="1"/>
        <v>0</v>
      </c>
      <c r="Q294" s="152">
        <v>1.3299999999999999E-2</v>
      </c>
      <c r="R294" s="152">
        <f t="shared" si="2"/>
        <v>2.6599999999999999E-2</v>
      </c>
      <c r="S294" s="152">
        <v>0</v>
      </c>
      <c r="T294" s="153">
        <f t="shared" si="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1789</v>
      </c>
      <c r="AT294" s="154" t="s">
        <v>1849</v>
      </c>
      <c r="AU294" s="154" t="s">
        <v>1535</v>
      </c>
      <c r="AY294" s="17" t="s">
        <v>1750</v>
      </c>
      <c r="BE294" s="155">
        <f t="shared" si="4"/>
        <v>0</v>
      </c>
      <c r="BF294" s="155">
        <f t="shared" si="5"/>
        <v>0</v>
      </c>
      <c r="BG294" s="155">
        <f t="shared" si="6"/>
        <v>0</v>
      </c>
      <c r="BH294" s="155">
        <f t="shared" si="7"/>
        <v>0</v>
      </c>
      <c r="BI294" s="155">
        <f t="shared" si="8"/>
        <v>0</v>
      </c>
      <c r="BJ294" s="17" t="s">
        <v>1533</v>
      </c>
      <c r="BK294" s="155">
        <f t="shared" si="9"/>
        <v>0</v>
      </c>
      <c r="BL294" s="17" t="s">
        <v>1756</v>
      </c>
      <c r="BM294" s="154" t="s">
        <v>1565</v>
      </c>
    </row>
    <row r="295" spans="1:65" s="1" customFormat="1" ht="24.2" customHeight="1">
      <c r="A295" s="29"/>
      <c r="B295" s="142"/>
      <c r="C295" s="143" t="s">
        <v>2051</v>
      </c>
      <c r="D295" s="143" t="s">
        <v>1752</v>
      </c>
      <c r="E295" s="144" t="s">
        <v>2443</v>
      </c>
      <c r="F295" s="145" t="s">
        <v>2444</v>
      </c>
      <c r="G295" s="146" t="s">
        <v>1902</v>
      </c>
      <c r="H295" s="147">
        <v>2</v>
      </c>
      <c r="I295" s="148"/>
      <c r="J295" s="148">
        <f t="shared" si="0"/>
        <v>0</v>
      </c>
      <c r="K295" s="149"/>
      <c r="L295" s="30"/>
      <c r="M295" s="150" t="s">
        <v>1456</v>
      </c>
      <c r="N295" s="151" t="s">
        <v>1491</v>
      </c>
      <c r="O295" s="152">
        <v>10.3</v>
      </c>
      <c r="P295" s="152">
        <f t="shared" si="1"/>
        <v>20.6</v>
      </c>
      <c r="Q295" s="152">
        <v>0.45937</v>
      </c>
      <c r="R295" s="152">
        <f t="shared" si="2"/>
        <v>0.91874</v>
      </c>
      <c r="S295" s="152">
        <v>0</v>
      </c>
      <c r="T295" s="153">
        <f t="shared" si="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1756</v>
      </c>
      <c r="AT295" s="154" t="s">
        <v>1752</v>
      </c>
      <c r="AU295" s="154" t="s">
        <v>1535</v>
      </c>
      <c r="AY295" s="17" t="s">
        <v>1750</v>
      </c>
      <c r="BE295" s="155">
        <f t="shared" si="4"/>
        <v>0</v>
      </c>
      <c r="BF295" s="155">
        <f t="shared" si="5"/>
        <v>0</v>
      </c>
      <c r="BG295" s="155">
        <f t="shared" si="6"/>
        <v>0</v>
      </c>
      <c r="BH295" s="155">
        <f t="shared" si="7"/>
        <v>0</v>
      </c>
      <c r="BI295" s="155">
        <f t="shared" si="8"/>
        <v>0</v>
      </c>
      <c r="BJ295" s="17" t="s">
        <v>1533</v>
      </c>
      <c r="BK295" s="155">
        <f t="shared" si="9"/>
        <v>0</v>
      </c>
      <c r="BL295" s="17" t="s">
        <v>1756</v>
      </c>
      <c r="BM295" s="154" t="s">
        <v>1321</v>
      </c>
    </row>
    <row r="296" spans="1:65" s="1" customFormat="1" ht="16.5" customHeight="1">
      <c r="A296" s="29"/>
      <c r="B296" s="142"/>
      <c r="C296" s="143" t="s">
        <v>2057</v>
      </c>
      <c r="D296" s="143" t="s">
        <v>1752</v>
      </c>
      <c r="E296" s="144" t="s">
        <v>2447</v>
      </c>
      <c r="F296" s="145" t="s">
        <v>2448</v>
      </c>
      <c r="G296" s="146" t="s">
        <v>1786</v>
      </c>
      <c r="H296" s="147">
        <v>356.64</v>
      </c>
      <c r="I296" s="148"/>
      <c r="J296" s="148">
        <f t="shared" si="0"/>
        <v>0</v>
      </c>
      <c r="K296" s="149"/>
      <c r="L296" s="30"/>
      <c r="M296" s="150" t="s">
        <v>1456</v>
      </c>
      <c r="N296" s="151" t="s">
        <v>1491</v>
      </c>
      <c r="O296" s="152">
        <v>5.3999999999999999E-2</v>
      </c>
      <c r="P296" s="152">
        <f t="shared" si="1"/>
        <v>19.258559999999999</v>
      </c>
      <c r="Q296" s="152">
        <v>1.9000000000000001E-4</v>
      </c>
      <c r="R296" s="152">
        <f t="shared" si="2"/>
        <v>6.7761600000000005E-2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1756</v>
      </c>
      <c r="AT296" s="154" t="s">
        <v>1752</v>
      </c>
      <c r="AU296" s="154" t="s">
        <v>1535</v>
      </c>
      <c r="AY296" s="17" t="s">
        <v>1750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1533</v>
      </c>
      <c r="BK296" s="155">
        <f t="shared" si="9"/>
        <v>0</v>
      </c>
      <c r="BL296" s="17" t="s">
        <v>1756</v>
      </c>
      <c r="BM296" s="154" t="s">
        <v>1327</v>
      </c>
    </row>
    <row r="297" spans="1:65" s="13" customFormat="1">
      <c r="B297" s="163"/>
      <c r="D297" s="157" t="s">
        <v>1758</v>
      </c>
      <c r="F297" s="165" t="s">
        <v>2</v>
      </c>
      <c r="H297" s="166">
        <v>356.64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1758</v>
      </c>
      <c r="AU297" s="164" t="s">
        <v>1535</v>
      </c>
      <c r="AV297" s="13" t="s">
        <v>1535</v>
      </c>
      <c r="AW297" s="13" t="s">
        <v>1458</v>
      </c>
      <c r="AX297" s="13" t="s">
        <v>1533</v>
      </c>
      <c r="AY297" s="164" t="s">
        <v>1750</v>
      </c>
    </row>
    <row r="298" spans="1:65" s="1" customFormat="1" ht="16.5" customHeight="1">
      <c r="A298" s="29"/>
      <c r="B298" s="142"/>
      <c r="C298" s="143" t="s">
        <v>2061</v>
      </c>
      <c r="D298" s="143" t="s">
        <v>1752</v>
      </c>
      <c r="E298" s="144" t="s">
        <v>1329</v>
      </c>
      <c r="F298" s="145" t="s">
        <v>1330</v>
      </c>
      <c r="G298" s="146" t="s">
        <v>1786</v>
      </c>
      <c r="H298" s="147">
        <v>297.2</v>
      </c>
      <c r="I298" s="148"/>
      <c r="J298" s="148">
        <f>ROUND(I298*H298,2)</f>
        <v>0</v>
      </c>
      <c r="K298" s="149"/>
      <c r="L298" s="30"/>
      <c r="M298" s="150" t="s">
        <v>1456</v>
      </c>
      <c r="N298" s="151" t="s">
        <v>1491</v>
      </c>
      <c r="O298" s="152">
        <v>4.3999999999999997E-2</v>
      </c>
      <c r="P298" s="152">
        <f>O298*H298</f>
        <v>13.076799999999999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1756</v>
      </c>
      <c r="AT298" s="154" t="s">
        <v>1752</v>
      </c>
      <c r="AU298" s="154" t="s">
        <v>1535</v>
      </c>
      <c r="AY298" s="17" t="s">
        <v>1750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1533</v>
      </c>
      <c r="BK298" s="155">
        <f>ROUND(I298*H298,2)</f>
        <v>0</v>
      </c>
      <c r="BL298" s="17" t="s">
        <v>1756</v>
      </c>
      <c r="BM298" s="154" t="s">
        <v>1331</v>
      </c>
    </row>
    <row r="299" spans="1:65" s="11" customFormat="1" ht="22.9" customHeight="1">
      <c r="B299" s="130"/>
      <c r="D299" s="131" t="s">
        <v>1525</v>
      </c>
      <c r="E299" s="140" t="s">
        <v>1794</v>
      </c>
      <c r="F299" s="140" t="s">
        <v>2035</v>
      </c>
      <c r="J299" s="141">
        <f>BK299</f>
        <v>0</v>
      </c>
      <c r="L299" s="130"/>
      <c r="M299" s="134"/>
      <c r="N299" s="135"/>
      <c r="O299" s="135"/>
      <c r="P299" s="136">
        <f>SUM(P300:P305)</f>
        <v>68.005200000000002</v>
      </c>
      <c r="Q299" s="135"/>
      <c r="R299" s="136">
        <f>SUM(R300:R305)</f>
        <v>2.166E-3</v>
      </c>
      <c r="S299" s="135"/>
      <c r="T299" s="137">
        <f>SUM(T300:T305)</f>
        <v>0</v>
      </c>
      <c r="AR299" s="131" t="s">
        <v>1533</v>
      </c>
      <c r="AT299" s="138" t="s">
        <v>1525</v>
      </c>
      <c r="AU299" s="138" t="s">
        <v>1533</v>
      </c>
      <c r="AY299" s="131" t="s">
        <v>1750</v>
      </c>
      <c r="BK299" s="139">
        <f>SUM(BK300:BK305)</f>
        <v>0</v>
      </c>
    </row>
    <row r="300" spans="1:65" s="1" customFormat="1" ht="37.9" customHeight="1">
      <c r="A300" s="29"/>
      <c r="B300" s="142"/>
      <c r="C300" s="143" t="s">
        <v>2066</v>
      </c>
      <c r="D300" s="143" t="s">
        <v>1752</v>
      </c>
      <c r="E300" s="144" t="s">
        <v>2037</v>
      </c>
      <c r="F300" s="145" t="s">
        <v>2038</v>
      </c>
      <c r="G300" s="146" t="s">
        <v>1786</v>
      </c>
      <c r="H300" s="147">
        <v>105.8</v>
      </c>
      <c r="I300" s="148"/>
      <c r="J300" s="148">
        <f>ROUND(I300*H300,2)</f>
        <v>0</v>
      </c>
      <c r="K300" s="149"/>
      <c r="L300" s="30"/>
      <c r="M300" s="150" t="s">
        <v>1456</v>
      </c>
      <c r="N300" s="151" t="s">
        <v>1491</v>
      </c>
      <c r="O300" s="152">
        <v>0.13900000000000001</v>
      </c>
      <c r="P300" s="152">
        <f>O300*H300</f>
        <v>14.706200000000001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1756</v>
      </c>
      <c r="AT300" s="154" t="s">
        <v>1752</v>
      </c>
      <c r="AU300" s="154" t="s">
        <v>1535</v>
      </c>
      <c r="AY300" s="17" t="s">
        <v>1750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1533</v>
      </c>
      <c r="BK300" s="155">
        <f>ROUND(I300*H300,2)</f>
        <v>0</v>
      </c>
      <c r="BL300" s="17" t="s">
        <v>1756</v>
      </c>
      <c r="BM300" s="154" t="s">
        <v>2039</v>
      </c>
    </row>
    <row r="301" spans="1:65" s="1" customFormat="1" ht="24.2" customHeight="1">
      <c r="A301" s="29"/>
      <c r="B301" s="142"/>
      <c r="C301" s="143" t="s">
        <v>2070</v>
      </c>
      <c r="D301" s="143" t="s">
        <v>1752</v>
      </c>
      <c r="E301" s="144" t="s">
        <v>2041</v>
      </c>
      <c r="F301" s="145" t="s">
        <v>2042</v>
      </c>
      <c r="G301" s="146" t="s">
        <v>1786</v>
      </c>
      <c r="H301" s="147">
        <v>105.8</v>
      </c>
      <c r="I301" s="148"/>
      <c r="J301" s="148">
        <f>ROUND(I301*H301,2)</f>
        <v>0</v>
      </c>
      <c r="K301" s="149"/>
      <c r="L301" s="30"/>
      <c r="M301" s="150" t="s">
        <v>1456</v>
      </c>
      <c r="N301" s="151" t="s">
        <v>1491</v>
      </c>
      <c r="O301" s="152">
        <v>0.19600000000000001</v>
      </c>
      <c r="P301" s="152">
        <f>O301*H301</f>
        <v>20.736799999999999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1756</v>
      </c>
      <c r="AT301" s="154" t="s">
        <v>1752</v>
      </c>
      <c r="AU301" s="154" t="s">
        <v>1535</v>
      </c>
      <c r="AY301" s="17" t="s">
        <v>1750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1533</v>
      </c>
      <c r="BK301" s="155">
        <f>ROUND(I301*H301,2)</f>
        <v>0</v>
      </c>
      <c r="BL301" s="17" t="s">
        <v>1756</v>
      </c>
      <c r="BM301" s="154" t="s">
        <v>2043</v>
      </c>
    </row>
    <row r="302" spans="1:65" s="1" customFormat="1" ht="24.2" customHeight="1">
      <c r="A302" s="29"/>
      <c r="B302" s="142"/>
      <c r="C302" s="143" t="s">
        <v>2074</v>
      </c>
      <c r="D302" s="143" t="s">
        <v>1752</v>
      </c>
      <c r="E302" s="144" t="s">
        <v>2046</v>
      </c>
      <c r="F302" s="145" t="s">
        <v>2047</v>
      </c>
      <c r="G302" s="146" t="s">
        <v>1786</v>
      </c>
      <c r="H302" s="147">
        <v>72.2</v>
      </c>
      <c r="I302" s="148"/>
      <c r="J302" s="148">
        <f>ROUND(I302*H302,2)</f>
        <v>0</v>
      </c>
      <c r="K302" s="149"/>
      <c r="L302" s="30"/>
      <c r="M302" s="150" t="s">
        <v>1456</v>
      </c>
      <c r="N302" s="151" t="s">
        <v>1491</v>
      </c>
      <c r="O302" s="152">
        <v>0.45100000000000001</v>
      </c>
      <c r="P302" s="152">
        <f>O302*H302</f>
        <v>32.562200000000004</v>
      </c>
      <c r="Q302" s="152">
        <v>3.0000000000000001E-5</v>
      </c>
      <c r="R302" s="152">
        <f>Q302*H302</f>
        <v>2.166E-3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1756</v>
      </c>
      <c r="AT302" s="154" t="s">
        <v>1752</v>
      </c>
      <c r="AU302" s="154" t="s">
        <v>1535</v>
      </c>
      <c r="AY302" s="17" t="s">
        <v>1750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1533</v>
      </c>
      <c r="BK302" s="155">
        <f>ROUND(I302*H302,2)</f>
        <v>0</v>
      </c>
      <c r="BL302" s="17" t="s">
        <v>1756</v>
      </c>
      <c r="BM302" s="154" t="s">
        <v>2048</v>
      </c>
    </row>
    <row r="303" spans="1:65" s="13" customFormat="1">
      <c r="B303" s="163"/>
      <c r="D303" s="157" t="s">
        <v>1758</v>
      </c>
      <c r="E303" s="164" t="s">
        <v>1456</v>
      </c>
      <c r="F303" s="165" t="s">
        <v>3</v>
      </c>
      <c r="H303" s="166">
        <v>34.4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1758</v>
      </c>
      <c r="AU303" s="164" t="s">
        <v>1535</v>
      </c>
      <c r="AV303" s="13" t="s">
        <v>1535</v>
      </c>
      <c r="AW303" s="13" t="s">
        <v>1482</v>
      </c>
      <c r="AX303" s="13" t="s">
        <v>1526</v>
      </c>
      <c r="AY303" s="164" t="s">
        <v>1750</v>
      </c>
    </row>
    <row r="304" spans="1:65" s="13" customFormat="1">
      <c r="B304" s="163"/>
      <c r="D304" s="157" t="s">
        <v>1758</v>
      </c>
      <c r="E304" s="164" t="s">
        <v>1456</v>
      </c>
      <c r="F304" s="165" t="s">
        <v>4</v>
      </c>
      <c r="H304" s="166">
        <v>37.799999999999997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1758</v>
      </c>
      <c r="AU304" s="164" t="s">
        <v>1535</v>
      </c>
      <c r="AV304" s="13" t="s">
        <v>1535</v>
      </c>
      <c r="AW304" s="13" t="s">
        <v>1482</v>
      </c>
      <c r="AX304" s="13" t="s">
        <v>1526</v>
      </c>
      <c r="AY304" s="164" t="s">
        <v>1750</v>
      </c>
    </row>
    <row r="305" spans="1:65" s="14" customFormat="1">
      <c r="B305" s="170"/>
      <c r="D305" s="157" t="s">
        <v>1758</v>
      </c>
      <c r="E305" s="171" t="s">
        <v>1456</v>
      </c>
      <c r="F305" s="172" t="s">
        <v>1816</v>
      </c>
      <c r="H305" s="173">
        <v>72.2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1758</v>
      </c>
      <c r="AU305" s="171" t="s">
        <v>1535</v>
      </c>
      <c r="AV305" s="14" t="s">
        <v>1756</v>
      </c>
      <c r="AW305" s="14" t="s">
        <v>1482</v>
      </c>
      <c r="AX305" s="14" t="s">
        <v>1533</v>
      </c>
      <c r="AY305" s="171" t="s">
        <v>1750</v>
      </c>
    </row>
    <row r="306" spans="1:65" s="11" customFormat="1" ht="22.9" customHeight="1">
      <c r="B306" s="130"/>
      <c r="D306" s="131" t="s">
        <v>1525</v>
      </c>
      <c r="E306" s="140" t="s">
        <v>2049</v>
      </c>
      <c r="F306" s="140" t="s">
        <v>2050</v>
      </c>
      <c r="J306" s="141">
        <f>BK306</f>
        <v>0</v>
      </c>
      <c r="L306" s="130"/>
      <c r="M306" s="134"/>
      <c r="N306" s="135"/>
      <c r="O306" s="135"/>
      <c r="P306" s="136">
        <f>P307</f>
        <v>173.86447999999999</v>
      </c>
      <c r="Q306" s="135"/>
      <c r="R306" s="136">
        <f>R307</f>
        <v>0</v>
      </c>
      <c r="S306" s="135"/>
      <c r="T306" s="137">
        <f>T307</f>
        <v>0</v>
      </c>
      <c r="AR306" s="131" t="s">
        <v>1533</v>
      </c>
      <c r="AT306" s="138" t="s">
        <v>1525</v>
      </c>
      <c r="AU306" s="138" t="s">
        <v>1533</v>
      </c>
      <c r="AY306" s="131" t="s">
        <v>1750</v>
      </c>
      <c r="BK306" s="139">
        <f>BK307</f>
        <v>0</v>
      </c>
    </row>
    <row r="307" spans="1:65" s="1" customFormat="1" ht="49.15" customHeight="1">
      <c r="A307" s="29"/>
      <c r="B307" s="142"/>
      <c r="C307" s="143" t="s">
        <v>2079</v>
      </c>
      <c r="D307" s="143" t="s">
        <v>1752</v>
      </c>
      <c r="E307" s="144" t="s">
        <v>2052</v>
      </c>
      <c r="F307" s="145" t="s">
        <v>2053</v>
      </c>
      <c r="G307" s="146" t="s">
        <v>1839</v>
      </c>
      <c r="H307" s="147">
        <v>117.476</v>
      </c>
      <c r="I307" s="148"/>
      <c r="J307" s="148">
        <f>ROUND(I307*H307,2)</f>
        <v>0</v>
      </c>
      <c r="K307" s="149"/>
      <c r="L307" s="30"/>
      <c r="M307" s="150" t="s">
        <v>1456</v>
      </c>
      <c r="N307" s="151" t="s">
        <v>1491</v>
      </c>
      <c r="O307" s="152">
        <v>1.48</v>
      </c>
      <c r="P307" s="152">
        <f>O307*H307</f>
        <v>173.86447999999999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1756</v>
      </c>
      <c r="AT307" s="154" t="s">
        <v>1752</v>
      </c>
      <c r="AU307" s="154" t="s">
        <v>1535</v>
      </c>
      <c r="AY307" s="17" t="s">
        <v>1750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1533</v>
      </c>
      <c r="BK307" s="155">
        <f>ROUND(I307*H307,2)</f>
        <v>0</v>
      </c>
      <c r="BL307" s="17" t="s">
        <v>1756</v>
      </c>
      <c r="BM307" s="154" t="s">
        <v>2054</v>
      </c>
    </row>
    <row r="308" spans="1:65" s="11" customFormat="1" ht="22.9" customHeight="1">
      <c r="B308" s="130"/>
      <c r="D308" s="131" t="s">
        <v>1525</v>
      </c>
      <c r="E308" s="140" t="s">
        <v>2055</v>
      </c>
      <c r="F308" s="140" t="s">
        <v>2056</v>
      </c>
      <c r="J308" s="141">
        <f>BK308</f>
        <v>0</v>
      </c>
      <c r="L308" s="130"/>
      <c r="M308" s="134"/>
      <c r="N308" s="135"/>
      <c r="O308" s="135"/>
      <c r="P308" s="136">
        <f>SUM(P309:P318)</f>
        <v>24.781224999999999</v>
      </c>
      <c r="Q308" s="135"/>
      <c r="R308" s="136">
        <f>SUM(R309:R318)</f>
        <v>0</v>
      </c>
      <c r="S308" s="135"/>
      <c r="T308" s="137">
        <f>SUM(T309:T318)</f>
        <v>0</v>
      </c>
      <c r="AR308" s="131" t="s">
        <v>1533</v>
      </c>
      <c r="AT308" s="138" t="s">
        <v>1525</v>
      </c>
      <c r="AU308" s="138" t="s">
        <v>1533</v>
      </c>
      <c r="AY308" s="131" t="s">
        <v>1750</v>
      </c>
      <c r="BK308" s="139">
        <f>SUM(BK309:BK318)</f>
        <v>0</v>
      </c>
    </row>
    <row r="309" spans="1:65" s="1" customFormat="1" ht="37.9" customHeight="1">
      <c r="A309" s="29"/>
      <c r="B309" s="142"/>
      <c r="C309" s="143" t="s">
        <v>2307</v>
      </c>
      <c r="D309" s="143" t="s">
        <v>1752</v>
      </c>
      <c r="E309" s="144" t="s">
        <v>2058</v>
      </c>
      <c r="F309" s="145" t="s">
        <v>2059</v>
      </c>
      <c r="G309" s="146" t="s">
        <v>1839</v>
      </c>
      <c r="H309" s="147">
        <v>96.424999999999997</v>
      </c>
      <c r="I309" s="148"/>
      <c r="J309" s="148">
        <f>ROUND(I309*H309,2)</f>
        <v>0</v>
      </c>
      <c r="K309" s="149"/>
      <c r="L309" s="30"/>
      <c r="M309" s="150" t="s">
        <v>1456</v>
      </c>
      <c r="N309" s="151" t="s">
        <v>1491</v>
      </c>
      <c r="O309" s="152">
        <v>0.03</v>
      </c>
      <c r="P309" s="152">
        <f>O309*H309</f>
        <v>2.8927499999999999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1756</v>
      </c>
      <c r="AT309" s="154" t="s">
        <v>1752</v>
      </c>
      <c r="AU309" s="154" t="s">
        <v>1535</v>
      </c>
      <c r="AY309" s="17" t="s">
        <v>1750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1533</v>
      </c>
      <c r="BK309" s="155">
        <f>ROUND(I309*H309,2)</f>
        <v>0</v>
      </c>
      <c r="BL309" s="17" t="s">
        <v>1756</v>
      </c>
      <c r="BM309" s="154" t="s">
        <v>2060</v>
      </c>
    </row>
    <row r="310" spans="1:65" s="1" customFormat="1" ht="37.9" customHeight="1">
      <c r="A310" s="29"/>
      <c r="B310" s="142"/>
      <c r="C310" s="143" t="s">
        <v>2311</v>
      </c>
      <c r="D310" s="143" t="s">
        <v>1752</v>
      </c>
      <c r="E310" s="144" t="s">
        <v>2062</v>
      </c>
      <c r="F310" s="145" t="s">
        <v>2063</v>
      </c>
      <c r="G310" s="146" t="s">
        <v>1839</v>
      </c>
      <c r="H310" s="147">
        <v>3278.45</v>
      </c>
      <c r="I310" s="148"/>
      <c r="J310" s="148">
        <f>ROUND(I310*H310,2)</f>
        <v>0</v>
      </c>
      <c r="K310" s="149"/>
      <c r="L310" s="30"/>
      <c r="M310" s="150" t="s">
        <v>1456</v>
      </c>
      <c r="N310" s="151" t="s">
        <v>1491</v>
      </c>
      <c r="O310" s="152">
        <v>2E-3</v>
      </c>
      <c r="P310" s="152">
        <f>O310*H310</f>
        <v>6.5568999999999997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1756</v>
      </c>
      <c r="AT310" s="154" t="s">
        <v>1752</v>
      </c>
      <c r="AU310" s="154" t="s">
        <v>1535</v>
      </c>
      <c r="AY310" s="17" t="s">
        <v>1750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1533</v>
      </c>
      <c r="BK310" s="155">
        <f>ROUND(I310*H310,2)</f>
        <v>0</v>
      </c>
      <c r="BL310" s="17" t="s">
        <v>1756</v>
      </c>
      <c r="BM310" s="154" t="s">
        <v>2064</v>
      </c>
    </row>
    <row r="311" spans="1:65" s="13" customFormat="1">
      <c r="B311" s="163"/>
      <c r="D311" s="157" t="s">
        <v>1758</v>
      </c>
      <c r="F311" s="165" t="s">
        <v>5</v>
      </c>
      <c r="H311" s="166">
        <v>3278.45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1758</v>
      </c>
      <c r="AU311" s="164" t="s">
        <v>1535</v>
      </c>
      <c r="AV311" s="13" t="s">
        <v>1535</v>
      </c>
      <c r="AW311" s="13" t="s">
        <v>1458</v>
      </c>
      <c r="AX311" s="13" t="s">
        <v>1533</v>
      </c>
      <c r="AY311" s="164" t="s">
        <v>1750</v>
      </c>
    </row>
    <row r="312" spans="1:65" s="1" customFormat="1" ht="24.2" customHeight="1">
      <c r="A312" s="29"/>
      <c r="B312" s="142"/>
      <c r="C312" s="143" t="s">
        <v>2315</v>
      </c>
      <c r="D312" s="143" t="s">
        <v>1752</v>
      </c>
      <c r="E312" s="144" t="s">
        <v>2067</v>
      </c>
      <c r="F312" s="145" t="s">
        <v>2068</v>
      </c>
      <c r="G312" s="146" t="s">
        <v>1839</v>
      </c>
      <c r="H312" s="147">
        <v>96.424999999999997</v>
      </c>
      <c r="I312" s="148"/>
      <c r="J312" s="148">
        <f>ROUND(I312*H312,2)</f>
        <v>0</v>
      </c>
      <c r="K312" s="149"/>
      <c r="L312" s="30"/>
      <c r="M312" s="150" t="s">
        <v>1456</v>
      </c>
      <c r="N312" s="151" t="s">
        <v>1491</v>
      </c>
      <c r="O312" s="152">
        <v>0.159</v>
      </c>
      <c r="P312" s="152">
        <f>O312*H312</f>
        <v>15.331574999999999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1756</v>
      </c>
      <c r="AT312" s="154" t="s">
        <v>1752</v>
      </c>
      <c r="AU312" s="154" t="s">
        <v>1535</v>
      </c>
      <c r="AY312" s="17" t="s">
        <v>1750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1533</v>
      </c>
      <c r="BK312" s="155">
        <f>ROUND(I312*H312,2)</f>
        <v>0</v>
      </c>
      <c r="BL312" s="17" t="s">
        <v>1756</v>
      </c>
      <c r="BM312" s="154" t="s">
        <v>2069</v>
      </c>
    </row>
    <row r="313" spans="1:65" s="1" customFormat="1" ht="55.5" customHeight="1">
      <c r="A313" s="29"/>
      <c r="B313" s="142"/>
      <c r="C313" s="143" t="s">
        <v>2319</v>
      </c>
      <c r="D313" s="143" t="s">
        <v>1752</v>
      </c>
      <c r="E313" s="144" t="s">
        <v>2071</v>
      </c>
      <c r="F313" s="145" t="s">
        <v>2072</v>
      </c>
      <c r="G313" s="146" t="s">
        <v>1839</v>
      </c>
      <c r="H313" s="147">
        <v>14.079000000000001</v>
      </c>
      <c r="I313" s="148"/>
      <c r="J313" s="148">
        <f>ROUND(I313*H313,2)</f>
        <v>0</v>
      </c>
      <c r="K313" s="149"/>
      <c r="L313" s="30"/>
      <c r="M313" s="150" t="s">
        <v>1456</v>
      </c>
      <c r="N313" s="151" t="s">
        <v>1491</v>
      </c>
      <c r="O313" s="152">
        <v>0</v>
      </c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1756</v>
      </c>
      <c r="AT313" s="154" t="s">
        <v>1752</v>
      </c>
      <c r="AU313" s="154" t="s">
        <v>1535</v>
      </c>
      <c r="AY313" s="17" t="s">
        <v>1750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1533</v>
      </c>
      <c r="BK313" s="155">
        <f>ROUND(I313*H313,2)</f>
        <v>0</v>
      </c>
      <c r="BL313" s="17" t="s">
        <v>1756</v>
      </c>
      <c r="BM313" s="154" t="s">
        <v>2073</v>
      </c>
    </row>
    <row r="314" spans="1:65" s="13" customFormat="1">
      <c r="B314" s="163"/>
      <c r="D314" s="157" t="s">
        <v>1758</v>
      </c>
      <c r="E314" s="164" t="s">
        <v>1456</v>
      </c>
      <c r="F314" s="165" t="s">
        <v>6</v>
      </c>
      <c r="H314" s="166">
        <v>14.079000000000001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1758</v>
      </c>
      <c r="AU314" s="164" t="s">
        <v>1535</v>
      </c>
      <c r="AV314" s="13" t="s">
        <v>1535</v>
      </c>
      <c r="AW314" s="13" t="s">
        <v>1482</v>
      </c>
      <c r="AX314" s="13" t="s">
        <v>1533</v>
      </c>
      <c r="AY314" s="164" t="s">
        <v>1750</v>
      </c>
    </row>
    <row r="315" spans="1:65" s="1" customFormat="1" ht="62.65" customHeight="1">
      <c r="A315" s="29"/>
      <c r="B315" s="142"/>
      <c r="C315" s="143" t="s">
        <v>2322</v>
      </c>
      <c r="D315" s="143" t="s">
        <v>1752</v>
      </c>
      <c r="E315" s="144" t="s">
        <v>2075</v>
      </c>
      <c r="F315" s="145" t="s">
        <v>2076</v>
      </c>
      <c r="G315" s="146" t="s">
        <v>1839</v>
      </c>
      <c r="H315" s="147">
        <v>40.945999999999998</v>
      </c>
      <c r="I315" s="148"/>
      <c r="J315" s="148">
        <f>ROUND(I315*H315,2)</f>
        <v>0</v>
      </c>
      <c r="K315" s="149"/>
      <c r="L315" s="30"/>
      <c r="M315" s="150" t="s">
        <v>1456</v>
      </c>
      <c r="N315" s="151" t="s">
        <v>1491</v>
      </c>
      <c r="O315" s="152">
        <v>0</v>
      </c>
      <c r="P315" s="152">
        <f>O315*H315</f>
        <v>0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1756</v>
      </c>
      <c r="AT315" s="154" t="s">
        <v>1752</v>
      </c>
      <c r="AU315" s="154" t="s">
        <v>1535</v>
      </c>
      <c r="AY315" s="17" t="s">
        <v>1750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1533</v>
      </c>
      <c r="BK315" s="155">
        <f>ROUND(I315*H315,2)</f>
        <v>0</v>
      </c>
      <c r="BL315" s="17" t="s">
        <v>1756</v>
      </c>
      <c r="BM315" s="154" t="s">
        <v>2077</v>
      </c>
    </row>
    <row r="316" spans="1:65" s="13" customFormat="1">
      <c r="B316" s="163"/>
      <c r="D316" s="157" t="s">
        <v>1758</v>
      </c>
      <c r="E316" s="164" t="s">
        <v>1456</v>
      </c>
      <c r="F316" s="165" t="s">
        <v>7</v>
      </c>
      <c r="H316" s="166">
        <v>40.945999999999998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1758</v>
      </c>
      <c r="AU316" s="164" t="s">
        <v>1535</v>
      </c>
      <c r="AV316" s="13" t="s">
        <v>1535</v>
      </c>
      <c r="AW316" s="13" t="s">
        <v>1482</v>
      </c>
      <c r="AX316" s="13" t="s">
        <v>1533</v>
      </c>
      <c r="AY316" s="164" t="s">
        <v>1750</v>
      </c>
    </row>
    <row r="317" spans="1:65" s="1" customFormat="1" ht="55.5" customHeight="1">
      <c r="A317" s="29"/>
      <c r="B317" s="142"/>
      <c r="C317" s="143" t="s">
        <v>2326</v>
      </c>
      <c r="D317" s="143" t="s">
        <v>1752</v>
      </c>
      <c r="E317" s="144" t="s">
        <v>2080</v>
      </c>
      <c r="F317" s="145" t="s">
        <v>1838</v>
      </c>
      <c r="G317" s="146" t="s">
        <v>1839</v>
      </c>
      <c r="H317" s="147">
        <v>22.14</v>
      </c>
      <c r="I317" s="148"/>
      <c r="J317" s="148">
        <f>ROUND(I317*H317,2)</f>
        <v>0</v>
      </c>
      <c r="K317" s="149"/>
      <c r="L317" s="30"/>
      <c r="M317" s="150" t="s">
        <v>1456</v>
      </c>
      <c r="N317" s="151" t="s">
        <v>1491</v>
      </c>
      <c r="O317" s="152">
        <v>0</v>
      </c>
      <c r="P317" s="152">
        <f>O317*H317</f>
        <v>0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1756</v>
      </c>
      <c r="AT317" s="154" t="s">
        <v>1752</v>
      </c>
      <c r="AU317" s="154" t="s">
        <v>1535</v>
      </c>
      <c r="AY317" s="17" t="s">
        <v>1750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1533</v>
      </c>
      <c r="BK317" s="155">
        <f>ROUND(I317*H317,2)</f>
        <v>0</v>
      </c>
      <c r="BL317" s="17" t="s">
        <v>1756</v>
      </c>
      <c r="BM317" s="154" t="s">
        <v>2081</v>
      </c>
    </row>
    <row r="318" spans="1:65" s="13" customFormat="1">
      <c r="B318" s="163"/>
      <c r="D318" s="157" t="s">
        <v>1758</v>
      </c>
      <c r="E318" s="164" t="s">
        <v>1456</v>
      </c>
      <c r="F318" s="165" t="s">
        <v>8</v>
      </c>
      <c r="H318" s="166">
        <v>22.14</v>
      </c>
      <c r="L318" s="163"/>
      <c r="M318" s="187"/>
      <c r="N318" s="188"/>
      <c r="O318" s="188"/>
      <c r="P318" s="188"/>
      <c r="Q318" s="188"/>
      <c r="R318" s="188"/>
      <c r="S318" s="188"/>
      <c r="T318" s="189"/>
      <c r="AT318" s="164" t="s">
        <v>1758</v>
      </c>
      <c r="AU318" s="164" t="s">
        <v>1535</v>
      </c>
      <c r="AV318" s="13" t="s">
        <v>1535</v>
      </c>
      <c r="AW318" s="13" t="s">
        <v>1482</v>
      </c>
      <c r="AX318" s="13" t="s">
        <v>1533</v>
      </c>
      <c r="AY318" s="164" t="s">
        <v>1750</v>
      </c>
    </row>
    <row r="319" spans="1:65" s="1" customFormat="1" ht="6.95" customHeight="1">
      <c r="A319" s="29"/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0"/>
      <c r="M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</row>
  </sheetData>
  <autoFilter ref="C127:K318"/>
  <mergeCells count="12">
    <mergeCell ref="L2:V2"/>
    <mergeCell ref="E85:H85"/>
    <mergeCell ref="E87:H87"/>
    <mergeCell ref="E89:H89"/>
    <mergeCell ref="E120:H120"/>
    <mergeCell ref="E118:H118"/>
    <mergeCell ref="E116:H116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9"/>
  <sheetViews>
    <sheetView showGridLines="0" topLeftCell="A282" workbookViewId="0">
      <selection activeCell="I132" sqref="I132:I3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1687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ROUND((SUM(BE129:BE328)),  2)</f>
        <v>0</v>
      </c>
      <c r="G35" s="29"/>
      <c r="H35" s="29"/>
      <c r="I35" s="102">
        <v>0.21</v>
      </c>
      <c r="J35" s="101">
        <f>ROUND(((SUM(BE129:BE328))*I35),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ROUND((SUM(BF129:BF328)),  2)</f>
        <v>0</v>
      </c>
      <c r="G36" s="29"/>
      <c r="H36" s="29"/>
      <c r="I36" s="102">
        <v>0.12</v>
      </c>
      <c r="J36" s="101">
        <f>ROUND(((SUM(BF129:BF328))*I36),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ROUND((SUM(BG129:BG328)),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ROUND((SUM(BH129:BH328)),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ROUND((SUM(BI129:BI328)),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SO_05.1-N - Podružné tlakové propoje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J244</f>
        <v>0</v>
      </c>
      <c r="L101" s="115"/>
    </row>
    <row r="102" spans="1:47" s="9" customFormat="1" ht="19.899999999999999" customHeight="1">
      <c r="B102" s="115"/>
      <c r="D102" s="116" t="s">
        <v>1729</v>
      </c>
      <c r="E102" s="117"/>
      <c r="F102" s="117"/>
      <c r="G102" s="117"/>
      <c r="H102" s="117"/>
      <c r="I102" s="117"/>
      <c r="J102" s="118">
        <f>J246</f>
        <v>0</v>
      </c>
      <c r="L102" s="115"/>
    </row>
    <row r="103" spans="1:47" s="9" customFormat="1" ht="19.899999999999999" customHeight="1">
      <c r="B103" s="115"/>
      <c r="D103" s="116" t="s">
        <v>1730</v>
      </c>
      <c r="E103" s="117"/>
      <c r="F103" s="117"/>
      <c r="G103" s="117"/>
      <c r="H103" s="117"/>
      <c r="I103" s="117"/>
      <c r="J103" s="118">
        <f>J251</f>
        <v>0</v>
      </c>
      <c r="L103" s="115"/>
    </row>
    <row r="104" spans="1:47" s="9" customFormat="1" ht="19.899999999999999" customHeight="1">
      <c r="B104" s="115"/>
      <c r="D104" s="116" t="s">
        <v>1731</v>
      </c>
      <c r="E104" s="117"/>
      <c r="F104" s="117"/>
      <c r="G104" s="117"/>
      <c r="H104" s="117"/>
      <c r="I104" s="117"/>
      <c r="J104" s="118">
        <f>J294</f>
        <v>0</v>
      </c>
      <c r="L104" s="115"/>
    </row>
    <row r="105" spans="1:47" s="9" customFormat="1" ht="19.899999999999999" customHeight="1">
      <c r="B105" s="115"/>
      <c r="D105" s="116" t="s">
        <v>1732</v>
      </c>
      <c r="E105" s="117"/>
      <c r="F105" s="117"/>
      <c r="G105" s="117"/>
      <c r="H105" s="117"/>
      <c r="I105" s="117"/>
      <c r="J105" s="118">
        <f>J308</f>
        <v>0</v>
      </c>
      <c r="L105" s="115"/>
    </row>
    <row r="106" spans="1:47" s="9" customFormat="1" ht="19.899999999999999" customHeight="1">
      <c r="B106" s="115"/>
      <c r="D106" s="116" t="s">
        <v>1733</v>
      </c>
      <c r="E106" s="117"/>
      <c r="F106" s="117"/>
      <c r="G106" s="117"/>
      <c r="H106" s="117"/>
      <c r="I106" s="117"/>
      <c r="J106" s="118">
        <f>J316</f>
        <v>0</v>
      </c>
      <c r="L106" s="115"/>
    </row>
    <row r="107" spans="1:47" s="9" customFormat="1" ht="19.899999999999999" customHeight="1">
      <c r="B107" s="115"/>
      <c r="D107" s="116" t="s">
        <v>1734</v>
      </c>
      <c r="E107" s="117"/>
      <c r="F107" s="117"/>
      <c r="G107" s="117"/>
      <c r="H107" s="117"/>
      <c r="I107" s="117"/>
      <c r="J107" s="118">
        <f>J318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1735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1468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1716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9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1718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87" t="str">
        <f>E11</f>
        <v>SO_05.1-N - Podružné tlakové propoje - neuznatelné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1472</v>
      </c>
      <c r="D123" s="29"/>
      <c r="E123" s="29"/>
      <c r="F123" s="24" t="str">
        <f>F14</f>
        <v xml:space="preserve"> </v>
      </c>
      <c r="G123" s="29"/>
      <c r="H123" s="29"/>
      <c r="I123" s="26" t="s">
        <v>1474</v>
      </c>
      <c r="J123" s="52">
        <f>IF(J14="","",J14)</f>
        <v>45743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1475</v>
      </c>
      <c r="D125" s="29"/>
      <c r="E125" s="29"/>
      <c r="F125" s="24" t="str">
        <f>E17</f>
        <v xml:space="preserve"> </v>
      </c>
      <c r="G125" s="29"/>
      <c r="H125" s="29"/>
      <c r="I125" s="26" t="s">
        <v>1480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1479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1483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1736</v>
      </c>
      <c r="D128" s="122" t="s">
        <v>1511</v>
      </c>
      <c r="E128" s="122" t="s">
        <v>1507</v>
      </c>
      <c r="F128" s="122" t="s">
        <v>1508</v>
      </c>
      <c r="G128" s="122" t="s">
        <v>1737</v>
      </c>
      <c r="H128" s="122" t="s">
        <v>1738</v>
      </c>
      <c r="I128" s="122" t="s">
        <v>1739</v>
      </c>
      <c r="J128" s="123" t="s">
        <v>1722</v>
      </c>
      <c r="K128" s="124" t="s">
        <v>1740</v>
      </c>
      <c r="L128" s="125"/>
      <c r="M128" s="58" t="s">
        <v>1456</v>
      </c>
      <c r="N128" s="59" t="s">
        <v>1490</v>
      </c>
      <c r="O128" s="59" t="s">
        <v>1741</v>
      </c>
      <c r="P128" s="59" t="s">
        <v>1742</v>
      </c>
      <c r="Q128" s="59" t="s">
        <v>1743</v>
      </c>
      <c r="R128" s="59" t="s">
        <v>1744</v>
      </c>
      <c r="S128" s="59" t="s">
        <v>1745</v>
      </c>
      <c r="T128" s="60" t="s">
        <v>1746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1747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256.62130300000001</v>
      </c>
      <c r="Q129" s="62"/>
      <c r="R129" s="127">
        <f>R130</f>
        <v>40.126023060000001</v>
      </c>
      <c r="S129" s="62"/>
      <c r="T129" s="128">
        <f>T130</f>
        <v>15.8908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1525</v>
      </c>
      <c r="AU129" s="17" t="s">
        <v>1724</v>
      </c>
      <c r="BK129" s="129">
        <f>BK130</f>
        <v>0</v>
      </c>
    </row>
    <row r="130" spans="1:65" s="11" customFormat="1" ht="25.9" customHeight="1">
      <c r="B130" s="130"/>
      <c r="D130" s="131" t="s">
        <v>1525</v>
      </c>
      <c r="E130" s="132" t="s">
        <v>1748</v>
      </c>
      <c r="F130" s="132" t="s">
        <v>1749</v>
      </c>
      <c r="J130" s="133">
        <f>BK130</f>
        <v>0</v>
      </c>
      <c r="L130" s="130"/>
      <c r="M130" s="134"/>
      <c r="N130" s="135"/>
      <c r="O130" s="135"/>
      <c r="P130" s="136">
        <f>P131+P244+P246+P251+P294+P308+P316+P318</f>
        <v>256.62130300000001</v>
      </c>
      <c r="Q130" s="135"/>
      <c r="R130" s="136">
        <f>R131+R244+R246+R251+R294+R308+R316+R318</f>
        <v>40.126023060000001</v>
      </c>
      <c r="S130" s="135"/>
      <c r="T130" s="137">
        <f>T131+T244+T246+T251+T294+T308+T316+T318</f>
        <v>15.8908</v>
      </c>
      <c r="AR130" s="131" t="s">
        <v>1533</v>
      </c>
      <c r="AT130" s="138" t="s">
        <v>1525</v>
      </c>
      <c r="AU130" s="138" t="s">
        <v>1526</v>
      </c>
      <c r="AY130" s="131" t="s">
        <v>1750</v>
      </c>
      <c r="BK130" s="139">
        <f>BK131+BK244+BK246+BK251+BK294+BK308+BK316+BK318</f>
        <v>0</v>
      </c>
    </row>
    <row r="131" spans="1:65" s="11" customFormat="1" ht="22.9" customHeight="1">
      <c r="B131" s="130"/>
      <c r="D131" s="131" t="s">
        <v>1525</v>
      </c>
      <c r="E131" s="140" t="s">
        <v>1533</v>
      </c>
      <c r="F131" s="140" t="s">
        <v>1751</v>
      </c>
      <c r="J131" s="141">
        <f>BK131</f>
        <v>0</v>
      </c>
      <c r="L131" s="130"/>
      <c r="M131" s="134"/>
      <c r="N131" s="135"/>
      <c r="O131" s="135"/>
      <c r="P131" s="136">
        <f>SUM(P132:P243)</f>
        <v>111.461113</v>
      </c>
      <c r="Q131" s="135"/>
      <c r="R131" s="136">
        <f>SUM(R132:R243)</f>
        <v>35.935298700000004</v>
      </c>
      <c r="S131" s="135"/>
      <c r="T131" s="137">
        <f>SUM(T132:T243)</f>
        <v>15.8908</v>
      </c>
      <c r="AR131" s="131" t="s">
        <v>1533</v>
      </c>
      <c r="AT131" s="138" t="s">
        <v>1525</v>
      </c>
      <c r="AU131" s="138" t="s">
        <v>1533</v>
      </c>
      <c r="AY131" s="131" t="s">
        <v>1750</v>
      </c>
      <c r="BK131" s="139">
        <f>SUM(BK132:BK243)</f>
        <v>0</v>
      </c>
    </row>
    <row r="132" spans="1:65" s="1" customFormat="1" ht="62.65" customHeight="1">
      <c r="A132" s="29"/>
      <c r="B132" s="142"/>
      <c r="C132" s="143" t="s">
        <v>1533</v>
      </c>
      <c r="D132" s="143" t="s">
        <v>1752</v>
      </c>
      <c r="E132" s="144" t="s">
        <v>1753</v>
      </c>
      <c r="F132" s="145" t="s">
        <v>1754</v>
      </c>
      <c r="G132" s="146" t="s">
        <v>1755</v>
      </c>
      <c r="H132" s="147">
        <v>10.6</v>
      </c>
      <c r="I132" s="148"/>
      <c r="J132" s="148">
        <f>ROUND(I132*H132,2)</f>
        <v>0</v>
      </c>
      <c r="K132" s="149"/>
      <c r="L132" s="30"/>
      <c r="M132" s="150" t="s">
        <v>1456</v>
      </c>
      <c r="N132" s="151" t="s">
        <v>1491</v>
      </c>
      <c r="O132" s="152">
        <v>7.8E-2</v>
      </c>
      <c r="P132" s="152">
        <f>O132*H132</f>
        <v>0.82679999999999998</v>
      </c>
      <c r="Q132" s="152">
        <v>0</v>
      </c>
      <c r="R132" s="152">
        <f>Q132*H132</f>
        <v>0</v>
      </c>
      <c r="S132" s="152">
        <v>0.5</v>
      </c>
      <c r="T132" s="153">
        <f>S132*H132</f>
        <v>5.3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1535</v>
      </c>
      <c r="AY132" s="17" t="s">
        <v>1750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1533</v>
      </c>
      <c r="BK132" s="155">
        <f>ROUND(I132*H132,2)</f>
        <v>0</v>
      </c>
      <c r="BL132" s="17" t="s">
        <v>1756</v>
      </c>
      <c r="BM132" s="154" t="s">
        <v>1757</v>
      </c>
    </row>
    <row r="133" spans="1:65" s="12" customFormat="1">
      <c r="B133" s="156"/>
      <c r="D133" s="157" t="s">
        <v>1758</v>
      </c>
      <c r="E133" s="158" t="s">
        <v>1456</v>
      </c>
      <c r="F133" s="159" t="s">
        <v>2154</v>
      </c>
      <c r="H133" s="158" t="s">
        <v>1456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1758</v>
      </c>
      <c r="AU133" s="158" t="s">
        <v>1535</v>
      </c>
      <c r="AV133" s="12" t="s">
        <v>1533</v>
      </c>
      <c r="AW133" s="12" t="s">
        <v>1482</v>
      </c>
      <c r="AX133" s="12" t="s">
        <v>1526</v>
      </c>
      <c r="AY133" s="158" t="s">
        <v>1750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11</v>
      </c>
      <c r="H134" s="166">
        <v>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2" customFormat="1">
      <c r="B135" s="156"/>
      <c r="D135" s="157" t="s">
        <v>1758</v>
      </c>
      <c r="E135" s="158" t="s">
        <v>1456</v>
      </c>
      <c r="F135" s="159" t="s">
        <v>1339</v>
      </c>
      <c r="H135" s="158" t="s">
        <v>1456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1758</v>
      </c>
      <c r="AU135" s="158" t="s">
        <v>1535</v>
      </c>
      <c r="AV135" s="12" t="s">
        <v>1533</v>
      </c>
      <c r="AW135" s="12" t="s">
        <v>1482</v>
      </c>
      <c r="AX135" s="12" t="s">
        <v>1526</v>
      </c>
      <c r="AY135" s="158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12</v>
      </c>
      <c r="H136" s="166">
        <v>6.6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4" customFormat="1">
      <c r="B137" s="170"/>
      <c r="D137" s="157" t="s">
        <v>1758</v>
      </c>
      <c r="E137" s="171" t="s">
        <v>1456</v>
      </c>
      <c r="F137" s="172" t="s">
        <v>1816</v>
      </c>
      <c r="H137" s="173">
        <v>10.6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1758</v>
      </c>
      <c r="AU137" s="171" t="s">
        <v>1535</v>
      </c>
      <c r="AV137" s="14" t="s">
        <v>1756</v>
      </c>
      <c r="AW137" s="14" t="s">
        <v>1482</v>
      </c>
      <c r="AX137" s="14" t="s">
        <v>1533</v>
      </c>
      <c r="AY137" s="171" t="s">
        <v>1750</v>
      </c>
    </row>
    <row r="138" spans="1:65" s="1" customFormat="1" ht="66.75" customHeight="1">
      <c r="A138" s="29"/>
      <c r="B138" s="142"/>
      <c r="C138" s="143" t="s">
        <v>1535</v>
      </c>
      <c r="D138" s="143" t="s">
        <v>1752</v>
      </c>
      <c r="E138" s="144" t="s">
        <v>2158</v>
      </c>
      <c r="F138" s="145" t="s">
        <v>2159</v>
      </c>
      <c r="G138" s="146" t="s">
        <v>1755</v>
      </c>
      <c r="H138" s="147">
        <v>8</v>
      </c>
      <c r="I138" s="148"/>
      <c r="J138" s="148">
        <f>ROUND(I138*H138,2)</f>
        <v>0</v>
      </c>
      <c r="K138" s="149"/>
      <c r="L138" s="30"/>
      <c r="M138" s="150" t="s">
        <v>1456</v>
      </c>
      <c r="N138" s="151" t="s">
        <v>1491</v>
      </c>
      <c r="O138" s="152">
        <v>0.11899999999999999</v>
      </c>
      <c r="P138" s="152">
        <f>O138*H138</f>
        <v>0.95199999999999996</v>
      </c>
      <c r="Q138" s="152">
        <v>0</v>
      </c>
      <c r="R138" s="152">
        <f>Q138*H138</f>
        <v>0</v>
      </c>
      <c r="S138" s="152">
        <v>0.44</v>
      </c>
      <c r="T138" s="153">
        <f>S138*H138</f>
        <v>3.52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1756</v>
      </c>
      <c r="AT138" s="154" t="s">
        <v>1752</v>
      </c>
      <c r="AU138" s="154" t="s">
        <v>1535</v>
      </c>
      <c r="AY138" s="17" t="s">
        <v>1750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1533</v>
      </c>
      <c r="BK138" s="155">
        <f>ROUND(I138*H138,2)</f>
        <v>0</v>
      </c>
      <c r="BL138" s="17" t="s">
        <v>1756</v>
      </c>
      <c r="BM138" s="154" t="s">
        <v>13</v>
      </c>
    </row>
    <row r="139" spans="1:65" s="12" customFormat="1">
      <c r="B139" s="156"/>
      <c r="D139" s="157" t="s">
        <v>1758</v>
      </c>
      <c r="E139" s="158" t="s">
        <v>1456</v>
      </c>
      <c r="F139" s="159" t="s">
        <v>2161</v>
      </c>
      <c r="H139" s="158" t="s">
        <v>1456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1758</v>
      </c>
      <c r="AU139" s="158" t="s">
        <v>1535</v>
      </c>
      <c r="AV139" s="12" t="s">
        <v>1533</v>
      </c>
      <c r="AW139" s="12" t="s">
        <v>1482</v>
      </c>
      <c r="AX139" s="12" t="s">
        <v>1526</v>
      </c>
      <c r="AY139" s="158" t="s">
        <v>1750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14</v>
      </c>
      <c r="H140" s="166">
        <v>8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1533</v>
      </c>
      <c r="AY140" s="164" t="s">
        <v>1750</v>
      </c>
    </row>
    <row r="141" spans="1:65" s="1" customFormat="1" ht="62.65" customHeight="1">
      <c r="A141" s="29"/>
      <c r="B141" s="142"/>
      <c r="C141" s="143" t="s">
        <v>1764</v>
      </c>
      <c r="D141" s="143" t="s">
        <v>1752</v>
      </c>
      <c r="E141" s="144" t="s">
        <v>1761</v>
      </c>
      <c r="F141" s="145" t="s">
        <v>1762</v>
      </c>
      <c r="G141" s="146" t="s">
        <v>1755</v>
      </c>
      <c r="H141" s="147">
        <v>10.6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0.19400000000000001</v>
      </c>
      <c r="P141" s="152">
        <f>O141*H141</f>
        <v>2.0564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3.4449999999999998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1763</v>
      </c>
    </row>
    <row r="142" spans="1:65" s="12" customFormat="1">
      <c r="B142" s="156"/>
      <c r="D142" s="157" t="s">
        <v>1758</v>
      </c>
      <c r="E142" s="158" t="s">
        <v>1456</v>
      </c>
      <c r="F142" s="159" t="s">
        <v>2165</v>
      </c>
      <c r="H142" s="158" t="s">
        <v>1456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1758</v>
      </c>
      <c r="AU142" s="158" t="s">
        <v>1535</v>
      </c>
      <c r="AV142" s="12" t="s">
        <v>1533</v>
      </c>
      <c r="AW142" s="12" t="s">
        <v>1482</v>
      </c>
      <c r="AX142" s="12" t="s">
        <v>1526</v>
      </c>
      <c r="AY142" s="158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11</v>
      </c>
      <c r="H143" s="166">
        <v>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2" customFormat="1">
      <c r="B144" s="156"/>
      <c r="D144" s="157" t="s">
        <v>1758</v>
      </c>
      <c r="E144" s="158" t="s">
        <v>1456</v>
      </c>
      <c r="F144" s="159" t="s">
        <v>1346</v>
      </c>
      <c r="H144" s="158" t="s">
        <v>1456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1758</v>
      </c>
      <c r="AU144" s="158" t="s">
        <v>1535</v>
      </c>
      <c r="AV144" s="12" t="s">
        <v>1533</v>
      </c>
      <c r="AW144" s="12" t="s">
        <v>1482</v>
      </c>
      <c r="AX144" s="12" t="s">
        <v>1526</v>
      </c>
      <c r="AY144" s="158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12</v>
      </c>
      <c r="H145" s="166">
        <v>6.6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1526</v>
      </c>
      <c r="AY145" s="164" t="s">
        <v>1750</v>
      </c>
    </row>
    <row r="146" spans="1:65" s="14" customFormat="1">
      <c r="B146" s="170"/>
      <c r="D146" s="157" t="s">
        <v>1758</v>
      </c>
      <c r="E146" s="171" t="s">
        <v>1456</v>
      </c>
      <c r="F146" s="172" t="s">
        <v>1816</v>
      </c>
      <c r="H146" s="173">
        <v>10.6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1758</v>
      </c>
      <c r="AU146" s="171" t="s">
        <v>1535</v>
      </c>
      <c r="AV146" s="14" t="s">
        <v>1756</v>
      </c>
      <c r="AW146" s="14" t="s">
        <v>1482</v>
      </c>
      <c r="AX146" s="14" t="s">
        <v>1533</v>
      </c>
      <c r="AY146" s="171" t="s">
        <v>1750</v>
      </c>
    </row>
    <row r="147" spans="1:65" s="1" customFormat="1" ht="55.5" customHeight="1">
      <c r="A147" s="29"/>
      <c r="B147" s="142"/>
      <c r="C147" s="143" t="s">
        <v>1756</v>
      </c>
      <c r="D147" s="143" t="s">
        <v>1752</v>
      </c>
      <c r="E147" s="144" t="s">
        <v>1765</v>
      </c>
      <c r="F147" s="145" t="s">
        <v>1766</v>
      </c>
      <c r="G147" s="146" t="s">
        <v>1755</v>
      </c>
      <c r="H147" s="147">
        <v>6.6</v>
      </c>
      <c r="I147" s="148"/>
      <c r="J147" s="148">
        <f>ROUND(I147*H147,2)</f>
        <v>0</v>
      </c>
      <c r="K147" s="149"/>
      <c r="L147" s="30"/>
      <c r="M147" s="150" t="s">
        <v>1456</v>
      </c>
      <c r="N147" s="151" t="s">
        <v>1491</v>
      </c>
      <c r="O147" s="152">
        <v>5.7000000000000002E-2</v>
      </c>
      <c r="P147" s="152">
        <f>O147*H147</f>
        <v>0.37619999999999998</v>
      </c>
      <c r="Q147" s="152">
        <v>0</v>
      </c>
      <c r="R147" s="152">
        <f>Q147*H147</f>
        <v>0</v>
      </c>
      <c r="S147" s="152">
        <v>9.8000000000000004E-2</v>
      </c>
      <c r="T147" s="153">
        <f>S147*H147</f>
        <v>0.64680000000000004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1756</v>
      </c>
      <c r="AT147" s="154" t="s">
        <v>1752</v>
      </c>
      <c r="AU147" s="154" t="s">
        <v>1535</v>
      </c>
      <c r="AY147" s="17" t="s">
        <v>1750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1533</v>
      </c>
      <c r="BK147" s="155">
        <f>ROUND(I147*H147,2)</f>
        <v>0</v>
      </c>
      <c r="BL147" s="17" t="s">
        <v>1756</v>
      </c>
      <c r="BM147" s="154" t="s">
        <v>1347</v>
      </c>
    </row>
    <row r="148" spans="1:65" s="12" customFormat="1">
      <c r="B148" s="156"/>
      <c r="D148" s="157" t="s">
        <v>1758</v>
      </c>
      <c r="E148" s="158" t="s">
        <v>1456</v>
      </c>
      <c r="F148" s="159" t="s">
        <v>1348</v>
      </c>
      <c r="H148" s="158" t="s">
        <v>1456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1758</v>
      </c>
      <c r="AU148" s="158" t="s">
        <v>1535</v>
      </c>
      <c r="AV148" s="12" t="s">
        <v>1533</v>
      </c>
      <c r="AW148" s="12" t="s">
        <v>1482</v>
      </c>
      <c r="AX148" s="12" t="s">
        <v>1526</v>
      </c>
      <c r="AY148" s="158" t="s">
        <v>1750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12</v>
      </c>
      <c r="H149" s="166">
        <v>6.6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1533</v>
      </c>
      <c r="AY149" s="164" t="s">
        <v>1750</v>
      </c>
    </row>
    <row r="150" spans="1:65" s="1" customFormat="1" ht="55.5" customHeight="1">
      <c r="A150" s="29"/>
      <c r="B150" s="142"/>
      <c r="C150" s="143" t="s">
        <v>1771</v>
      </c>
      <c r="D150" s="143" t="s">
        <v>1752</v>
      </c>
      <c r="E150" s="144" t="s">
        <v>2169</v>
      </c>
      <c r="F150" s="145" t="s">
        <v>2170</v>
      </c>
      <c r="G150" s="146" t="s">
        <v>1755</v>
      </c>
      <c r="H150" s="147">
        <v>8</v>
      </c>
      <c r="I150" s="148"/>
      <c r="J150" s="148">
        <f>ROUND(I150*H150,2)</f>
        <v>0</v>
      </c>
      <c r="K150" s="149"/>
      <c r="L150" s="30"/>
      <c r="M150" s="150" t="s">
        <v>1456</v>
      </c>
      <c r="N150" s="151" t="s">
        <v>1491</v>
      </c>
      <c r="O150" s="152">
        <v>7.8E-2</v>
      </c>
      <c r="P150" s="152">
        <f>O150*H150</f>
        <v>0.624</v>
      </c>
      <c r="Q150" s="152">
        <v>0</v>
      </c>
      <c r="R150" s="152">
        <f>Q150*H150</f>
        <v>0</v>
      </c>
      <c r="S150" s="152">
        <v>0.22</v>
      </c>
      <c r="T150" s="153">
        <f>S150*H150</f>
        <v>1.76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1756</v>
      </c>
      <c r="AT150" s="154" t="s">
        <v>1752</v>
      </c>
      <c r="AU150" s="154" t="s">
        <v>1535</v>
      </c>
      <c r="AY150" s="17" t="s">
        <v>1750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1533</v>
      </c>
      <c r="BK150" s="155">
        <f>ROUND(I150*H150,2)</f>
        <v>0</v>
      </c>
      <c r="BL150" s="17" t="s">
        <v>1756</v>
      </c>
      <c r="BM150" s="154" t="s">
        <v>2171</v>
      </c>
    </row>
    <row r="151" spans="1:65" s="12" customFormat="1">
      <c r="B151" s="156"/>
      <c r="D151" s="157" t="s">
        <v>1758</v>
      </c>
      <c r="E151" s="158" t="s">
        <v>1456</v>
      </c>
      <c r="F151" s="159" t="s">
        <v>2172</v>
      </c>
      <c r="H151" s="158" t="s">
        <v>1456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1758</v>
      </c>
      <c r="AU151" s="158" t="s">
        <v>1535</v>
      </c>
      <c r="AV151" s="12" t="s">
        <v>1533</v>
      </c>
      <c r="AW151" s="12" t="s">
        <v>1482</v>
      </c>
      <c r="AX151" s="12" t="s">
        <v>1526</v>
      </c>
      <c r="AY151" s="158" t="s">
        <v>1750</v>
      </c>
    </row>
    <row r="152" spans="1:65" s="13" customFormat="1">
      <c r="B152" s="163"/>
      <c r="D152" s="157" t="s">
        <v>1758</v>
      </c>
      <c r="E152" s="164" t="s">
        <v>1456</v>
      </c>
      <c r="F152" s="165" t="s">
        <v>11</v>
      </c>
      <c r="H152" s="166">
        <v>4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1758</v>
      </c>
      <c r="AU152" s="164" t="s">
        <v>1535</v>
      </c>
      <c r="AV152" s="13" t="s">
        <v>1535</v>
      </c>
      <c r="AW152" s="13" t="s">
        <v>1482</v>
      </c>
      <c r="AX152" s="13" t="s">
        <v>1526</v>
      </c>
      <c r="AY152" s="164" t="s">
        <v>1750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2177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11</v>
      </c>
      <c r="H154" s="166">
        <v>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1526</v>
      </c>
      <c r="AY154" s="164" t="s">
        <v>1750</v>
      </c>
    </row>
    <row r="155" spans="1:65" s="14" customFormat="1">
      <c r="B155" s="170"/>
      <c r="D155" s="157" t="s">
        <v>1758</v>
      </c>
      <c r="E155" s="171" t="s">
        <v>1456</v>
      </c>
      <c r="F155" s="172" t="s">
        <v>1816</v>
      </c>
      <c r="H155" s="173">
        <v>8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1758</v>
      </c>
      <c r="AU155" s="171" t="s">
        <v>1535</v>
      </c>
      <c r="AV155" s="14" t="s">
        <v>1756</v>
      </c>
      <c r="AW155" s="14" t="s">
        <v>1482</v>
      </c>
      <c r="AX155" s="14" t="s">
        <v>1533</v>
      </c>
      <c r="AY155" s="171" t="s">
        <v>1750</v>
      </c>
    </row>
    <row r="156" spans="1:65" s="1" customFormat="1" ht="55.5" customHeight="1">
      <c r="A156" s="29"/>
      <c r="B156" s="142"/>
      <c r="C156" s="143" t="s">
        <v>1777</v>
      </c>
      <c r="D156" s="143" t="s">
        <v>1752</v>
      </c>
      <c r="E156" s="144" t="s">
        <v>1768</v>
      </c>
      <c r="F156" s="145" t="s">
        <v>1769</v>
      </c>
      <c r="G156" s="146" t="s">
        <v>1755</v>
      </c>
      <c r="H156" s="147">
        <v>10.6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8.9999999999999993E-3</v>
      </c>
      <c r="P156" s="152">
        <f>O156*H156</f>
        <v>9.5399999999999985E-2</v>
      </c>
      <c r="Q156" s="152">
        <v>9.0000000000000006E-5</v>
      </c>
      <c r="R156" s="152">
        <f>Q156*H156</f>
        <v>9.5399999999999999E-4</v>
      </c>
      <c r="S156" s="152">
        <v>0.115</v>
      </c>
      <c r="T156" s="153">
        <f>S156*H156</f>
        <v>1.2190000000000001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1770</v>
      </c>
    </row>
    <row r="157" spans="1:65" s="12" customFormat="1">
      <c r="B157" s="156"/>
      <c r="D157" s="157" t="s">
        <v>1758</v>
      </c>
      <c r="E157" s="158" t="s">
        <v>1456</v>
      </c>
      <c r="F157" s="159" t="s">
        <v>2181</v>
      </c>
      <c r="H157" s="158" t="s">
        <v>1456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1758</v>
      </c>
      <c r="AU157" s="158" t="s">
        <v>1535</v>
      </c>
      <c r="AV157" s="12" t="s">
        <v>1533</v>
      </c>
      <c r="AW157" s="12" t="s">
        <v>1482</v>
      </c>
      <c r="AX157" s="12" t="s">
        <v>1526</v>
      </c>
      <c r="AY157" s="158" t="s">
        <v>1750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11</v>
      </c>
      <c r="H158" s="166">
        <v>4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1526</v>
      </c>
      <c r="AY158" s="164" t="s">
        <v>1750</v>
      </c>
    </row>
    <row r="159" spans="1:65" s="12" customFormat="1">
      <c r="B159" s="156"/>
      <c r="D159" s="157" t="s">
        <v>1758</v>
      </c>
      <c r="E159" s="158" t="s">
        <v>1456</v>
      </c>
      <c r="F159" s="159" t="s">
        <v>1352</v>
      </c>
      <c r="H159" s="158" t="s">
        <v>1456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1758</v>
      </c>
      <c r="AU159" s="158" t="s">
        <v>1535</v>
      </c>
      <c r="AV159" s="12" t="s">
        <v>1533</v>
      </c>
      <c r="AW159" s="12" t="s">
        <v>1482</v>
      </c>
      <c r="AX159" s="12" t="s">
        <v>1526</v>
      </c>
      <c r="AY159" s="158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12</v>
      </c>
      <c r="H160" s="166">
        <v>6.6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1526</v>
      </c>
      <c r="AY160" s="164" t="s">
        <v>1750</v>
      </c>
    </row>
    <row r="161" spans="1:65" s="14" customFormat="1">
      <c r="B161" s="170"/>
      <c r="D161" s="157" t="s">
        <v>1758</v>
      </c>
      <c r="E161" s="171" t="s">
        <v>1456</v>
      </c>
      <c r="F161" s="172" t="s">
        <v>1816</v>
      </c>
      <c r="H161" s="173">
        <v>10.6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1758</v>
      </c>
      <c r="AU161" s="171" t="s">
        <v>1535</v>
      </c>
      <c r="AV161" s="14" t="s">
        <v>1756</v>
      </c>
      <c r="AW161" s="14" t="s">
        <v>1482</v>
      </c>
      <c r="AX161" s="14" t="s">
        <v>1533</v>
      </c>
      <c r="AY161" s="171" t="s">
        <v>1750</v>
      </c>
    </row>
    <row r="162" spans="1:65" s="1" customFormat="1" ht="24.2" customHeight="1">
      <c r="A162" s="29"/>
      <c r="B162" s="142"/>
      <c r="C162" s="143" t="s">
        <v>1783</v>
      </c>
      <c r="D162" s="143" t="s">
        <v>1752</v>
      </c>
      <c r="E162" s="144" t="s">
        <v>1772</v>
      </c>
      <c r="F162" s="145" t="s">
        <v>1773</v>
      </c>
      <c r="G162" s="146" t="s">
        <v>1774</v>
      </c>
      <c r="H162" s="147">
        <v>30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0.184</v>
      </c>
      <c r="P162" s="152">
        <f>O162*H162</f>
        <v>5.52</v>
      </c>
      <c r="Q162" s="152">
        <v>3.0000000000000001E-5</v>
      </c>
      <c r="R162" s="152">
        <f>Q162*H162</f>
        <v>8.9999999999999998E-4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1775</v>
      </c>
    </row>
    <row r="163" spans="1:65" s="13" customFormat="1">
      <c r="B163" s="163"/>
      <c r="D163" s="157" t="s">
        <v>1758</v>
      </c>
      <c r="E163" s="164" t="s">
        <v>1456</v>
      </c>
      <c r="F163" s="165" t="s">
        <v>835</v>
      </c>
      <c r="H163" s="166">
        <v>30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1758</v>
      </c>
      <c r="AU163" s="164" t="s">
        <v>1535</v>
      </c>
      <c r="AV163" s="13" t="s">
        <v>1535</v>
      </c>
      <c r="AW163" s="13" t="s">
        <v>1482</v>
      </c>
      <c r="AX163" s="13" t="s">
        <v>1533</v>
      </c>
      <c r="AY163" s="164" t="s">
        <v>1750</v>
      </c>
    </row>
    <row r="164" spans="1:65" s="1" customFormat="1" ht="37.9" customHeight="1">
      <c r="A164" s="29"/>
      <c r="B164" s="142"/>
      <c r="C164" s="143" t="s">
        <v>1789</v>
      </c>
      <c r="D164" s="143" t="s">
        <v>1752</v>
      </c>
      <c r="E164" s="144" t="s">
        <v>1778</v>
      </c>
      <c r="F164" s="145" t="s">
        <v>1779</v>
      </c>
      <c r="G164" s="146" t="s">
        <v>1780</v>
      </c>
      <c r="H164" s="147">
        <v>5.35</v>
      </c>
      <c r="I164" s="148"/>
      <c r="J164" s="148">
        <f>ROUND(I164*H164,2)</f>
        <v>0</v>
      </c>
      <c r="K164" s="149"/>
      <c r="L164" s="30"/>
      <c r="M164" s="150" t="s">
        <v>1456</v>
      </c>
      <c r="N164" s="151" t="s">
        <v>1491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1756</v>
      </c>
      <c r="AT164" s="154" t="s">
        <v>1752</v>
      </c>
      <c r="AU164" s="154" t="s">
        <v>1535</v>
      </c>
      <c r="AY164" s="17" t="s">
        <v>1750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1533</v>
      </c>
      <c r="BK164" s="155">
        <f>ROUND(I164*H164,2)</f>
        <v>0</v>
      </c>
      <c r="BL164" s="17" t="s">
        <v>1756</v>
      </c>
      <c r="BM164" s="154" t="s">
        <v>1781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15</v>
      </c>
      <c r="H165" s="166">
        <v>5.35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1533</v>
      </c>
      <c r="AY165" s="164" t="s">
        <v>1750</v>
      </c>
    </row>
    <row r="166" spans="1:65" s="1" customFormat="1" ht="24.2" customHeight="1">
      <c r="A166" s="29"/>
      <c r="B166" s="142"/>
      <c r="C166" s="143" t="s">
        <v>1794</v>
      </c>
      <c r="D166" s="143" t="s">
        <v>1752</v>
      </c>
      <c r="E166" s="144" t="s">
        <v>1795</v>
      </c>
      <c r="F166" s="145" t="s">
        <v>1796</v>
      </c>
      <c r="G166" s="146" t="s">
        <v>1755</v>
      </c>
      <c r="H166" s="147">
        <v>13.79</v>
      </c>
      <c r="I166" s="148"/>
      <c r="J166" s="148">
        <f>ROUND(I166*H166,2)</f>
        <v>0</v>
      </c>
      <c r="K166" s="149"/>
      <c r="L166" s="30"/>
      <c r="M166" s="150" t="s">
        <v>1456</v>
      </c>
      <c r="N166" s="151" t="s">
        <v>1491</v>
      </c>
      <c r="O166" s="152">
        <v>1.9E-2</v>
      </c>
      <c r="P166" s="152">
        <f>O166*H166</f>
        <v>0.26200999999999997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1756</v>
      </c>
      <c r="AT166" s="154" t="s">
        <v>1752</v>
      </c>
      <c r="AU166" s="154" t="s">
        <v>1535</v>
      </c>
      <c r="AY166" s="17" t="s">
        <v>1750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1533</v>
      </c>
      <c r="BK166" s="155">
        <f>ROUND(I166*H166,2)</f>
        <v>0</v>
      </c>
      <c r="BL166" s="17" t="s">
        <v>1756</v>
      </c>
      <c r="BM166" s="154" t="s">
        <v>1220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16</v>
      </c>
      <c r="H167" s="166">
        <v>9.7899999999999991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1526</v>
      </c>
      <c r="AY167" s="164" t="s">
        <v>1750</v>
      </c>
    </row>
    <row r="168" spans="1:65" s="13" customFormat="1">
      <c r="B168" s="163"/>
      <c r="D168" s="157" t="s">
        <v>1758</v>
      </c>
      <c r="E168" s="164" t="s">
        <v>1456</v>
      </c>
      <c r="F168" s="165" t="s">
        <v>11</v>
      </c>
      <c r="H168" s="166">
        <v>4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1758</v>
      </c>
      <c r="AU168" s="164" t="s">
        <v>1535</v>
      </c>
      <c r="AV168" s="13" t="s">
        <v>1535</v>
      </c>
      <c r="AW168" s="13" t="s">
        <v>1482</v>
      </c>
      <c r="AX168" s="13" t="s">
        <v>1526</v>
      </c>
      <c r="AY168" s="164" t="s">
        <v>1750</v>
      </c>
    </row>
    <row r="169" spans="1:65" s="14" customFormat="1">
      <c r="B169" s="170"/>
      <c r="D169" s="157" t="s">
        <v>1758</v>
      </c>
      <c r="E169" s="171" t="s">
        <v>1456</v>
      </c>
      <c r="F169" s="172" t="s">
        <v>1816</v>
      </c>
      <c r="H169" s="173">
        <v>13.79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1758</v>
      </c>
      <c r="AU169" s="171" t="s">
        <v>1535</v>
      </c>
      <c r="AV169" s="14" t="s">
        <v>1756</v>
      </c>
      <c r="AW169" s="14" t="s">
        <v>1482</v>
      </c>
      <c r="AX169" s="14" t="s">
        <v>1533</v>
      </c>
      <c r="AY169" s="171" t="s">
        <v>1750</v>
      </c>
    </row>
    <row r="170" spans="1:65" s="1" customFormat="1" ht="44.25" customHeight="1">
      <c r="A170" s="29"/>
      <c r="B170" s="142"/>
      <c r="C170" s="143" t="s">
        <v>1799</v>
      </c>
      <c r="D170" s="143" t="s">
        <v>1752</v>
      </c>
      <c r="E170" s="144" t="s">
        <v>1357</v>
      </c>
      <c r="F170" s="145" t="s">
        <v>1358</v>
      </c>
      <c r="G170" s="146" t="s">
        <v>1802</v>
      </c>
      <c r="H170" s="147">
        <v>5.52</v>
      </c>
      <c r="I170" s="148"/>
      <c r="J170" s="148">
        <f>ROUND(I170*H170,2)</f>
        <v>0</v>
      </c>
      <c r="K170" s="149"/>
      <c r="L170" s="30"/>
      <c r="M170" s="150" t="s">
        <v>1456</v>
      </c>
      <c r="N170" s="151" t="s">
        <v>1491</v>
      </c>
      <c r="O170" s="152">
        <v>0.21299999999999999</v>
      </c>
      <c r="P170" s="152">
        <f>O170*H170</f>
        <v>1.1757599999999999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1756</v>
      </c>
      <c r="AT170" s="154" t="s">
        <v>1752</v>
      </c>
      <c r="AU170" s="154" t="s">
        <v>1535</v>
      </c>
      <c r="AY170" s="17" t="s">
        <v>1750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1533</v>
      </c>
      <c r="BK170" s="155">
        <f>ROUND(I170*H170,2)</f>
        <v>0</v>
      </c>
      <c r="BL170" s="17" t="s">
        <v>1756</v>
      </c>
      <c r="BM170" s="154" t="s">
        <v>1359</v>
      </c>
    </row>
    <row r="171" spans="1:65" s="12" customFormat="1">
      <c r="B171" s="156"/>
      <c r="D171" s="157" t="s">
        <v>1758</v>
      </c>
      <c r="E171" s="158" t="s">
        <v>1456</v>
      </c>
      <c r="F171" s="159" t="s">
        <v>1225</v>
      </c>
      <c r="H171" s="158" t="s">
        <v>1456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1758</v>
      </c>
      <c r="AU171" s="158" t="s">
        <v>1535</v>
      </c>
      <c r="AV171" s="12" t="s">
        <v>1533</v>
      </c>
      <c r="AW171" s="12" t="s">
        <v>1482</v>
      </c>
      <c r="AX171" s="12" t="s">
        <v>1526</v>
      </c>
      <c r="AY171" s="158" t="s">
        <v>1750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17</v>
      </c>
      <c r="H172" s="166">
        <v>5.52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44.25" customHeight="1">
      <c r="A173" s="29"/>
      <c r="B173" s="142"/>
      <c r="C173" s="143" t="s">
        <v>1806</v>
      </c>
      <c r="D173" s="143" t="s">
        <v>1752</v>
      </c>
      <c r="E173" s="144" t="s">
        <v>1367</v>
      </c>
      <c r="F173" s="145" t="s">
        <v>1368</v>
      </c>
      <c r="G173" s="146" t="s">
        <v>1802</v>
      </c>
      <c r="H173" s="147">
        <v>5.52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0.38</v>
      </c>
      <c r="P173" s="152">
        <f>O173*H173</f>
        <v>2.0975999999999999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1369</v>
      </c>
    </row>
    <row r="174" spans="1:65" s="12" customFormat="1">
      <c r="B174" s="156"/>
      <c r="D174" s="157" t="s">
        <v>1758</v>
      </c>
      <c r="E174" s="158" t="s">
        <v>1456</v>
      </c>
      <c r="F174" s="159" t="s">
        <v>1227</v>
      </c>
      <c r="H174" s="158" t="s">
        <v>1456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1758</v>
      </c>
      <c r="AU174" s="158" t="s">
        <v>1535</v>
      </c>
      <c r="AV174" s="12" t="s">
        <v>1533</v>
      </c>
      <c r="AW174" s="12" t="s">
        <v>1482</v>
      </c>
      <c r="AX174" s="12" t="s">
        <v>1526</v>
      </c>
      <c r="AY174" s="158" t="s">
        <v>1750</v>
      </c>
    </row>
    <row r="175" spans="1:65" s="13" customFormat="1">
      <c r="B175" s="163"/>
      <c r="D175" s="157" t="s">
        <v>1758</v>
      </c>
      <c r="E175" s="164" t="s">
        <v>1456</v>
      </c>
      <c r="F175" s="165" t="s">
        <v>17</v>
      </c>
      <c r="H175" s="166">
        <v>5.52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1758</v>
      </c>
      <c r="AU175" s="164" t="s">
        <v>1535</v>
      </c>
      <c r="AV175" s="13" t="s">
        <v>1535</v>
      </c>
      <c r="AW175" s="13" t="s">
        <v>1482</v>
      </c>
      <c r="AX175" s="13" t="s">
        <v>1533</v>
      </c>
      <c r="AY175" s="164" t="s">
        <v>1750</v>
      </c>
    </row>
    <row r="176" spans="1:65" s="1" customFormat="1" ht="44.25" customHeight="1">
      <c r="A176" s="29"/>
      <c r="B176" s="142"/>
      <c r="C176" s="143" t="s">
        <v>1463</v>
      </c>
      <c r="D176" s="143" t="s">
        <v>1752</v>
      </c>
      <c r="E176" s="144" t="s">
        <v>1370</v>
      </c>
      <c r="F176" s="145" t="s">
        <v>1371</v>
      </c>
      <c r="G176" s="146" t="s">
        <v>1802</v>
      </c>
      <c r="H176" s="147">
        <v>5.52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0.52200000000000002</v>
      </c>
      <c r="P176" s="152">
        <f>O176*H176</f>
        <v>2.88144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1372</v>
      </c>
    </row>
    <row r="177" spans="1:65" s="12" customFormat="1">
      <c r="B177" s="156"/>
      <c r="D177" s="157" t="s">
        <v>1758</v>
      </c>
      <c r="E177" s="158" t="s">
        <v>1456</v>
      </c>
      <c r="F177" s="159" t="s">
        <v>1233</v>
      </c>
      <c r="H177" s="158" t="s">
        <v>1456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1758</v>
      </c>
      <c r="AU177" s="158" t="s">
        <v>1535</v>
      </c>
      <c r="AV177" s="12" t="s">
        <v>1533</v>
      </c>
      <c r="AW177" s="12" t="s">
        <v>1482</v>
      </c>
      <c r="AX177" s="12" t="s">
        <v>1526</v>
      </c>
      <c r="AY177" s="158" t="s">
        <v>1750</v>
      </c>
    </row>
    <row r="178" spans="1:65" s="13" customFormat="1">
      <c r="B178" s="163"/>
      <c r="D178" s="157" t="s">
        <v>1758</v>
      </c>
      <c r="E178" s="164" t="s">
        <v>1456</v>
      </c>
      <c r="F178" s="165" t="s">
        <v>17</v>
      </c>
      <c r="H178" s="166">
        <v>5.52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1758</v>
      </c>
      <c r="AU178" s="164" t="s">
        <v>1535</v>
      </c>
      <c r="AV178" s="13" t="s">
        <v>1535</v>
      </c>
      <c r="AW178" s="13" t="s">
        <v>1482</v>
      </c>
      <c r="AX178" s="13" t="s">
        <v>1533</v>
      </c>
      <c r="AY178" s="164" t="s">
        <v>1750</v>
      </c>
    </row>
    <row r="179" spans="1:65" s="1" customFormat="1" ht="44.25" customHeight="1">
      <c r="A179" s="29"/>
      <c r="B179" s="142"/>
      <c r="C179" s="143" t="s">
        <v>1817</v>
      </c>
      <c r="D179" s="143" t="s">
        <v>1752</v>
      </c>
      <c r="E179" s="144" t="s">
        <v>1373</v>
      </c>
      <c r="F179" s="145" t="s">
        <v>1374</v>
      </c>
      <c r="G179" s="146" t="s">
        <v>1802</v>
      </c>
      <c r="H179" s="147">
        <v>1.84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0.89600000000000002</v>
      </c>
      <c r="P179" s="152">
        <f>O179*H179</f>
        <v>1.6486400000000001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1375</v>
      </c>
    </row>
    <row r="180" spans="1:65" s="12" customFormat="1">
      <c r="B180" s="156"/>
      <c r="D180" s="157" t="s">
        <v>1758</v>
      </c>
      <c r="E180" s="158" t="s">
        <v>1456</v>
      </c>
      <c r="F180" s="159" t="s">
        <v>1235</v>
      </c>
      <c r="H180" s="158" t="s">
        <v>1456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1758</v>
      </c>
      <c r="AU180" s="158" t="s">
        <v>1535</v>
      </c>
      <c r="AV180" s="12" t="s">
        <v>1533</v>
      </c>
      <c r="AW180" s="12" t="s">
        <v>1482</v>
      </c>
      <c r="AX180" s="12" t="s">
        <v>1526</v>
      </c>
      <c r="AY180" s="158" t="s">
        <v>1750</v>
      </c>
    </row>
    <row r="181" spans="1:65" s="13" customFormat="1">
      <c r="B181" s="163"/>
      <c r="D181" s="157" t="s">
        <v>1758</v>
      </c>
      <c r="E181" s="164" t="s">
        <v>1456</v>
      </c>
      <c r="F181" s="165" t="s">
        <v>18</v>
      </c>
      <c r="H181" s="166">
        <v>1.84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1758</v>
      </c>
      <c r="AU181" s="164" t="s">
        <v>1535</v>
      </c>
      <c r="AV181" s="13" t="s">
        <v>1535</v>
      </c>
      <c r="AW181" s="13" t="s">
        <v>1482</v>
      </c>
      <c r="AX181" s="13" t="s">
        <v>1533</v>
      </c>
      <c r="AY181" s="164" t="s">
        <v>1750</v>
      </c>
    </row>
    <row r="182" spans="1:65" s="1" customFormat="1" ht="55.5" customHeight="1">
      <c r="A182" s="29"/>
      <c r="B182" s="142"/>
      <c r="C182" s="143" t="s">
        <v>1821</v>
      </c>
      <c r="D182" s="143" t="s">
        <v>1752</v>
      </c>
      <c r="E182" s="144" t="s">
        <v>1222</v>
      </c>
      <c r="F182" s="145" t="s">
        <v>1223</v>
      </c>
      <c r="G182" s="146" t="s">
        <v>1802</v>
      </c>
      <c r="H182" s="147">
        <v>7.867</v>
      </c>
      <c r="I182" s="148"/>
      <c r="J182" s="148">
        <f>ROUND(I182*H182,2)</f>
        <v>0</v>
      </c>
      <c r="K182" s="149"/>
      <c r="L182" s="30"/>
      <c r="M182" s="150" t="s">
        <v>1456</v>
      </c>
      <c r="N182" s="151" t="s">
        <v>1491</v>
      </c>
      <c r="O182" s="152">
        <v>0.23400000000000001</v>
      </c>
      <c r="P182" s="152">
        <f>O182*H182</f>
        <v>1.840878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1756</v>
      </c>
      <c r="AT182" s="154" t="s">
        <v>1752</v>
      </c>
      <c r="AU182" s="154" t="s">
        <v>1535</v>
      </c>
      <c r="AY182" s="17" t="s">
        <v>1750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1533</v>
      </c>
      <c r="BK182" s="155">
        <f>ROUND(I182*H182,2)</f>
        <v>0</v>
      </c>
      <c r="BL182" s="17" t="s">
        <v>1756</v>
      </c>
      <c r="BM182" s="154" t="s">
        <v>1224</v>
      </c>
    </row>
    <row r="183" spans="1:65" s="12" customFormat="1">
      <c r="B183" s="156"/>
      <c r="D183" s="157" t="s">
        <v>1758</v>
      </c>
      <c r="E183" s="158" t="s">
        <v>1456</v>
      </c>
      <c r="F183" s="159" t="s">
        <v>1225</v>
      </c>
      <c r="H183" s="158" t="s">
        <v>1456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1758</v>
      </c>
      <c r="AU183" s="158" t="s">
        <v>1535</v>
      </c>
      <c r="AV183" s="12" t="s">
        <v>1533</v>
      </c>
      <c r="AW183" s="12" t="s">
        <v>1482</v>
      </c>
      <c r="AX183" s="12" t="s">
        <v>1526</v>
      </c>
      <c r="AY183" s="158" t="s">
        <v>1750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19</v>
      </c>
      <c r="H184" s="166">
        <v>7.867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1533</v>
      </c>
      <c r="AY184" s="164" t="s">
        <v>1750</v>
      </c>
    </row>
    <row r="185" spans="1:65" s="1" customFormat="1" ht="55.5" customHeight="1">
      <c r="A185" s="29"/>
      <c r="B185" s="142"/>
      <c r="C185" s="143" t="s">
        <v>1827</v>
      </c>
      <c r="D185" s="143" t="s">
        <v>1752</v>
      </c>
      <c r="E185" s="144" t="s">
        <v>1800</v>
      </c>
      <c r="F185" s="145" t="s">
        <v>1801</v>
      </c>
      <c r="G185" s="146" t="s">
        <v>1802</v>
      </c>
      <c r="H185" s="147">
        <v>7.867</v>
      </c>
      <c r="I185" s="148"/>
      <c r="J185" s="148">
        <f>ROUND(I185*H185,2)</f>
        <v>0</v>
      </c>
      <c r="K185" s="149"/>
      <c r="L185" s="30"/>
      <c r="M185" s="150" t="s">
        <v>1456</v>
      </c>
      <c r="N185" s="151" t="s">
        <v>1491</v>
      </c>
      <c r="O185" s="152">
        <v>0.36199999999999999</v>
      </c>
      <c r="P185" s="152">
        <f>O185*H185</f>
        <v>2.8478539999999999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1756</v>
      </c>
      <c r="AT185" s="154" t="s">
        <v>1752</v>
      </c>
      <c r="AU185" s="154" t="s">
        <v>1535</v>
      </c>
      <c r="AY185" s="17" t="s">
        <v>1750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1533</v>
      </c>
      <c r="BK185" s="155">
        <f>ROUND(I185*H185,2)</f>
        <v>0</v>
      </c>
      <c r="BL185" s="17" t="s">
        <v>1756</v>
      </c>
      <c r="BM185" s="154" t="s">
        <v>1803</v>
      </c>
    </row>
    <row r="186" spans="1:65" s="12" customFormat="1">
      <c r="B186" s="156"/>
      <c r="D186" s="157" t="s">
        <v>1758</v>
      </c>
      <c r="E186" s="158" t="s">
        <v>1456</v>
      </c>
      <c r="F186" s="159" t="s">
        <v>1227</v>
      </c>
      <c r="H186" s="158" t="s">
        <v>1456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1758</v>
      </c>
      <c r="AU186" s="158" t="s">
        <v>1535</v>
      </c>
      <c r="AV186" s="12" t="s">
        <v>1533</v>
      </c>
      <c r="AW186" s="12" t="s">
        <v>1482</v>
      </c>
      <c r="AX186" s="12" t="s">
        <v>1526</v>
      </c>
      <c r="AY186" s="158" t="s">
        <v>1750</v>
      </c>
    </row>
    <row r="187" spans="1:65" s="13" customFormat="1">
      <c r="B187" s="163"/>
      <c r="D187" s="157" t="s">
        <v>1758</v>
      </c>
      <c r="E187" s="164" t="s">
        <v>1456</v>
      </c>
      <c r="F187" s="165" t="s">
        <v>19</v>
      </c>
      <c r="H187" s="166">
        <v>7.867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1758</v>
      </c>
      <c r="AU187" s="164" t="s">
        <v>1535</v>
      </c>
      <c r="AV187" s="13" t="s">
        <v>1535</v>
      </c>
      <c r="AW187" s="13" t="s">
        <v>1482</v>
      </c>
      <c r="AX187" s="13" t="s">
        <v>1533</v>
      </c>
      <c r="AY187" s="164" t="s">
        <v>1750</v>
      </c>
    </row>
    <row r="188" spans="1:65" s="1" customFormat="1" ht="44.25" customHeight="1">
      <c r="A188" s="29"/>
      <c r="B188" s="142"/>
      <c r="C188" s="143" t="s">
        <v>1832</v>
      </c>
      <c r="D188" s="143" t="s">
        <v>1752</v>
      </c>
      <c r="E188" s="144" t="s">
        <v>1228</v>
      </c>
      <c r="F188" s="145" t="s">
        <v>1229</v>
      </c>
      <c r="G188" s="146" t="s">
        <v>1802</v>
      </c>
      <c r="H188" s="147">
        <v>2.6219999999999999</v>
      </c>
      <c r="I188" s="148"/>
      <c r="J188" s="148">
        <f>ROUND(I188*H188,2)</f>
        <v>0</v>
      </c>
      <c r="K188" s="149"/>
      <c r="L188" s="30"/>
      <c r="M188" s="150" t="s">
        <v>1456</v>
      </c>
      <c r="N188" s="151" t="s">
        <v>1491</v>
      </c>
      <c r="O188" s="152">
        <v>6.3259999999999996</v>
      </c>
      <c r="P188" s="152">
        <f>O188*H188</f>
        <v>16.586772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1756</v>
      </c>
      <c r="AT188" s="154" t="s">
        <v>1752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1230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20</v>
      </c>
      <c r="H189" s="166">
        <v>2.6219999999999999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1533</v>
      </c>
      <c r="AY189" s="164" t="s">
        <v>1750</v>
      </c>
    </row>
    <row r="190" spans="1:65" s="1" customFormat="1" ht="55.5" customHeight="1">
      <c r="A190" s="29"/>
      <c r="B190" s="142"/>
      <c r="C190" s="143" t="s">
        <v>1836</v>
      </c>
      <c r="D190" s="143" t="s">
        <v>1752</v>
      </c>
      <c r="E190" s="144" t="s">
        <v>840</v>
      </c>
      <c r="F190" s="145" t="s">
        <v>841</v>
      </c>
      <c r="G190" s="146" t="s">
        <v>1802</v>
      </c>
      <c r="H190" s="147">
        <v>7.867</v>
      </c>
      <c r="I190" s="148"/>
      <c r="J190" s="148">
        <f>ROUND(I190*H190,2)</f>
        <v>0</v>
      </c>
      <c r="K190" s="149"/>
      <c r="L190" s="30"/>
      <c r="M190" s="150" t="s">
        <v>1456</v>
      </c>
      <c r="N190" s="151" t="s">
        <v>1491</v>
      </c>
      <c r="O190" s="152">
        <v>0.505</v>
      </c>
      <c r="P190" s="152">
        <f>O190*H190</f>
        <v>3.9728349999999999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1756</v>
      </c>
      <c r="AT190" s="154" t="s">
        <v>1752</v>
      </c>
      <c r="AU190" s="154" t="s">
        <v>1535</v>
      </c>
      <c r="AY190" s="17" t="s">
        <v>1750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1533</v>
      </c>
      <c r="BK190" s="155">
        <f>ROUND(I190*H190,2)</f>
        <v>0</v>
      </c>
      <c r="BL190" s="17" t="s">
        <v>1756</v>
      </c>
      <c r="BM190" s="154" t="s">
        <v>1232</v>
      </c>
    </row>
    <row r="191" spans="1:65" s="12" customFormat="1">
      <c r="B191" s="156"/>
      <c r="D191" s="157" t="s">
        <v>1758</v>
      </c>
      <c r="E191" s="158" t="s">
        <v>1456</v>
      </c>
      <c r="F191" s="159" t="s">
        <v>1233</v>
      </c>
      <c r="H191" s="158" t="s">
        <v>1456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1758</v>
      </c>
      <c r="AU191" s="158" t="s">
        <v>1535</v>
      </c>
      <c r="AV191" s="12" t="s">
        <v>1533</v>
      </c>
      <c r="AW191" s="12" t="s">
        <v>1482</v>
      </c>
      <c r="AX191" s="12" t="s">
        <v>1526</v>
      </c>
      <c r="AY191" s="158" t="s">
        <v>1750</v>
      </c>
    </row>
    <row r="192" spans="1:65" s="13" customFormat="1">
      <c r="B192" s="163"/>
      <c r="D192" s="157" t="s">
        <v>1758</v>
      </c>
      <c r="E192" s="164" t="s">
        <v>1456</v>
      </c>
      <c r="F192" s="165" t="s">
        <v>19</v>
      </c>
      <c r="H192" s="166">
        <v>7.867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1758</v>
      </c>
      <c r="AU192" s="164" t="s">
        <v>1535</v>
      </c>
      <c r="AV192" s="13" t="s">
        <v>1535</v>
      </c>
      <c r="AW192" s="13" t="s">
        <v>1482</v>
      </c>
      <c r="AX192" s="13" t="s">
        <v>1533</v>
      </c>
      <c r="AY192" s="164" t="s">
        <v>1750</v>
      </c>
    </row>
    <row r="193" spans="1:65" s="1" customFormat="1" ht="55.5" customHeight="1">
      <c r="A193" s="29"/>
      <c r="B193" s="142"/>
      <c r="C193" s="143" t="s">
        <v>1842</v>
      </c>
      <c r="D193" s="143" t="s">
        <v>1752</v>
      </c>
      <c r="E193" s="144" t="s">
        <v>845</v>
      </c>
      <c r="F193" s="145" t="s">
        <v>846</v>
      </c>
      <c r="G193" s="146" t="s">
        <v>1802</v>
      </c>
      <c r="H193" s="147">
        <v>2.6219999999999999</v>
      </c>
      <c r="I193" s="148"/>
      <c r="J193" s="148">
        <f>ROUND(I193*H193,2)</f>
        <v>0</v>
      </c>
      <c r="K193" s="149"/>
      <c r="L193" s="30"/>
      <c r="M193" s="150" t="s">
        <v>1456</v>
      </c>
      <c r="N193" s="151" t="s">
        <v>1491</v>
      </c>
      <c r="O193" s="152">
        <v>0.59099999999999997</v>
      </c>
      <c r="P193" s="152">
        <f>O193*H193</f>
        <v>1.5496019999999999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1756</v>
      </c>
      <c r="AT193" s="154" t="s">
        <v>1752</v>
      </c>
      <c r="AU193" s="154" t="s">
        <v>1535</v>
      </c>
      <c r="AY193" s="17" t="s">
        <v>1750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1533</v>
      </c>
      <c r="BK193" s="155">
        <f>ROUND(I193*H193,2)</f>
        <v>0</v>
      </c>
      <c r="BL193" s="17" t="s">
        <v>1756</v>
      </c>
      <c r="BM193" s="154" t="s">
        <v>1234</v>
      </c>
    </row>
    <row r="194" spans="1:65" s="12" customFormat="1">
      <c r="B194" s="156"/>
      <c r="D194" s="157" t="s">
        <v>1758</v>
      </c>
      <c r="E194" s="158" t="s">
        <v>1456</v>
      </c>
      <c r="F194" s="159" t="s">
        <v>1235</v>
      </c>
      <c r="H194" s="158" t="s">
        <v>1456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1758</v>
      </c>
      <c r="AU194" s="158" t="s">
        <v>1535</v>
      </c>
      <c r="AV194" s="12" t="s">
        <v>1533</v>
      </c>
      <c r="AW194" s="12" t="s">
        <v>1482</v>
      </c>
      <c r="AX194" s="12" t="s">
        <v>1526</v>
      </c>
      <c r="AY194" s="158" t="s">
        <v>1750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21</v>
      </c>
      <c r="H195" s="166">
        <v>2.6219999999999999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1533</v>
      </c>
      <c r="AY195" s="164" t="s">
        <v>1750</v>
      </c>
    </row>
    <row r="196" spans="1:65" s="1" customFormat="1" ht="49.15" customHeight="1">
      <c r="A196" s="29"/>
      <c r="B196" s="142"/>
      <c r="C196" s="143" t="s">
        <v>1848</v>
      </c>
      <c r="D196" s="143" t="s">
        <v>1752</v>
      </c>
      <c r="E196" s="144" t="s">
        <v>1381</v>
      </c>
      <c r="F196" s="145" t="s">
        <v>22</v>
      </c>
      <c r="G196" s="146" t="s">
        <v>1786</v>
      </c>
      <c r="H196" s="147">
        <v>38.6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0.70299999999999996</v>
      </c>
      <c r="P196" s="152">
        <f>O196*H196</f>
        <v>27.1358</v>
      </c>
      <c r="Q196" s="152">
        <v>2.7000000000000001E-3</v>
      </c>
      <c r="R196" s="152">
        <f>Q196*H196</f>
        <v>0.10422000000000001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1383</v>
      </c>
    </row>
    <row r="197" spans="1:65" s="1" customFormat="1" ht="37.9" customHeight="1">
      <c r="A197" s="29"/>
      <c r="B197" s="142"/>
      <c r="C197" s="143" t="s">
        <v>1856</v>
      </c>
      <c r="D197" s="143" t="s">
        <v>1752</v>
      </c>
      <c r="E197" s="144" t="s">
        <v>2091</v>
      </c>
      <c r="F197" s="145" t="s">
        <v>2092</v>
      </c>
      <c r="G197" s="146" t="s">
        <v>1755</v>
      </c>
      <c r="H197" s="147">
        <v>47.68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8.7999999999999995E-2</v>
      </c>
      <c r="P197" s="152">
        <f>O197*H197</f>
        <v>4.1958399999999996</v>
      </c>
      <c r="Q197" s="152">
        <v>5.8E-4</v>
      </c>
      <c r="R197" s="152">
        <f>Q197*H197</f>
        <v>2.7654399999999999E-2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1388</v>
      </c>
    </row>
    <row r="198" spans="1:65" s="13" customFormat="1">
      <c r="B198" s="163"/>
      <c r="D198" s="157" t="s">
        <v>1758</v>
      </c>
      <c r="E198" s="164" t="s">
        <v>1456</v>
      </c>
      <c r="F198" s="165" t="s">
        <v>23</v>
      </c>
      <c r="H198" s="166">
        <v>47.68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1758</v>
      </c>
      <c r="AU198" s="164" t="s">
        <v>1535</v>
      </c>
      <c r="AV198" s="13" t="s">
        <v>1535</v>
      </c>
      <c r="AW198" s="13" t="s">
        <v>1482</v>
      </c>
      <c r="AX198" s="13" t="s">
        <v>1533</v>
      </c>
      <c r="AY198" s="164" t="s">
        <v>1750</v>
      </c>
    </row>
    <row r="199" spans="1:65" s="1" customFormat="1" ht="37.9" customHeight="1">
      <c r="A199" s="29"/>
      <c r="B199" s="142"/>
      <c r="C199" s="143" t="s">
        <v>1462</v>
      </c>
      <c r="D199" s="143" t="s">
        <v>1752</v>
      </c>
      <c r="E199" s="144" t="s">
        <v>1811</v>
      </c>
      <c r="F199" s="145" t="s">
        <v>1812</v>
      </c>
      <c r="G199" s="146" t="s">
        <v>1755</v>
      </c>
      <c r="H199" s="147">
        <v>36.799999999999997</v>
      </c>
      <c r="I199" s="148"/>
      <c r="J199" s="148">
        <f>ROUND(I199*H199,2)</f>
        <v>0</v>
      </c>
      <c r="K199" s="149"/>
      <c r="L199" s="30"/>
      <c r="M199" s="150" t="s">
        <v>1456</v>
      </c>
      <c r="N199" s="151" t="s">
        <v>1491</v>
      </c>
      <c r="O199" s="152">
        <v>0.109</v>
      </c>
      <c r="P199" s="152">
        <f>O199*H199</f>
        <v>4.0111999999999997</v>
      </c>
      <c r="Q199" s="152">
        <v>5.9000000000000003E-4</v>
      </c>
      <c r="R199" s="152">
        <f>Q199*H199</f>
        <v>2.1711999999999999E-2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1756</v>
      </c>
      <c r="AT199" s="154" t="s">
        <v>1752</v>
      </c>
      <c r="AU199" s="154" t="s">
        <v>1535</v>
      </c>
      <c r="AY199" s="17" t="s">
        <v>1750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1533</v>
      </c>
      <c r="BK199" s="155">
        <f>ROUND(I199*H199,2)</f>
        <v>0</v>
      </c>
      <c r="BL199" s="17" t="s">
        <v>1756</v>
      </c>
      <c r="BM199" s="154" t="s">
        <v>1813</v>
      </c>
    </row>
    <row r="200" spans="1:65" s="13" customFormat="1">
      <c r="B200" s="163"/>
      <c r="D200" s="157" t="s">
        <v>1758</v>
      </c>
      <c r="E200" s="164" t="s">
        <v>1456</v>
      </c>
      <c r="F200" s="165" t="s">
        <v>24</v>
      </c>
      <c r="H200" s="166">
        <v>36.799999999999997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1758</v>
      </c>
      <c r="AU200" s="164" t="s">
        <v>1535</v>
      </c>
      <c r="AV200" s="13" t="s">
        <v>1535</v>
      </c>
      <c r="AW200" s="13" t="s">
        <v>1482</v>
      </c>
      <c r="AX200" s="13" t="s">
        <v>1533</v>
      </c>
      <c r="AY200" s="164" t="s">
        <v>1750</v>
      </c>
    </row>
    <row r="201" spans="1:65" s="1" customFormat="1" ht="37.9" customHeight="1">
      <c r="A201" s="29"/>
      <c r="B201" s="142"/>
      <c r="C201" s="143" t="s">
        <v>1865</v>
      </c>
      <c r="D201" s="143" t="s">
        <v>1752</v>
      </c>
      <c r="E201" s="144" t="s">
        <v>2094</v>
      </c>
      <c r="F201" s="145" t="s">
        <v>2095</v>
      </c>
      <c r="G201" s="146" t="s">
        <v>1755</v>
      </c>
      <c r="H201" s="147">
        <v>47.68</v>
      </c>
      <c r="I201" s="148"/>
      <c r="J201" s="148">
        <f>ROUND(I201*H201,2)</f>
        <v>0</v>
      </c>
      <c r="K201" s="149"/>
      <c r="L201" s="30"/>
      <c r="M201" s="150" t="s">
        <v>1456</v>
      </c>
      <c r="N201" s="151" t="s">
        <v>1491</v>
      </c>
      <c r="O201" s="152">
        <v>8.5000000000000006E-2</v>
      </c>
      <c r="P201" s="152">
        <f>O201*H201</f>
        <v>4.0528000000000004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1756</v>
      </c>
      <c r="AT201" s="154" t="s">
        <v>1752</v>
      </c>
      <c r="AU201" s="154" t="s">
        <v>1535</v>
      </c>
      <c r="AY201" s="17" t="s">
        <v>1750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1533</v>
      </c>
      <c r="BK201" s="155">
        <f>ROUND(I201*H201,2)</f>
        <v>0</v>
      </c>
      <c r="BL201" s="17" t="s">
        <v>1756</v>
      </c>
      <c r="BM201" s="154" t="s">
        <v>1392</v>
      </c>
    </row>
    <row r="202" spans="1:65" s="1" customFormat="1" ht="37.9" customHeight="1">
      <c r="A202" s="29"/>
      <c r="B202" s="142"/>
      <c r="C202" s="143" t="s">
        <v>1869</v>
      </c>
      <c r="D202" s="143" t="s">
        <v>1752</v>
      </c>
      <c r="E202" s="144" t="s">
        <v>1818</v>
      </c>
      <c r="F202" s="145" t="s">
        <v>1819</v>
      </c>
      <c r="G202" s="146" t="s">
        <v>1755</v>
      </c>
      <c r="H202" s="147">
        <v>36.799999999999997</v>
      </c>
      <c r="I202" s="148"/>
      <c r="J202" s="148">
        <f>ROUND(I202*H202,2)</f>
        <v>0</v>
      </c>
      <c r="K202" s="149"/>
      <c r="L202" s="30"/>
      <c r="M202" s="150" t="s">
        <v>1456</v>
      </c>
      <c r="N202" s="151" t="s">
        <v>1491</v>
      </c>
      <c r="O202" s="152">
        <v>0.106</v>
      </c>
      <c r="P202" s="152">
        <f>O202*H202</f>
        <v>3.9007999999999994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1756</v>
      </c>
      <c r="AT202" s="154" t="s">
        <v>1752</v>
      </c>
      <c r="AU202" s="154" t="s">
        <v>1535</v>
      </c>
      <c r="AY202" s="17" t="s">
        <v>1750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1533</v>
      </c>
      <c r="BK202" s="155">
        <f>ROUND(I202*H202,2)</f>
        <v>0</v>
      </c>
      <c r="BL202" s="17" t="s">
        <v>1756</v>
      </c>
      <c r="BM202" s="154" t="s">
        <v>1820</v>
      </c>
    </row>
    <row r="203" spans="1:65" s="1" customFormat="1" ht="62.65" customHeight="1">
      <c r="A203" s="29"/>
      <c r="B203" s="142"/>
      <c r="C203" s="143" t="s">
        <v>1873</v>
      </c>
      <c r="D203" s="143" t="s">
        <v>1752</v>
      </c>
      <c r="E203" s="144" t="s">
        <v>2517</v>
      </c>
      <c r="F203" s="145" t="s">
        <v>2518</v>
      </c>
      <c r="G203" s="146" t="s">
        <v>1802</v>
      </c>
      <c r="H203" s="147">
        <v>43.468000000000004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5.8000000000000003E-2</v>
      </c>
      <c r="P203" s="152">
        <f>O203*H203</f>
        <v>2.5211440000000005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1239</v>
      </c>
    </row>
    <row r="204" spans="1:65" s="12" customFormat="1" ht="22.5">
      <c r="B204" s="156"/>
      <c r="D204" s="157" t="s">
        <v>1758</v>
      </c>
      <c r="E204" s="158" t="s">
        <v>1456</v>
      </c>
      <c r="F204" s="159" t="s">
        <v>25</v>
      </c>
      <c r="H204" s="158" t="s">
        <v>1456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1758</v>
      </c>
      <c r="AU204" s="158" t="s">
        <v>1535</v>
      </c>
      <c r="AV204" s="12" t="s">
        <v>1533</v>
      </c>
      <c r="AW204" s="12" t="s">
        <v>1482</v>
      </c>
      <c r="AX204" s="12" t="s">
        <v>1526</v>
      </c>
      <c r="AY204" s="158" t="s">
        <v>1750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26</v>
      </c>
      <c r="H205" s="166">
        <v>21.734000000000002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1533</v>
      </c>
      <c r="AY205" s="164" t="s">
        <v>1750</v>
      </c>
    </row>
    <row r="206" spans="1:65" s="13" customFormat="1">
      <c r="B206" s="163"/>
      <c r="D206" s="157" t="s">
        <v>1758</v>
      </c>
      <c r="F206" s="165" t="s">
        <v>27</v>
      </c>
      <c r="H206" s="166">
        <v>43.468000000000004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1758</v>
      </c>
      <c r="AU206" s="164" t="s">
        <v>1535</v>
      </c>
      <c r="AV206" s="13" t="s">
        <v>1535</v>
      </c>
      <c r="AW206" s="13" t="s">
        <v>1458</v>
      </c>
      <c r="AX206" s="13" t="s">
        <v>1533</v>
      </c>
      <c r="AY206" s="164" t="s">
        <v>1750</v>
      </c>
    </row>
    <row r="207" spans="1:65" s="1" customFormat="1" ht="62.65" customHeight="1">
      <c r="A207" s="29"/>
      <c r="B207" s="142"/>
      <c r="C207" s="143" t="s">
        <v>1880</v>
      </c>
      <c r="D207" s="143" t="s">
        <v>1752</v>
      </c>
      <c r="E207" s="144" t="s">
        <v>1822</v>
      </c>
      <c r="F207" s="145" t="s">
        <v>1823</v>
      </c>
      <c r="G207" s="146" t="s">
        <v>1802</v>
      </c>
      <c r="H207" s="147">
        <v>5.04</v>
      </c>
      <c r="I207" s="148"/>
      <c r="J207" s="148">
        <f>ROUND(I207*H207,2)</f>
        <v>0</v>
      </c>
      <c r="K207" s="149"/>
      <c r="L207" s="30"/>
      <c r="M207" s="150" t="s">
        <v>1456</v>
      </c>
      <c r="N207" s="151" t="s">
        <v>1491</v>
      </c>
      <c r="O207" s="152">
        <v>8.6999999999999994E-2</v>
      </c>
      <c r="P207" s="152">
        <f>O207*H207</f>
        <v>0.43847999999999998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1756</v>
      </c>
      <c r="AT207" s="154" t="s">
        <v>1752</v>
      </c>
      <c r="AU207" s="154" t="s">
        <v>1535</v>
      </c>
      <c r="AY207" s="17" t="s">
        <v>1750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1533</v>
      </c>
      <c r="BK207" s="155">
        <f>ROUND(I207*H207,2)</f>
        <v>0</v>
      </c>
      <c r="BL207" s="17" t="s">
        <v>1756</v>
      </c>
      <c r="BM207" s="154" t="s">
        <v>28</v>
      </c>
    </row>
    <row r="208" spans="1:65" s="1" customFormat="1" ht="66.75" customHeight="1">
      <c r="A208" s="29"/>
      <c r="B208" s="142"/>
      <c r="C208" s="143" t="s">
        <v>1885</v>
      </c>
      <c r="D208" s="143" t="s">
        <v>1752</v>
      </c>
      <c r="E208" s="144" t="s">
        <v>1828</v>
      </c>
      <c r="F208" s="145" t="s">
        <v>1829</v>
      </c>
      <c r="G208" s="146" t="s">
        <v>1802</v>
      </c>
      <c r="H208" s="147">
        <v>50.4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5.0000000000000001E-3</v>
      </c>
      <c r="P208" s="152">
        <f>O208*H208</f>
        <v>0.252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29</v>
      </c>
    </row>
    <row r="209" spans="1:65" s="13" customFormat="1">
      <c r="B209" s="163"/>
      <c r="D209" s="157" t="s">
        <v>1758</v>
      </c>
      <c r="F209" s="165" t="s">
        <v>30</v>
      </c>
      <c r="H209" s="166">
        <v>50.4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1458</v>
      </c>
      <c r="AX209" s="13" t="s">
        <v>1533</v>
      </c>
      <c r="AY209" s="164" t="s">
        <v>1750</v>
      </c>
    </row>
    <row r="210" spans="1:65" s="1" customFormat="1" ht="62.65" customHeight="1">
      <c r="A210" s="29"/>
      <c r="B210" s="142"/>
      <c r="C210" s="143" t="s">
        <v>1889</v>
      </c>
      <c r="D210" s="143" t="s">
        <v>1752</v>
      </c>
      <c r="E210" s="144" t="s">
        <v>680</v>
      </c>
      <c r="F210" s="145" t="s">
        <v>681</v>
      </c>
      <c r="G210" s="146" t="s">
        <v>1802</v>
      </c>
      <c r="H210" s="147">
        <v>17.849</v>
      </c>
      <c r="I210" s="148"/>
      <c r="J210" s="148">
        <f>ROUND(I210*H210,2)</f>
        <v>0</v>
      </c>
      <c r="K210" s="149"/>
      <c r="L210" s="30"/>
      <c r="M210" s="150" t="s">
        <v>1456</v>
      </c>
      <c r="N210" s="151" t="s">
        <v>1491</v>
      </c>
      <c r="O210" s="152">
        <v>9.9000000000000005E-2</v>
      </c>
      <c r="P210" s="152">
        <f>O210*H210</f>
        <v>1.7670510000000001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1756</v>
      </c>
      <c r="AT210" s="154" t="s">
        <v>1752</v>
      </c>
      <c r="AU210" s="154" t="s">
        <v>1535</v>
      </c>
      <c r="AY210" s="17" t="s">
        <v>1750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1533</v>
      </c>
      <c r="BK210" s="155">
        <f>ROUND(I210*H210,2)</f>
        <v>0</v>
      </c>
      <c r="BL210" s="17" t="s">
        <v>1756</v>
      </c>
      <c r="BM210" s="154" t="s">
        <v>1247</v>
      </c>
    </row>
    <row r="211" spans="1:65" s="13" customFormat="1">
      <c r="B211" s="163"/>
      <c r="D211" s="157" t="s">
        <v>1758</v>
      </c>
      <c r="E211" s="164" t="s">
        <v>1456</v>
      </c>
      <c r="F211" s="165" t="s">
        <v>31</v>
      </c>
      <c r="H211" s="166">
        <v>17.849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1482</v>
      </c>
      <c r="AX211" s="13" t="s">
        <v>1533</v>
      </c>
      <c r="AY211" s="164" t="s">
        <v>1750</v>
      </c>
    </row>
    <row r="212" spans="1:65" s="1" customFormat="1" ht="66.75" customHeight="1">
      <c r="A212" s="29"/>
      <c r="B212" s="142"/>
      <c r="C212" s="143" t="s">
        <v>1894</v>
      </c>
      <c r="D212" s="143" t="s">
        <v>1752</v>
      </c>
      <c r="E212" s="144" t="s">
        <v>684</v>
      </c>
      <c r="F212" s="145" t="s">
        <v>685</v>
      </c>
      <c r="G212" s="146" t="s">
        <v>1802</v>
      </c>
      <c r="H212" s="147">
        <v>178.49</v>
      </c>
      <c r="I212" s="148"/>
      <c r="J212" s="148">
        <f>ROUND(I212*H212,2)</f>
        <v>0</v>
      </c>
      <c r="K212" s="149"/>
      <c r="L212" s="30"/>
      <c r="M212" s="150" t="s">
        <v>1456</v>
      </c>
      <c r="N212" s="151" t="s">
        <v>1491</v>
      </c>
      <c r="O212" s="152">
        <v>6.0000000000000001E-3</v>
      </c>
      <c r="P212" s="152">
        <f>O212*H212</f>
        <v>1.07094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1756</v>
      </c>
      <c r="AT212" s="154" t="s">
        <v>1752</v>
      </c>
      <c r="AU212" s="154" t="s">
        <v>1535</v>
      </c>
      <c r="AY212" s="17" t="s">
        <v>1750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1533</v>
      </c>
      <c r="BK212" s="155">
        <f>ROUND(I212*H212,2)</f>
        <v>0</v>
      </c>
      <c r="BL212" s="17" t="s">
        <v>1756</v>
      </c>
      <c r="BM212" s="154" t="s">
        <v>1249</v>
      </c>
    </row>
    <row r="213" spans="1:65" s="13" customFormat="1">
      <c r="B213" s="163"/>
      <c r="D213" s="157" t="s">
        <v>1758</v>
      </c>
      <c r="F213" s="165" t="s">
        <v>32</v>
      </c>
      <c r="H213" s="166">
        <v>178.49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1458</v>
      </c>
      <c r="AX213" s="13" t="s">
        <v>1533</v>
      </c>
      <c r="AY213" s="164" t="s">
        <v>1750</v>
      </c>
    </row>
    <row r="214" spans="1:65" s="1" customFormat="1" ht="44.25" customHeight="1">
      <c r="A214" s="29"/>
      <c r="B214" s="142"/>
      <c r="C214" s="143" t="s">
        <v>1899</v>
      </c>
      <c r="D214" s="143" t="s">
        <v>1752</v>
      </c>
      <c r="E214" s="144" t="s">
        <v>695</v>
      </c>
      <c r="F214" s="145" t="s">
        <v>696</v>
      </c>
      <c r="G214" s="146" t="s">
        <v>1802</v>
      </c>
      <c r="H214" s="147">
        <v>21.734000000000002</v>
      </c>
      <c r="I214" s="148"/>
      <c r="J214" s="148">
        <f>ROUND(I214*H214,2)</f>
        <v>0</v>
      </c>
      <c r="K214" s="149"/>
      <c r="L214" s="30"/>
      <c r="M214" s="150" t="s">
        <v>1456</v>
      </c>
      <c r="N214" s="151" t="s">
        <v>1491</v>
      </c>
      <c r="O214" s="152">
        <v>7.1999999999999995E-2</v>
      </c>
      <c r="P214" s="152">
        <f>O214*H214</f>
        <v>1.564848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1400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33</v>
      </c>
      <c r="H215" s="166">
        <v>21.734000000000002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1533</v>
      </c>
      <c r="AY215" s="164" t="s">
        <v>1750</v>
      </c>
    </row>
    <row r="216" spans="1:65" s="1" customFormat="1" ht="16.5" customHeight="1">
      <c r="A216" s="29"/>
      <c r="B216" s="142"/>
      <c r="C216" s="143" t="s">
        <v>1904</v>
      </c>
      <c r="D216" s="143" t="s">
        <v>1752</v>
      </c>
      <c r="E216" s="144" t="s">
        <v>912</v>
      </c>
      <c r="F216" s="145" t="s">
        <v>913</v>
      </c>
      <c r="G216" s="146" t="s">
        <v>1802</v>
      </c>
      <c r="H216" s="147">
        <v>22.888999999999999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8.9999999999999993E-3</v>
      </c>
      <c r="P216" s="152">
        <f>O216*H216</f>
        <v>0.20600099999999999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1835</v>
      </c>
    </row>
    <row r="217" spans="1:65" s="13" customFormat="1">
      <c r="B217" s="163"/>
      <c r="D217" s="157" t="s">
        <v>1758</v>
      </c>
      <c r="E217" s="164" t="s">
        <v>1456</v>
      </c>
      <c r="F217" s="165" t="s">
        <v>34</v>
      </c>
      <c r="H217" s="166">
        <v>22.888999999999999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1758</v>
      </c>
      <c r="AU217" s="164" t="s">
        <v>1535</v>
      </c>
      <c r="AV217" s="13" t="s">
        <v>1535</v>
      </c>
      <c r="AW217" s="13" t="s">
        <v>1482</v>
      </c>
      <c r="AX217" s="13" t="s">
        <v>1533</v>
      </c>
      <c r="AY217" s="164" t="s">
        <v>1750</v>
      </c>
    </row>
    <row r="218" spans="1:65" s="1" customFormat="1" ht="55.5" customHeight="1">
      <c r="A218" s="29"/>
      <c r="B218" s="142"/>
      <c r="C218" s="143" t="s">
        <v>1908</v>
      </c>
      <c r="D218" s="143" t="s">
        <v>1752</v>
      </c>
      <c r="E218" s="144" t="s">
        <v>1837</v>
      </c>
      <c r="F218" s="145" t="s">
        <v>1838</v>
      </c>
      <c r="G218" s="146" t="s">
        <v>1839</v>
      </c>
      <c r="H218" s="147">
        <v>46.921999999999997</v>
      </c>
      <c r="I218" s="148"/>
      <c r="J218" s="148">
        <f>ROUND(I218*H218,2)</f>
        <v>0</v>
      </c>
      <c r="K218" s="149"/>
      <c r="L218" s="30"/>
      <c r="M218" s="150" t="s">
        <v>1456</v>
      </c>
      <c r="N218" s="151" t="s">
        <v>1491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1840</v>
      </c>
    </row>
    <row r="219" spans="1:65" s="13" customFormat="1">
      <c r="B219" s="163"/>
      <c r="D219" s="157" t="s">
        <v>1758</v>
      </c>
      <c r="F219" s="165" t="s">
        <v>35</v>
      </c>
      <c r="H219" s="166">
        <v>46.921999999999997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1758</v>
      </c>
      <c r="AU219" s="164" t="s">
        <v>1535</v>
      </c>
      <c r="AV219" s="13" t="s">
        <v>1535</v>
      </c>
      <c r="AW219" s="13" t="s">
        <v>1458</v>
      </c>
      <c r="AX219" s="13" t="s">
        <v>1533</v>
      </c>
      <c r="AY219" s="164" t="s">
        <v>1750</v>
      </c>
    </row>
    <row r="220" spans="1:65" s="1" customFormat="1" ht="37.9" customHeight="1">
      <c r="A220" s="29"/>
      <c r="B220" s="142"/>
      <c r="C220" s="143" t="s">
        <v>1912</v>
      </c>
      <c r="D220" s="143" t="s">
        <v>1752</v>
      </c>
      <c r="E220" s="144" t="s">
        <v>1833</v>
      </c>
      <c r="F220" s="145" t="s">
        <v>1834</v>
      </c>
      <c r="G220" s="146" t="s">
        <v>1802</v>
      </c>
      <c r="H220" s="147">
        <v>21.734000000000002</v>
      </c>
      <c r="I220" s="148"/>
      <c r="J220" s="148">
        <f>ROUND(I220*H220,2)</f>
        <v>0</v>
      </c>
      <c r="K220" s="149"/>
      <c r="L220" s="30"/>
      <c r="M220" s="150" t="s">
        <v>1456</v>
      </c>
      <c r="N220" s="151" t="s">
        <v>1491</v>
      </c>
      <c r="O220" s="152">
        <v>8.9999999999999993E-3</v>
      </c>
      <c r="P220" s="152">
        <f>O220*H220</f>
        <v>0.195606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1533</v>
      </c>
      <c r="BK220" s="155">
        <f>ROUND(I220*H220,2)</f>
        <v>0</v>
      </c>
      <c r="BL220" s="17" t="s">
        <v>1756</v>
      </c>
      <c r="BM220" s="154" t="s">
        <v>1402</v>
      </c>
    </row>
    <row r="221" spans="1:65" s="1" customFormat="1" ht="44.25" customHeight="1">
      <c r="A221" s="29"/>
      <c r="B221" s="142"/>
      <c r="C221" s="143" t="s">
        <v>1916</v>
      </c>
      <c r="D221" s="143" t="s">
        <v>1752</v>
      </c>
      <c r="E221" s="144" t="s">
        <v>1843</v>
      </c>
      <c r="F221" s="145" t="s">
        <v>1844</v>
      </c>
      <c r="G221" s="146" t="s">
        <v>1802</v>
      </c>
      <c r="H221" s="147">
        <v>33.189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0.32800000000000001</v>
      </c>
      <c r="P221" s="152">
        <f>O221*H221</f>
        <v>10.885992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1845</v>
      </c>
    </row>
    <row r="222" spans="1:65" s="12" customFormat="1">
      <c r="B222" s="156"/>
      <c r="D222" s="157" t="s">
        <v>1758</v>
      </c>
      <c r="E222" s="158" t="s">
        <v>1456</v>
      </c>
      <c r="F222" s="159" t="s">
        <v>1846</v>
      </c>
      <c r="H222" s="158" t="s">
        <v>1456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1758</v>
      </c>
      <c r="AU222" s="158" t="s">
        <v>1535</v>
      </c>
      <c r="AV222" s="12" t="s">
        <v>1533</v>
      </c>
      <c r="AW222" s="12" t="s">
        <v>1482</v>
      </c>
      <c r="AX222" s="12" t="s">
        <v>1526</v>
      </c>
      <c r="AY222" s="158" t="s">
        <v>1750</v>
      </c>
    </row>
    <row r="223" spans="1:65" s="13" customFormat="1">
      <c r="B223" s="163"/>
      <c r="D223" s="157" t="s">
        <v>1758</v>
      </c>
      <c r="E223" s="164" t="s">
        <v>1456</v>
      </c>
      <c r="F223" s="165" t="s">
        <v>36</v>
      </c>
      <c r="H223" s="166">
        <v>33.189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1758</v>
      </c>
      <c r="AU223" s="164" t="s">
        <v>1535</v>
      </c>
      <c r="AV223" s="13" t="s">
        <v>1535</v>
      </c>
      <c r="AW223" s="13" t="s">
        <v>1482</v>
      </c>
      <c r="AX223" s="13" t="s">
        <v>1533</v>
      </c>
      <c r="AY223" s="164" t="s">
        <v>1750</v>
      </c>
    </row>
    <row r="224" spans="1:65" s="1" customFormat="1" ht="16.5" customHeight="1">
      <c r="A224" s="29"/>
      <c r="B224" s="142"/>
      <c r="C224" s="177" t="s">
        <v>1921</v>
      </c>
      <c r="D224" s="177" t="s">
        <v>1849</v>
      </c>
      <c r="E224" s="178" t="s">
        <v>1850</v>
      </c>
      <c r="F224" s="179" t="s">
        <v>1851</v>
      </c>
      <c r="G224" s="180" t="s">
        <v>1839</v>
      </c>
      <c r="H224" s="181">
        <v>19.13</v>
      </c>
      <c r="I224" s="182"/>
      <c r="J224" s="182">
        <f>ROUND(I224*H224,2)</f>
        <v>0</v>
      </c>
      <c r="K224" s="183"/>
      <c r="L224" s="184"/>
      <c r="M224" s="185" t="s">
        <v>1456</v>
      </c>
      <c r="N224" s="186" t="s">
        <v>1491</v>
      </c>
      <c r="O224" s="152">
        <v>0</v>
      </c>
      <c r="P224" s="152">
        <f>O224*H224</f>
        <v>0</v>
      </c>
      <c r="Q224" s="152">
        <v>1</v>
      </c>
      <c r="R224" s="152">
        <f>Q224*H224</f>
        <v>19.13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1789</v>
      </c>
      <c r="AT224" s="154" t="s">
        <v>1849</v>
      </c>
      <c r="AU224" s="154" t="s">
        <v>1535</v>
      </c>
      <c r="AY224" s="17" t="s">
        <v>1750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1533</v>
      </c>
      <c r="BK224" s="155">
        <f>ROUND(I224*H224,2)</f>
        <v>0</v>
      </c>
      <c r="BL224" s="17" t="s">
        <v>1756</v>
      </c>
      <c r="BM224" s="154" t="s">
        <v>1852</v>
      </c>
    </row>
    <row r="225" spans="1:65" s="12" customFormat="1">
      <c r="B225" s="156"/>
      <c r="D225" s="157" t="s">
        <v>1758</v>
      </c>
      <c r="E225" s="158" t="s">
        <v>1456</v>
      </c>
      <c r="F225" s="159" t="s">
        <v>2204</v>
      </c>
      <c r="H225" s="158" t="s">
        <v>1456</v>
      </c>
      <c r="L225" s="156"/>
      <c r="M225" s="160"/>
      <c r="N225" s="161"/>
      <c r="O225" s="161"/>
      <c r="P225" s="161"/>
      <c r="Q225" s="161"/>
      <c r="R225" s="161"/>
      <c r="S225" s="161"/>
      <c r="T225" s="162"/>
      <c r="AT225" s="158" t="s">
        <v>1758</v>
      </c>
      <c r="AU225" s="158" t="s">
        <v>1535</v>
      </c>
      <c r="AV225" s="12" t="s">
        <v>1533</v>
      </c>
      <c r="AW225" s="12" t="s">
        <v>1482</v>
      </c>
      <c r="AX225" s="12" t="s">
        <v>1526</v>
      </c>
      <c r="AY225" s="158" t="s">
        <v>1750</v>
      </c>
    </row>
    <row r="226" spans="1:65" s="13" customFormat="1">
      <c r="B226" s="163"/>
      <c r="D226" s="157" t="s">
        <v>1758</v>
      </c>
      <c r="E226" s="164" t="s">
        <v>1456</v>
      </c>
      <c r="F226" s="165" t="s">
        <v>37</v>
      </c>
      <c r="H226" s="166">
        <v>7.99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1758</v>
      </c>
      <c r="AU226" s="164" t="s">
        <v>1535</v>
      </c>
      <c r="AV226" s="13" t="s">
        <v>1535</v>
      </c>
      <c r="AW226" s="13" t="s">
        <v>1482</v>
      </c>
      <c r="AX226" s="13" t="s">
        <v>1526</v>
      </c>
      <c r="AY226" s="164" t="s">
        <v>1750</v>
      </c>
    </row>
    <row r="227" spans="1:65" s="12" customFormat="1">
      <c r="B227" s="156"/>
      <c r="D227" s="157" t="s">
        <v>1758</v>
      </c>
      <c r="E227" s="158" t="s">
        <v>1456</v>
      </c>
      <c r="F227" s="159" t="s">
        <v>38</v>
      </c>
      <c r="H227" s="158" t="s">
        <v>1456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1758</v>
      </c>
      <c r="AU227" s="158" t="s">
        <v>1535</v>
      </c>
      <c r="AV227" s="12" t="s">
        <v>1533</v>
      </c>
      <c r="AW227" s="12" t="s">
        <v>1482</v>
      </c>
      <c r="AX227" s="12" t="s">
        <v>1526</v>
      </c>
      <c r="AY227" s="158" t="s">
        <v>1750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39</v>
      </c>
      <c r="H228" s="166">
        <v>3.4649999999999999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1526</v>
      </c>
      <c r="AY228" s="164" t="s">
        <v>1750</v>
      </c>
    </row>
    <row r="229" spans="1:65" s="14" customFormat="1">
      <c r="B229" s="170"/>
      <c r="D229" s="157" t="s">
        <v>1758</v>
      </c>
      <c r="E229" s="171" t="s">
        <v>1456</v>
      </c>
      <c r="F229" s="172" t="s">
        <v>1816</v>
      </c>
      <c r="H229" s="173">
        <v>11.455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1758</v>
      </c>
      <c r="AU229" s="171" t="s">
        <v>1535</v>
      </c>
      <c r="AV229" s="14" t="s">
        <v>1756</v>
      </c>
      <c r="AW229" s="14" t="s">
        <v>1482</v>
      </c>
      <c r="AX229" s="14" t="s">
        <v>1533</v>
      </c>
      <c r="AY229" s="171" t="s">
        <v>1750</v>
      </c>
    </row>
    <row r="230" spans="1:65" s="13" customFormat="1">
      <c r="B230" s="163"/>
      <c r="D230" s="157" t="s">
        <v>1758</v>
      </c>
      <c r="F230" s="165" t="s">
        <v>40</v>
      </c>
      <c r="H230" s="166">
        <v>19.13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1758</v>
      </c>
      <c r="AU230" s="164" t="s">
        <v>1535</v>
      </c>
      <c r="AV230" s="13" t="s">
        <v>1535</v>
      </c>
      <c r="AW230" s="13" t="s">
        <v>1458</v>
      </c>
      <c r="AX230" s="13" t="s">
        <v>1533</v>
      </c>
      <c r="AY230" s="164" t="s">
        <v>1750</v>
      </c>
    </row>
    <row r="231" spans="1:65" s="1" customFormat="1" ht="66.75" customHeight="1">
      <c r="A231" s="29"/>
      <c r="B231" s="142"/>
      <c r="C231" s="143" t="s">
        <v>1926</v>
      </c>
      <c r="D231" s="143" t="s">
        <v>1752</v>
      </c>
      <c r="E231" s="144" t="s">
        <v>1857</v>
      </c>
      <c r="F231" s="145" t="s">
        <v>1858</v>
      </c>
      <c r="G231" s="146" t="s">
        <v>1802</v>
      </c>
      <c r="H231" s="147">
        <v>8.3160000000000007</v>
      </c>
      <c r="I231" s="148"/>
      <c r="J231" s="148">
        <f>ROUND(I231*H231,2)</f>
        <v>0</v>
      </c>
      <c r="K231" s="149"/>
      <c r="L231" s="30"/>
      <c r="M231" s="150" t="s">
        <v>1456</v>
      </c>
      <c r="N231" s="151" t="s">
        <v>1491</v>
      </c>
      <c r="O231" s="152">
        <v>0.435</v>
      </c>
      <c r="P231" s="152">
        <f>O231*H231</f>
        <v>3.6174600000000003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1756</v>
      </c>
      <c r="AT231" s="154" t="s">
        <v>1752</v>
      </c>
      <c r="AU231" s="154" t="s">
        <v>1535</v>
      </c>
      <c r="AY231" s="17" t="s">
        <v>1750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1533</v>
      </c>
      <c r="BK231" s="155">
        <f>ROUND(I231*H231,2)</f>
        <v>0</v>
      </c>
      <c r="BL231" s="17" t="s">
        <v>1756</v>
      </c>
      <c r="BM231" s="154" t="s">
        <v>1859</v>
      </c>
    </row>
    <row r="232" spans="1:65" s="13" customFormat="1">
      <c r="B232" s="163"/>
      <c r="D232" s="157" t="s">
        <v>1758</v>
      </c>
      <c r="E232" s="164" t="s">
        <v>1456</v>
      </c>
      <c r="F232" s="165" t="s">
        <v>41</v>
      </c>
      <c r="H232" s="166">
        <v>6.556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1758</v>
      </c>
      <c r="AU232" s="164" t="s">
        <v>1535</v>
      </c>
      <c r="AV232" s="13" t="s">
        <v>1535</v>
      </c>
      <c r="AW232" s="13" t="s">
        <v>1482</v>
      </c>
      <c r="AX232" s="13" t="s">
        <v>1526</v>
      </c>
      <c r="AY232" s="164" t="s">
        <v>1750</v>
      </c>
    </row>
    <row r="233" spans="1:65" s="13" customFormat="1">
      <c r="B233" s="163"/>
      <c r="D233" s="157" t="s">
        <v>1758</v>
      </c>
      <c r="E233" s="164" t="s">
        <v>1456</v>
      </c>
      <c r="F233" s="165" t="s">
        <v>42</v>
      </c>
      <c r="H233" s="166">
        <v>1.76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1758</v>
      </c>
      <c r="AU233" s="164" t="s">
        <v>1535</v>
      </c>
      <c r="AV233" s="13" t="s">
        <v>1535</v>
      </c>
      <c r="AW233" s="13" t="s">
        <v>1482</v>
      </c>
      <c r="AX233" s="13" t="s">
        <v>1526</v>
      </c>
      <c r="AY233" s="164" t="s">
        <v>1750</v>
      </c>
    </row>
    <row r="234" spans="1:65" s="14" customFormat="1">
      <c r="B234" s="170"/>
      <c r="D234" s="157" t="s">
        <v>1758</v>
      </c>
      <c r="E234" s="171" t="s">
        <v>1456</v>
      </c>
      <c r="F234" s="172" t="s">
        <v>1816</v>
      </c>
      <c r="H234" s="173">
        <v>8.3160000000000007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1758</v>
      </c>
      <c r="AU234" s="171" t="s">
        <v>1535</v>
      </c>
      <c r="AV234" s="14" t="s">
        <v>1756</v>
      </c>
      <c r="AW234" s="14" t="s">
        <v>1482</v>
      </c>
      <c r="AX234" s="14" t="s">
        <v>1533</v>
      </c>
      <c r="AY234" s="171" t="s">
        <v>1750</v>
      </c>
    </row>
    <row r="235" spans="1:65" s="1" customFormat="1" ht="16.5" customHeight="1">
      <c r="A235" s="29"/>
      <c r="B235" s="142"/>
      <c r="C235" s="177" t="s">
        <v>1930</v>
      </c>
      <c r="D235" s="177" t="s">
        <v>1849</v>
      </c>
      <c r="E235" s="178" t="s">
        <v>1861</v>
      </c>
      <c r="F235" s="179" t="s">
        <v>1862</v>
      </c>
      <c r="G235" s="180" t="s">
        <v>1839</v>
      </c>
      <c r="H235" s="181">
        <v>16.632000000000001</v>
      </c>
      <c r="I235" s="182"/>
      <c r="J235" s="182">
        <f>ROUND(I235*H235,2)</f>
        <v>0</v>
      </c>
      <c r="K235" s="183"/>
      <c r="L235" s="184"/>
      <c r="M235" s="185" t="s">
        <v>1456</v>
      </c>
      <c r="N235" s="186" t="s">
        <v>1491</v>
      </c>
      <c r="O235" s="152">
        <v>0</v>
      </c>
      <c r="P235" s="152">
        <f>O235*H235</f>
        <v>0</v>
      </c>
      <c r="Q235" s="152">
        <v>1</v>
      </c>
      <c r="R235" s="152">
        <f>Q235*H235</f>
        <v>16.632000000000001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1789</v>
      </c>
      <c r="AT235" s="154" t="s">
        <v>1849</v>
      </c>
      <c r="AU235" s="154" t="s">
        <v>1535</v>
      </c>
      <c r="AY235" s="17" t="s">
        <v>1750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1533</v>
      </c>
      <c r="BK235" s="155">
        <f>ROUND(I235*H235,2)</f>
        <v>0</v>
      </c>
      <c r="BL235" s="17" t="s">
        <v>1756</v>
      </c>
      <c r="BM235" s="154" t="s">
        <v>1863</v>
      </c>
    </row>
    <row r="236" spans="1:65" s="13" customFormat="1">
      <c r="B236" s="163"/>
      <c r="D236" s="157" t="s">
        <v>1758</v>
      </c>
      <c r="F236" s="165" t="s">
        <v>43</v>
      </c>
      <c r="H236" s="166">
        <v>16.632000000000001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1458</v>
      </c>
      <c r="AX236" s="13" t="s">
        <v>1533</v>
      </c>
      <c r="AY236" s="164" t="s">
        <v>1750</v>
      </c>
    </row>
    <row r="237" spans="1:65" s="1" customFormat="1" ht="37.9" customHeight="1">
      <c r="A237" s="29"/>
      <c r="B237" s="142"/>
      <c r="C237" s="143" t="s">
        <v>1934</v>
      </c>
      <c r="D237" s="143" t="s">
        <v>1752</v>
      </c>
      <c r="E237" s="144" t="s">
        <v>1866</v>
      </c>
      <c r="F237" s="145" t="s">
        <v>1867</v>
      </c>
      <c r="G237" s="146" t="s">
        <v>1755</v>
      </c>
      <c r="H237" s="147">
        <v>13.79</v>
      </c>
      <c r="I237" s="148"/>
      <c r="J237" s="148">
        <f>ROUND(I237*H237,2)</f>
        <v>0</v>
      </c>
      <c r="K237" s="149"/>
      <c r="L237" s="30"/>
      <c r="M237" s="150" t="s">
        <v>1456</v>
      </c>
      <c r="N237" s="151" t="s">
        <v>1491</v>
      </c>
      <c r="O237" s="152">
        <v>1.2E-2</v>
      </c>
      <c r="P237" s="152">
        <f>O237*H237</f>
        <v>0.16547999999999999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1533</v>
      </c>
      <c r="BK237" s="155">
        <f>ROUND(I237*H237,2)</f>
        <v>0</v>
      </c>
      <c r="BL237" s="17" t="s">
        <v>1756</v>
      </c>
      <c r="BM237" s="154" t="s">
        <v>1260</v>
      </c>
    </row>
    <row r="238" spans="1:65" s="13" customFormat="1">
      <c r="B238" s="163"/>
      <c r="D238" s="157" t="s">
        <v>1758</v>
      </c>
      <c r="E238" s="164" t="s">
        <v>1456</v>
      </c>
      <c r="F238" s="165" t="s">
        <v>16</v>
      </c>
      <c r="H238" s="166">
        <v>9.7899999999999991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1758</v>
      </c>
      <c r="AU238" s="164" t="s">
        <v>1535</v>
      </c>
      <c r="AV238" s="13" t="s">
        <v>1535</v>
      </c>
      <c r="AW238" s="13" t="s">
        <v>1482</v>
      </c>
      <c r="AX238" s="13" t="s">
        <v>1526</v>
      </c>
      <c r="AY238" s="164" t="s">
        <v>1750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11</v>
      </c>
      <c r="H239" s="166">
        <v>4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1526</v>
      </c>
      <c r="AY239" s="164" t="s">
        <v>1750</v>
      </c>
    </row>
    <row r="240" spans="1:65" s="14" customFormat="1">
      <c r="B240" s="170"/>
      <c r="D240" s="157" t="s">
        <v>1758</v>
      </c>
      <c r="E240" s="171" t="s">
        <v>1456</v>
      </c>
      <c r="F240" s="172" t="s">
        <v>1816</v>
      </c>
      <c r="H240" s="173">
        <v>13.79</v>
      </c>
      <c r="L240" s="170"/>
      <c r="M240" s="174"/>
      <c r="N240" s="175"/>
      <c r="O240" s="175"/>
      <c r="P240" s="175"/>
      <c r="Q240" s="175"/>
      <c r="R240" s="175"/>
      <c r="S240" s="175"/>
      <c r="T240" s="176"/>
      <c r="AT240" s="171" t="s">
        <v>1758</v>
      </c>
      <c r="AU240" s="171" t="s">
        <v>1535</v>
      </c>
      <c r="AV240" s="14" t="s">
        <v>1756</v>
      </c>
      <c r="AW240" s="14" t="s">
        <v>1482</v>
      </c>
      <c r="AX240" s="14" t="s">
        <v>1533</v>
      </c>
      <c r="AY240" s="171" t="s">
        <v>1750</v>
      </c>
    </row>
    <row r="241" spans="1:65" s="1" customFormat="1" ht="16.5" customHeight="1">
      <c r="A241" s="29"/>
      <c r="B241" s="142"/>
      <c r="C241" s="143" t="s">
        <v>1939</v>
      </c>
      <c r="D241" s="143" t="s">
        <v>1752</v>
      </c>
      <c r="E241" s="144" t="s">
        <v>1870</v>
      </c>
      <c r="F241" s="145" t="s">
        <v>1871</v>
      </c>
      <c r="G241" s="146" t="s">
        <v>1755</v>
      </c>
      <c r="H241" s="147">
        <v>13.79</v>
      </c>
      <c r="I241" s="148"/>
      <c r="J241" s="148">
        <f>ROUND(I241*H241,2)</f>
        <v>0</v>
      </c>
      <c r="K241" s="149"/>
      <c r="L241" s="30"/>
      <c r="M241" s="150" t="s">
        <v>1456</v>
      </c>
      <c r="N241" s="151" t="s">
        <v>1491</v>
      </c>
      <c r="O241" s="152">
        <v>1.2E-2</v>
      </c>
      <c r="P241" s="152">
        <f>O241*H241</f>
        <v>0.16547999999999999</v>
      </c>
      <c r="Q241" s="152">
        <v>1.2700000000000001E-3</v>
      </c>
      <c r="R241" s="152">
        <f>Q241*H241</f>
        <v>1.7513299999999999E-2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1533</v>
      </c>
      <c r="BK241" s="155">
        <f>ROUND(I241*H241,2)</f>
        <v>0</v>
      </c>
      <c r="BL241" s="17" t="s">
        <v>1756</v>
      </c>
      <c r="BM241" s="154" t="s">
        <v>1261</v>
      </c>
    </row>
    <row r="242" spans="1:65" s="1" customFormat="1" ht="16.5" customHeight="1">
      <c r="A242" s="29"/>
      <c r="B242" s="142"/>
      <c r="C242" s="177" t="s">
        <v>1944</v>
      </c>
      <c r="D242" s="177" t="s">
        <v>1849</v>
      </c>
      <c r="E242" s="178" t="s">
        <v>1874</v>
      </c>
      <c r="F242" s="179" t="s">
        <v>1875</v>
      </c>
      <c r="G242" s="180" t="s">
        <v>1876</v>
      </c>
      <c r="H242" s="181">
        <v>0.34499999999999997</v>
      </c>
      <c r="I242" s="182"/>
      <c r="J242" s="182">
        <f>ROUND(I242*H242,2)</f>
        <v>0</v>
      </c>
      <c r="K242" s="183"/>
      <c r="L242" s="184"/>
      <c r="M242" s="185" t="s">
        <v>1456</v>
      </c>
      <c r="N242" s="186" t="s">
        <v>1491</v>
      </c>
      <c r="O242" s="152">
        <v>0</v>
      </c>
      <c r="P242" s="152">
        <f>O242*H242</f>
        <v>0</v>
      </c>
      <c r="Q242" s="152">
        <v>1E-3</v>
      </c>
      <c r="R242" s="152">
        <f>Q242*H242</f>
        <v>3.4499999999999998E-4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1789</v>
      </c>
      <c r="AT242" s="154" t="s">
        <v>1849</v>
      </c>
      <c r="AU242" s="154" t="s">
        <v>1535</v>
      </c>
      <c r="AY242" s="17" t="s">
        <v>1750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1533</v>
      </c>
      <c r="BK242" s="155">
        <f>ROUND(I242*H242,2)</f>
        <v>0</v>
      </c>
      <c r="BL242" s="17" t="s">
        <v>1756</v>
      </c>
      <c r="BM242" s="154" t="s">
        <v>1262</v>
      </c>
    </row>
    <row r="243" spans="1:65" s="13" customFormat="1">
      <c r="B243" s="163"/>
      <c r="D243" s="157" t="s">
        <v>1758</v>
      </c>
      <c r="F243" s="165" t="s">
        <v>44</v>
      </c>
      <c r="H243" s="166">
        <v>0.34499999999999997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1758</v>
      </c>
      <c r="AU243" s="164" t="s">
        <v>1535</v>
      </c>
      <c r="AV243" s="13" t="s">
        <v>1535</v>
      </c>
      <c r="AW243" s="13" t="s">
        <v>1458</v>
      </c>
      <c r="AX243" s="13" t="s">
        <v>1533</v>
      </c>
      <c r="AY243" s="164" t="s">
        <v>1750</v>
      </c>
    </row>
    <row r="244" spans="1:65" s="11" customFormat="1" ht="22.9" customHeight="1">
      <c r="B244" s="130"/>
      <c r="D244" s="131" t="s">
        <v>1525</v>
      </c>
      <c r="E244" s="140" t="s">
        <v>1535</v>
      </c>
      <c r="F244" s="140" t="s">
        <v>1879</v>
      </c>
      <c r="J244" s="141">
        <f>BK244</f>
        <v>0</v>
      </c>
      <c r="L244" s="130"/>
      <c r="M244" s="134"/>
      <c r="N244" s="135"/>
      <c r="O244" s="135"/>
      <c r="P244" s="136">
        <f>P245</f>
        <v>6.109</v>
      </c>
      <c r="Q244" s="135"/>
      <c r="R244" s="136">
        <f>R245</f>
        <v>3.0498810000000001</v>
      </c>
      <c r="S244" s="135"/>
      <c r="T244" s="137">
        <f>T245</f>
        <v>0</v>
      </c>
      <c r="AR244" s="131" t="s">
        <v>1533</v>
      </c>
      <c r="AT244" s="138" t="s">
        <v>1525</v>
      </c>
      <c r="AU244" s="138" t="s">
        <v>1533</v>
      </c>
      <c r="AY244" s="131" t="s">
        <v>1750</v>
      </c>
      <c r="BK244" s="139">
        <f>BK245</f>
        <v>0</v>
      </c>
    </row>
    <row r="245" spans="1:65" s="1" customFormat="1" ht="55.5" customHeight="1">
      <c r="A245" s="29"/>
      <c r="B245" s="142"/>
      <c r="C245" s="143" t="s">
        <v>1949</v>
      </c>
      <c r="D245" s="143" t="s">
        <v>1752</v>
      </c>
      <c r="E245" s="144" t="s">
        <v>1881</v>
      </c>
      <c r="F245" s="145" t="s">
        <v>1882</v>
      </c>
      <c r="G245" s="146" t="s">
        <v>1786</v>
      </c>
      <c r="H245" s="147">
        <v>14.9</v>
      </c>
      <c r="I245" s="148"/>
      <c r="J245" s="148">
        <f>ROUND(I245*H245,2)</f>
        <v>0</v>
      </c>
      <c r="K245" s="149"/>
      <c r="L245" s="30"/>
      <c r="M245" s="150" t="s">
        <v>1456</v>
      </c>
      <c r="N245" s="151" t="s">
        <v>1491</v>
      </c>
      <c r="O245" s="152">
        <v>0.41</v>
      </c>
      <c r="P245" s="152">
        <f>O245*H245</f>
        <v>6.109</v>
      </c>
      <c r="Q245" s="152">
        <v>0.20469000000000001</v>
      </c>
      <c r="R245" s="152">
        <f>Q245*H245</f>
        <v>3.0498810000000001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1533</v>
      </c>
      <c r="BK245" s="155">
        <f>ROUND(I245*H245,2)</f>
        <v>0</v>
      </c>
      <c r="BL245" s="17" t="s">
        <v>1756</v>
      </c>
      <c r="BM245" s="154" t="s">
        <v>1883</v>
      </c>
    </row>
    <row r="246" spans="1:65" s="11" customFormat="1" ht="22.9" customHeight="1">
      <c r="B246" s="130"/>
      <c r="D246" s="131" t="s">
        <v>1525</v>
      </c>
      <c r="E246" s="140" t="s">
        <v>1756</v>
      </c>
      <c r="F246" s="140" t="s">
        <v>1893</v>
      </c>
      <c r="J246" s="141">
        <f>BK246</f>
        <v>0</v>
      </c>
      <c r="L246" s="130"/>
      <c r="M246" s="134"/>
      <c r="N246" s="135"/>
      <c r="O246" s="135"/>
      <c r="P246" s="136">
        <f>SUM(P247:P250)</f>
        <v>4.107723</v>
      </c>
      <c r="Q246" s="135"/>
      <c r="R246" s="136">
        <f>SUM(R247:R250)</f>
        <v>0</v>
      </c>
      <c r="S246" s="135"/>
      <c r="T246" s="137">
        <f>SUM(T247:T250)</f>
        <v>0</v>
      </c>
      <c r="AR246" s="131" t="s">
        <v>1533</v>
      </c>
      <c r="AT246" s="138" t="s">
        <v>1525</v>
      </c>
      <c r="AU246" s="138" t="s">
        <v>1533</v>
      </c>
      <c r="AY246" s="131" t="s">
        <v>1750</v>
      </c>
      <c r="BK246" s="139">
        <f>SUM(BK247:BK250)</f>
        <v>0</v>
      </c>
    </row>
    <row r="247" spans="1:65" s="1" customFormat="1" ht="33" customHeight="1">
      <c r="A247" s="29"/>
      <c r="B247" s="142"/>
      <c r="C247" s="143" t="s">
        <v>1953</v>
      </c>
      <c r="D247" s="143" t="s">
        <v>1752</v>
      </c>
      <c r="E247" s="144" t="s">
        <v>1895</v>
      </c>
      <c r="F247" s="145" t="s">
        <v>1896</v>
      </c>
      <c r="G247" s="146" t="s">
        <v>1802</v>
      </c>
      <c r="H247" s="147">
        <v>3.1190000000000002</v>
      </c>
      <c r="I247" s="148"/>
      <c r="J247" s="148">
        <f>ROUND(I247*H247,2)</f>
        <v>0</v>
      </c>
      <c r="K247" s="149"/>
      <c r="L247" s="30"/>
      <c r="M247" s="150" t="s">
        <v>1456</v>
      </c>
      <c r="N247" s="151" t="s">
        <v>1491</v>
      </c>
      <c r="O247" s="152">
        <v>1.3169999999999999</v>
      </c>
      <c r="P247" s="152">
        <f>O247*H247</f>
        <v>4.107723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1533</v>
      </c>
      <c r="BK247" s="155">
        <f>ROUND(I247*H247,2)</f>
        <v>0</v>
      </c>
      <c r="BL247" s="17" t="s">
        <v>1756</v>
      </c>
      <c r="BM247" s="154" t="s">
        <v>1897</v>
      </c>
    </row>
    <row r="248" spans="1:65" s="13" customFormat="1">
      <c r="B248" s="163"/>
      <c r="D248" s="157" t="s">
        <v>1758</v>
      </c>
      <c r="E248" s="164" t="s">
        <v>1456</v>
      </c>
      <c r="F248" s="165" t="s">
        <v>45</v>
      </c>
      <c r="H248" s="166">
        <v>2.4590000000000001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1758</v>
      </c>
      <c r="AU248" s="164" t="s">
        <v>1535</v>
      </c>
      <c r="AV248" s="13" t="s">
        <v>1535</v>
      </c>
      <c r="AW248" s="13" t="s">
        <v>1482</v>
      </c>
      <c r="AX248" s="13" t="s">
        <v>1526</v>
      </c>
      <c r="AY248" s="164" t="s">
        <v>1750</v>
      </c>
    </row>
    <row r="249" spans="1:65" s="13" customFormat="1">
      <c r="B249" s="163"/>
      <c r="D249" s="157" t="s">
        <v>1758</v>
      </c>
      <c r="E249" s="164" t="s">
        <v>1456</v>
      </c>
      <c r="F249" s="165" t="s">
        <v>46</v>
      </c>
      <c r="H249" s="166">
        <v>0.66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1758</v>
      </c>
      <c r="AU249" s="164" t="s">
        <v>1535</v>
      </c>
      <c r="AV249" s="13" t="s">
        <v>1535</v>
      </c>
      <c r="AW249" s="13" t="s">
        <v>1482</v>
      </c>
      <c r="AX249" s="13" t="s">
        <v>1526</v>
      </c>
      <c r="AY249" s="164" t="s">
        <v>1750</v>
      </c>
    </row>
    <row r="250" spans="1:65" s="14" customFormat="1">
      <c r="B250" s="170"/>
      <c r="D250" s="157" t="s">
        <v>1758</v>
      </c>
      <c r="E250" s="171" t="s">
        <v>1456</v>
      </c>
      <c r="F250" s="172" t="s">
        <v>1816</v>
      </c>
      <c r="H250" s="173">
        <v>3.1190000000000002</v>
      </c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1758</v>
      </c>
      <c r="AU250" s="171" t="s">
        <v>1535</v>
      </c>
      <c r="AV250" s="14" t="s">
        <v>1756</v>
      </c>
      <c r="AW250" s="14" t="s">
        <v>1482</v>
      </c>
      <c r="AX250" s="14" t="s">
        <v>1533</v>
      </c>
      <c r="AY250" s="171" t="s">
        <v>1750</v>
      </c>
    </row>
    <row r="251" spans="1:65" s="11" customFormat="1" ht="22.9" customHeight="1">
      <c r="B251" s="130"/>
      <c r="D251" s="131" t="s">
        <v>1525</v>
      </c>
      <c r="E251" s="140" t="s">
        <v>1771</v>
      </c>
      <c r="F251" s="140" t="s">
        <v>1920</v>
      </c>
      <c r="J251" s="141">
        <f>BK251</f>
        <v>0</v>
      </c>
      <c r="L251" s="130"/>
      <c r="M251" s="134"/>
      <c r="N251" s="135"/>
      <c r="O251" s="135"/>
      <c r="P251" s="136">
        <f>SUM(P252:P293)</f>
        <v>3.2149999999999999</v>
      </c>
      <c r="Q251" s="135"/>
      <c r="R251" s="136">
        <f>SUM(R252:R293)</f>
        <v>8.6400000000000005E-2</v>
      </c>
      <c r="S251" s="135"/>
      <c r="T251" s="137">
        <f>SUM(T252:T293)</f>
        <v>0</v>
      </c>
      <c r="AR251" s="131" t="s">
        <v>1533</v>
      </c>
      <c r="AT251" s="138" t="s">
        <v>1525</v>
      </c>
      <c r="AU251" s="138" t="s">
        <v>1533</v>
      </c>
      <c r="AY251" s="131" t="s">
        <v>1750</v>
      </c>
      <c r="BK251" s="139">
        <f>SUM(BK252:BK293)</f>
        <v>0</v>
      </c>
    </row>
    <row r="252" spans="1:65" s="1" customFormat="1" ht="37.9" customHeight="1">
      <c r="A252" s="29"/>
      <c r="B252" s="142"/>
      <c r="C252" s="143" t="s">
        <v>1958</v>
      </c>
      <c r="D252" s="143" t="s">
        <v>1752</v>
      </c>
      <c r="E252" s="144" t="s">
        <v>1922</v>
      </c>
      <c r="F252" s="145" t="s">
        <v>1923</v>
      </c>
      <c r="G252" s="146" t="s">
        <v>1755</v>
      </c>
      <c r="H252" s="147">
        <v>10.6</v>
      </c>
      <c r="I252" s="148"/>
      <c r="J252" s="148">
        <f>ROUND(I252*H252,2)</f>
        <v>0</v>
      </c>
      <c r="K252" s="149"/>
      <c r="L252" s="30"/>
      <c r="M252" s="150" t="s">
        <v>1456</v>
      </c>
      <c r="N252" s="151" t="s">
        <v>1491</v>
      </c>
      <c r="O252" s="152">
        <v>0.02</v>
      </c>
      <c r="P252" s="152">
        <f>O252*H252</f>
        <v>0.21199999999999999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1756</v>
      </c>
      <c r="AT252" s="154" t="s">
        <v>1752</v>
      </c>
      <c r="AU252" s="154" t="s">
        <v>1535</v>
      </c>
      <c r="AY252" s="17" t="s">
        <v>1750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1533</v>
      </c>
      <c r="BK252" s="155">
        <f>ROUND(I252*H252,2)</f>
        <v>0</v>
      </c>
      <c r="BL252" s="17" t="s">
        <v>1756</v>
      </c>
      <c r="BM252" s="154" t="s">
        <v>1924</v>
      </c>
    </row>
    <row r="253" spans="1:65" s="12" customFormat="1">
      <c r="B253" s="156"/>
      <c r="D253" s="157" t="s">
        <v>1758</v>
      </c>
      <c r="E253" s="158" t="s">
        <v>1456</v>
      </c>
      <c r="F253" s="159" t="s">
        <v>2154</v>
      </c>
      <c r="H253" s="158" t="s">
        <v>1456</v>
      </c>
      <c r="L253" s="156"/>
      <c r="M253" s="160"/>
      <c r="N253" s="161"/>
      <c r="O253" s="161"/>
      <c r="P253" s="161"/>
      <c r="Q253" s="161"/>
      <c r="R253" s="161"/>
      <c r="S253" s="161"/>
      <c r="T253" s="162"/>
      <c r="AT253" s="158" t="s">
        <v>1758</v>
      </c>
      <c r="AU253" s="158" t="s">
        <v>1535</v>
      </c>
      <c r="AV253" s="12" t="s">
        <v>1533</v>
      </c>
      <c r="AW253" s="12" t="s">
        <v>1482</v>
      </c>
      <c r="AX253" s="12" t="s">
        <v>1526</v>
      </c>
      <c r="AY253" s="158" t="s">
        <v>1750</v>
      </c>
    </row>
    <row r="254" spans="1:65" s="13" customFormat="1">
      <c r="B254" s="163"/>
      <c r="D254" s="157" t="s">
        <v>1758</v>
      </c>
      <c r="E254" s="164" t="s">
        <v>1456</v>
      </c>
      <c r="F254" s="165" t="s">
        <v>11</v>
      </c>
      <c r="H254" s="166">
        <v>4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1758</v>
      </c>
      <c r="AU254" s="164" t="s">
        <v>1535</v>
      </c>
      <c r="AV254" s="13" t="s">
        <v>1535</v>
      </c>
      <c r="AW254" s="13" t="s">
        <v>1482</v>
      </c>
      <c r="AX254" s="13" t="s">
        <v>1526</v>
      </c>
      <c r="AY254" s="164" t="s">
        <v>1750</v>
      </c>
    </row>
    <row r="255" spans="1:65" s="12" customFormat="1">
      <c r="B255" s="156"/>
      <c r="D255" s="157" t="s">
        <v>1758</v>
      </c>
      <c r="E255" s="158" t="s">
        <v>1456</v>
      </c>
      <c r="F255" s="159" t="s">
        <v>1420</v>
      </c>
      <c r="H255" s="158" t="s">
        <v>1456</v>
      </c>
      <c r="L255" s="156"/>
      <c r="M255" s="160"/>
      <c r="N255" s="161"/>
      <c r="O255" s="161"/>
      <c r="P255" s="161"/>
      <c r="Q255" s="161"/>
      <c r="R255" s="161"/>
      <c r="S255" s="161"/>
      <c r="T255" s="162"/>
      <c r="AT255" s="158" t="s">
        <v>1758</v>
      </c>
      <c r="AU255" s="158" t="s">
        <v>1535</v>
      </c>
      <c r="AV255" s="12" t="s">
        <v>1533</v>
      </c>
      <c r="AW255" s="12" t="s">
        <v>1482</v>
      </c>
      <c r="AX255" s="12" t="s">
        <v>1526</v>
      </c>
      <c r="AY255" s="158" t="s">
        <v>1750</v>
      </c>
    </row>
    <row r="256" spans="1:65" s="13" customFormat="1">
      <c r="B256" s="163"/>
      <c r="D256" s="157" t="s">
        <v>1758</v>
      </c>
      <c r="E256" s="164" t="s">
        <v>1456</v>
      </c>
      <c r="F256" s="165" t="s">
        <v>12</v>
      </c>
      <c r="H256" s="166">
        <v>6.6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1758</v>
      </c>
      <c r="AU256" s="164" t="s">
        <v>1535</v>
      </c>
      <c r="AV256" s="13" t="s">
        <v>1535</v>
      </c>
      <c r="AW256" s="13" t="s">
        <v>1482</v>
      </c>
      <c r="AX256" s="13" t="s">
        <v>1526</v>
      </c>
      <c r="AY256" s="164" t="s">
        <v>1750</v>
      </c>
    </row>
    <row r="257" spans="1:65" s="14" customFormat="1">
      <c r="B257" s="170"/>
      <c r="D257" s="157" t="s">
        <v>1758</v>
      </c>
      <c r="E257" s="171" t="s">
        <v>1456</v>
      </c>
      <c r="F257" s="172" t="s">
        <v>1816</v>
      </c>
      <c r="H257" s="173">
        <v>10.6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1758</v>
      </c>
      <c r="AU257" s="171" t="s">
        <v>1535</v>
      </c>
      <c r="AV257" s="14" t="s">
        <v>1756</v>
      </c>
      <c r="AW257" s="14" t="s">
        <v>1482</v>
      </c>
      <c r="AX257" s="14" t="s">
        <v>1533</v>
      </c>
      <c r="AY257" s="171" t="s">
        <v>1750</v>
      </c>
    </row>
    <row r="258" spans="1:65" s="1" customFormat="1" ht="44.25" customHeight="1">
      <c r="A258" s="29"/>
      <c r="B258" s="142"/>
      <c r="C258" s="143" t="s">
        <v>1962</v>
      </c>
      <c r="D258" s="143" t="s">
        <v>1752</v>
      </c>
      <c r="E258" s="144" t="s">
        <v>2542</v>
      </c>
      <c r="F258" s="145" t="s">
        <v>2231</v>
      </c>
      <c r="G258" s="146" t="s">
        <v>1755</v>
      </c>
      <c r="H258" s="147">
        <v>8</v>
      </c>
      <c r="I258" s="148"/>
      <c r="J258" s="148">
        <f>ROUND(I258*H258,2)</f>
        <v>0</v>
      </c>
      <c r="K258" s="149"/>
      <c r="L258" s="30"/>
      <c r="M258" s="150" t="s">
        <v>1456</v>
      </c>
      <c r="N258" s="151" t="s">
        <v>1491</v>
      </c>
      <c r="O258" s="152">
        <v>2.8000000000000001E-2</v>
      </c>
      <c r="P258" s="152">
        <f>O258*H258</f>
        <v>0.224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1533</v>
      </c>
      <c r="BK258" s="155">
        <f>ROUND(I258*H258,2)</f>
        <v>0</v>
      </c>
      <c r="BL258" s="17" t="s">
        <v>1756</v>
      </c>
      <c r="BM258" s="154" t="s">
        <v>47</v>
      </c>
    </row>
    <row r="259" spans="1:65" s="12" customFormat="1">
      <c r="B259" s="156"/>
      <c r="D259" s="157" t="s">
        <v>1758</v>
      </c>
      <c r="E259" s="158" t="s">
        <v>1456</v>
      </c>
      <c r="F259" s="159" t="s">
        <v>2233</v>
      </c>
      <c r="H259" s="158" t="s">
        <v>1456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1758</v>
      </c>
      <c r="AU259" s="158" t="s">
        <v>1535</v>
      </c>
      <c r="AV259" s="12" t="s">
        <v>1533</v>
      </c>
      <c r="AW259" s="12" t="s">
        <v>1482</v>
      </c>
      <c r="AX259" s="12" t="s">
        <v>1526</v>
      </c>
      <c r="AY259" s="158" t="s">
        <v>1750</v>
      </c>
    </row>
    <row r="260" spans="1:65" s="13" customFormat="1">
      <c r="B260" s="163"/>
      <c r="D260" s="157" t="s">
        <v>1758</v>
      </c>
      <c r="E260" s="164" t="s">
        <v>1456</v>
      </c>
      <c r="F260" s="165" t="s">
        <v>14</v>
      </c>
      <c r="H260" s="166">
        <v>8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1758</v>
      </c>
      <c r="AU260" s="164" t="s">
        <v>1535</v>
      </c>
      <c r="AV260" s="13" t="s">
        <v>1535</v>
      </c>
      <c r="AW260" s="13" t="s">
        <v>1482</v>
      </c>
      <c r="AX260" s="13" t="s">
        <v>1533</v>
      </c>
      <c r="AY260" s="164" t="s">
        <v>1750</v>
      </c>
    </row>
    <row r="261" spans="1:65" s="1" customFormat="1" ht="49.15" customHeight="1">
      <c r="A261" s="29"/>
      <c r="B261" s="142"/>
      <c r="C261" s="143" t="s">
        <v>1966</v>
      </c>
      <c r="D261" s="143" t="s">
        <v>1752</v>
      </c>
      <c r="E261" s="144" t="s">
        <v>2237</v>
      </c>
      <c r="F261" s="145" t="s">
        <v>2238</v>
      </c>
      <c r="G261" s="146" t="s">
        <v>1755</v>
      </c>
      <c r="H261" s="147">
        <v>4</v>
      </c>
      <c r="I261" s="148"/>
      <c r="J261" s="148">
        <f>ROUND(I261*H261,2)</f>
        <v>0</v>
      </c>
      <c r="K261" s="149"/>
      <c r="L261" s="30"/>
      <c r="M261" s="150" t="s">
        <v>1456</v>
      </c>
      <c r="N261" s="151" t="s">
        <v>1491</v>
      </c>
      <c r="O261" s="152">
        <v>7.0999999999999994E-2</v>
      </c>
      <c r="P261" s="152">
        <f>O261*H261</f>
        <v>0.28399999999999997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1756</v>
      </c>
      <c r="AT261" s="154" t="s">
        <v>1752</v>
      </c>
      <c r="AU261" s="154" t="s">
        <v>1535</v>
      </c>
      <c r="AY261" s="17" t="s">
        <v>1750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1533</v>
      </c>
      <c r="BK261" s="155">
        <f>ROUND(I261*H261,2)</f>
        <v>0</v>
      </c>
      <c r="BL261" s="17" t="s">
        <v>1756</v>
      </c>
      <c r="BM261" s="154" t="s">
        <v>2239</v>
      </c>
    </row>
    <row r="262" spans="1:65" s="12" customFormat="1">
      <c r="B262" s="156"/>
      <c r="D262" s="157" t="s">
        <v>1758</v>
      </c>
      <c r="E262" s="158" t="s">
        <v>1456</v>
      </c>
      <c r="F262" s="159" t="s">
        <v>2177</v>
      </c>
      <c r="H262" s="158" t="s">
        <v>1456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1758</v>
      </c>
      <c r="AU262" s="158" t="s">
        <v>1535</v>
      </c>
      <c r="AV262" s="12" t="s">
        <v>1533</v>
      </c>
      <c r="AW262" s="12" t="s">
        <v>1482</v>
      </c>
      <c r="AX262" s="12" t="s">
        <v>1526</v>
      </c>
      <c r="AY262" s="158" t="s">
        <v>1750</v>
      </c>
    </row>
    <row r="263" spans="1:65" s="13" customFormat="1">
      <c r="B263" s="163"/>
      <c r="D263" s="157" t="s">
        <v>1758</v>
      </c>
      <c r="E263" s="164" t="s">
        <v>1456</v>
      </c>
      <c r="F263" s="165" t="s">
        <v>11</v>
      </c>
      <c r="H263" s="166">
        <v>4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1758</v>
      </c>
      <c r="AU263" s="164" t="s">
        <v>1535</v>
      </c>
      <c r="AV263" s="13" t="s">
        <v>1535</v>
      </c>
      <c r="AW263" s="13" t="s">
        <v>1482</v>
      </c>
      <c r="AX263" s="13" t="s">
        <v>1533</v>
      </c>
      <c r="AY263" s="164" t="s">
        <v>1750</v>
      </c>
    </row>
    <row r="264" spans="1:65" s="1" customFormat="1" ht="37.9" customHeight="1">
      <c r="A264" s="29"/>
      <c r="B264" s="142"/>
      <c r="C264" s="143" t="s">
        <v>1970</v>
      </c>
      <c r="D264" s="143" t="s">
        <v>1752</v>
      </c>
      <c r="E264" s="144" t="s">
        <v>1927</v>
      </c>
      <c r="F264" s="145" t="s">
        <v>1928</v>
      </c>
      <c r="G264" s="146" t="s">
        <v>1755</v>
      </c>
      <c r="H264" s="147">
        <v>10.6</v>
      </c>
      <c r="I264" s="148"/>
      <c r="J264" s="148">
        <f>ROUND(I264*H264,2)</f>
        <v>0</v>
      </c>
      <c r="K264" s="149"/>
      <c r="L264" s="30"/>
      <c r="M264" s="150" t="s">
        <v>1456</v>
      </c>
      <c r="N264" s="151" t="s">
        <v>1491</v>
      </c>
      <c r="O264" s="152">
        <v>2.7E-2</v>
      </c>
      <c r="P264" s="152">
        <f>O264*H264</f>
        <v>0.28620000000000001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1756</v>
      </c>
      <c r="AT264" s="154" t="s">
        <v>1752</v>
      </c>
      <c r="AU264" s="154" t="s">
        <v>1535</v>
      </c>
      <c r="AY264" s="17" t="s">
        <v>1750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1533</v>
      </c>
      <c r="BK264" s="155">
        <f>ROUND(I264*H264,2)</f>
        <v>0</v>
      </c>
      <c r="BL264" s="17" t="s">
        <v>1756</v>
      </c>
      <c r="BM264" s="154" t="s">
        <v>1929</v>
      </c>
    </row>
    <row r="265" spans="1:65" s="12" customFormat="1">
      <c r="B265" s="156"/>
      <c r="D265" s="157" t="s">
        <v>1758</v>
      </c>
      <c r="E265" s="158" t="s">
        <v>1456</v>
      </c>
      <c r="F265" s="159" t="s">
        <v>2165</v>
      </c>
      <c r="H265" s="158" t="s">
        <v>1456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1758</v>
      </c>
      <c r="AU265" s="158" t="s">
        <v>1535</v>
      </c>
      <c r="AV265" s="12" t="s">
        <v>1533</v>
      </c>
      <c r="AW265" s="12" t="s">
        <v>1482</v>
      </c>
      <c r="AX265" s="12" t="s">
        <v>1526</v>
      </c>
      <c r="AY265" s="158" t="s">
        <v>1750</v>
      </c>
    </row>
    <row r="266" spans="1:65" s="13" customFormat="1">
      <c r="B266" s="163"/>
      <c r="D266" s="157" t="s">
        <v>1758</v>
      </c>
      <c r="E266" s="164" t="s">
        <v>1456</v>
      </c>
      <c r="F266" s="165" t="s">
        <v>11</v>
      </c>
      <c r="H266" s="166">
        <v>4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1758</v>
      </c>
      <c r="AU266" s="164" t="s">
        <v>1535</v>
      </c>
      <c r="AV266" s="13" t="s">
        <v>1535</v>
      </c>
      <c r="AW266" s="13" t="s">
        <v>1482</v>
      </c>
      <c r="AX266" s="13" t="s">
        <v>1526</v>
      </c>
      <c r="AY266" s="164" t="s">
        <v>1750</v>
      </c>
    </row>
    <row r="267" spans="1:65" s="12" customFormat="1">
      <c r="B267" s="156"/>
      <c r="D267" s="157" t="s">
        <v>1758</v>
      </c>
      <c r="E267" s="158" t="s">
        <v>1456</v>
      </c>
      <c r="F267" s="159" t="s">
        <v>1346</v>
      </c>
      <c r="H267" s="158" t="s">
        <v>1456</v>
      </c>
      <c r="L267" s="156"/>
      <c r="M267" s="160"/>
      <c r="N267" s="161"/>
      <c r="O267" s="161"/>
      <c r="P267" s="161"/>
      <c r="Q267" s="161"/>
      <c r="R267" s="161"/>
      <c r="S267" s="161"/>
      <c r="T267" s="162"/>
      <c r="AT267" s="158" t="s">
        <v>1758</v>
      </c>
      <c r="AU267" s="158" t="s">
        <v>1535</v>
      </c>
      <c r="AV267" s="12" t="s">
        <v>1533</v>
      </c>
      <c r="AW267" s="12" t="s">
        <v>1482</v>
      </c>
      <c r="AX267" s="12" t="s">
        <v>1526</v>
      </c>
      <c r="AY267" s="158" t="s">
        <v>1750</v>
      </c>
    </row>
    <row r="268" spans="1:65" s="13" customFormat="1">
      <c r="B268" s="163"/>
      <c r="D268" s="157" t="s">
        <v>1758</v>
      </c>
      <c r="E268" s="164" t="s">
        <v>1456</v>
      </c>
      <c r="F268" s="165" t="s">
        <v>12</v>
      </c>
      <c r="H268" s="166">
        <v>6.6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1758</v>
      </c>
      <c r="AU268" s="164" t="s">
        <v>1535</v>
      </c>
      <c r="AV268" s="13" t="s">
        <v>1535</v>
      </c>
      <c r="AW268" s="13" t="s">
        <v>1482</v>
      </c>
      <c r="AX268" s="13" t="s">
        <v>1526</v>
      </c>
      <c r="AY268" s="164" t="s">
        <v>1750</v>
      </c>
    </row>
    <row r="269" spans="1:65" s="14" customFormat="1">
      <c r="B269" s="170"/>
      <c r="D269" s="157" t="s">
        <v>1758</v>
      </c>
      <c r="E269" s="171" t="s">
        <v>1456</v>
      </c>
      <c r="F269" s="172" t="s">
        <v>1816</v>
      </c>
      <c r="H269" s="173">
        <v>10.6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1758</v>
      </c>
      <c r="AU269" s="171" t="s">
        <v>1535</v>
      </c>
      <c r="AV269" s="14" t="s">
        <v>1756</v>
      </c>
      <c r="AW269" s="14" t="s">
        <v>1482</v>
      </c>
      <c r="AX269" s="14" t="s">
        <v>1533</v>
      </c>
      <c r="AY269" s="171" t="s">
        <v>1750</v>
      </c>
    </row>
    <row r="270" spans="1:65" s="1" customFormat="1" ht="24.2" customHeight="1">
      <c r="A270" s="29"/>
      <c r="B270" s="142"/>
      <c r="C270" s="143" t="s">
        <v>1974</v>
      </c>
      <c r="D270" s="143" t="s">
        <v>1752</v>
      </c>
      <c r="E270" s="144" t="s">
        <v>1931</v>
      </c>
      <c r="F270" s="145" t="s">
        <v>1932</v>
      </c>
      <c r="G270" s="146" t="s">
        <v>1755</v>
      </c>
      <c r="H270" s="147">
        <v>10.6</v>
      </c>
      <c r="I270" s="148"/>
      <c r="J270" s="148">
        <f>ROUND(I270*H270,2)</f>
        <v>0</v>
      </c>
      <c r="K270" s="149"/>
      <c r="L270" s="30"/>
      <c r="M270" s="150" t="s">
        <v>1456</v>
      </c>
      <c r="N270" s="151" t="s">
        <v>1491</v>
      </c>
      <c r="O270" s="152">
        <v>4.0000000000000001E-3</v>
      </c>
      <c r="P270" s="152">
        <f>O270*H270</f>
        <v>4.24E-2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1756</v>
      </c>
      <c r="AT270" s="154" t="s">
        <v>1752</v>
      </c>
      <c r="AU270" s="154" t="s">
        <v>1535</v>
      </c>
      <c r="AY270" s="17" t="s">
        <v>1750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1533</v>
      </c>
      <c r="BK270" s="155">
        <f>ROUND(I270*H270,2)</f>
        <v>0</v>
      </c>
      <c r="BL270" s="17" t="s">
        <v>1756</v>
      </c>
      <c r="BM270" s="154" t="s">
        <v>1933</v>
      </c>
    </row>
    <row r="271" spans="1:65" s="13" customFormat="1">
      <c r="B271" s="163"/>
      <c r="D271" s="157" t="s">
        <v>1758</v>
      </c>
      <c r="E271" s="164" t="s">
        <v>1456</v>
      </c>
      <c r="F271" s="165" t="s">
        <v>12</v>
      </c>
      <c r="H271" s="166">
        <v>6.6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1758</v>
      </c>
      <c r="AU271" s="164" t="s">
        <v>1535</v>
      </c>
      <c r="AV271" s="13" t="s">
        <v>1535</v>
      </c>
      <c r="AW271" s="13" t="s">
        <v>1482</v>
      </c>
      <c r="AX271" s="13" t="s">
        <v>1526</v>
      </c>
      <c r="AY271" s="164" t="s">
        <v>1750</v>
      </c>
    </row>
    <row r="272" spans="1:65" s="13" customFormat="1">
      <c r="B272" s="163"/>
      <c r="D272" s="157" t="s">
        <v>1758</v>
      </c>
      <c r="E272" s="164" t="s">
        <v>1456</v>
      </c>
      <c r="F272" s="165" t="s">
        <v>48</v>
      </c>
      <c r="H272" s="166">
        <v>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1758</v>
      </c>
      <c r="AU272" s="164" t="s">
        <v>1535</v>
      </c>
      <c r="AV272" s="13" t="s">
        <v>1535</v>
      </c>
      <c r="AW272" s="13" t="s">
        <v>1482</v>
      </c>
      <c r="AX272" s="13" t="s">
        <v>1526</v>
      </c>
      <c r="AY272" s="164" t="s">
        <v>1750</v>
      </c>
    </row>
    <row r="273" spans="1:65" s="14" customFormat="1">
      <c r="B273" s="170"/>
      <c r="D273" s="157" t="s">
        <v>1758</v>
      </c>
      <c r="E273" s="171" t="s">
        <v>1456</v>
      </c>
      <c r="F273" s="172" t="s">
        <v>1816</v>
      </c>
      <c r="H273" s="173">
        <v>10.6</v>
      </c>
      <c r="L273" s="170"/>
      <c r="M273" s="174"/>
      <c r="N273" s="175"/>
      <c r="O273" s="175"/>
      <c r="P273" s="175"/>
      <c r="Q273" s="175"/>
      <c r="R273" s="175"/>
      <c r="S273" s="175"/>
      <c r="T273" s="176"/>
      <c r="AT273" s="171" t="s">
        <v>1758</v>
      </c>
      <c r="AU273" s="171" t="s">
        <v>1535</v>
      </c>
      <c r="AV273" s="14" t="s">
        <v>1756</v>
      </c>
      <c r="AW273" s="14" t="s">
        <v>1482</v>
      </c>
      <c r="AX273" s="14" t="s">
        <v>1533</v>
      </c>
      <c r="AY273" s="171" t="s">
        <v>1750</v>
      </c>
    </row>
    <row r="274" spans="1:65" s="1" customFormat="1" ht="24.2" customHeight="1">
      <c r="A274" s="29"/>
      <c r="B274" s="142"/>
      <c r="C274" s="143" t="s">
        <v>1978</v>
      </c>
      <c r="D274" s="143" t="s">
        <v>1752</v>
      </c>
      <c r="E274" s="144" t="s">
        <v>1935</v>
      </c>
      <c r="F274" s="145" t="s">
        <v>1936</v>
      </c>
      <c r="G274" s="146" t="s">
        <v>1755</v>
      </c>
      <c r="H274" s="147">
        <v>21.6</v>
      </c>
      <c r="I274" s="148"/>
      <c r="J274" s="148">
        <f>ROUND(I274*H274,2)</f>
        <v>0</v>
      </c>
      <c r="K274" s="149"/>
      <c r="L274" s="30"/>
      <c r="M274" s="150" t="s">
        <v>1456</v>
      </c>
      <c r="N274" s="151" t="s">
        <v>1491</v>
      </c>
      <c r="O274" s="152">
        <v>2E-3</v>
      </c>
      <c r="P274" s="152">
        <f>O274*H274</f>
        <v>4.3200000000000002E-2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1756</v>
      </c>
      <c r="AT274" s="154" t="s">
        <v>1752</v>
      </c>
      <c r="AU274" s="154" t="s">
        <v>1535</v>
      </c>
      <c r="AY274" s="17" t="s">
        <v>1750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1533</v>
      </c>
      <c r="BK274" s="155">
        <f>ROUND(I274*H274,2)</f>
        <v>0</v>
      </c>
      <c r="BL274" s="17" t="s">
        <v>1756</v>
      </c>
      <c r="BM274" s="154" t="s">
        <v>1937</v>
      </c>
    </row>
    <row r="275" spans="1:65" s="12" customFormat="1">
      <c r="B275" s="156"/>
      <c r="D275" s="157" t="s">
        <v>1758</v>
      </c>
      <c r="E275" s="158" t="s">
        <v>1456</v>
      </c>
      <c r="F275" s="159" t="s">
        <v>2181</v>
      </c>
      <c r="H275" s="158" t="s">
        <v>1456</v>
      </c>
      <c r="L275" s="156"/>
      <c r="M275" s="160"/>
      <c r="N275" s="161"/>
      <c r="O275" s="161"/>
      <c r="P275" s="161"/>
      <c r="Q275" s="161"/>
      <c r="R275" s="161"/>
      <c r="S275" s="161"/>
      <c r="T275" s="162"/>
      <c r="AT275" s="158" t="s">
        <v>1758</v>
      </c>
      <c r="AU275" s="158" t="s">
        <v>1535</v>
      </c>
      <c r="AV275" s="12" t="s">
        <v>1533</v>
      </c>
      <c r="AW275" s="12" t="s">
        <v>1482</v>
      </c>
      <c r="AX275" s="12" t="s">
        <v>1526</v>
      </c>
      <c r="AY275" s="158" t="s">
        <v>1750</v>
      </c>
    </row>
    <row r="276" spans="1:65" s="13" customFormat="1">
      <c r="B276" s="163"/>
      <c r="D276" s="157" t="s">
        <v>1758</v>
      </c>
      <c r="E276" s="164" t="s">
        <v>1456</v>
      </c>
      <c r="F276" s="165" t="s">
        <v>49</v>
      </c>
      <c r="H276" s="166">
        <v>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1758</v>
      </c>
      <c r="AU276" s="164" t="s">
        <v>1535</v>
      </c>
      <c r="AV276" s="13" t="s">
        <v>1535</v>
      </c>
      <c r="AW276" s="13" t="s">
        <v>1482</v>
      </c>
      <c r="AX276" s="13" t="s">
        <v>1526</v>
      </c>
      <c r="AY276" s="164" t="s">
        <v>1750</v>
      </c>
    </row>
    <row r="277" spans="1:65" s="12" customFormat="1">
      <c r="B277" s="156"/>
      <c r="D277" s="157" t="s">
        <v>1758</v>
      </c>
      <c r="E277" s="158" t="s">
        <v>1456</v>
      </c>
      <c r="F277" s="159" t="s">
        <v>1352</v>
      </c>
      <c r="H277" s="158" t="s">
        <v>1456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1758</v>
      </c>
      <c r="AU277" s="158" t="s">
        <v>1535</v>
      </c>
      <c r="AV277" s="12" t="s">
        <v>1533</v>
      </c>
      <c r="AW277" s="12" t="s">
        <v>1482</v>
      </c>
      <c r="AX277" s="12" t="s">
        <v>1526</v>
      </c>
      <c r="AY277" s="158" t="s">
        <v>1750</v>
      </c>
    </row>
    <row r="278" spans="1:65" s="13" customFormat="1">
      <c r="B278" s="163"/>
      <c r="D278" s="157" t="s">
        <v>1758</v>
      </c>
      <c r="E278" s="164" t="s">
        <v>1456</v>
      </c>
      <c r="F278" s="165" t="s">
        <v>50</v>
      </c>
      <c r="H278" s="166">
        <v>12.6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1758</v>
      </c>
      <c r="AU278" s="164" t="s">
        <v>1535</v>
      </c>
      <c r="AV278" s="13" t="s">
        <v>1535</v>
      </c>
      <c r="AW278" s="13" t="s">
        <v>1482</v>
      </c>
      <c r="AX278" s="13" t="s">
        <v>1526</v>
      </c>
      <c r="AY278" s="164" t="s">
        <v>1750</v>
      </c>
    </row>
    <row r="279" spans="1:65" s="14" customFormat="1">
      <c r="B279" s="170"/>
      <c r="D279" s="157" t="s">
        <v>1758</v>
      </c>
      <c r="E279" s="171" t="s">
        <v>1456</v>
      </c>
      <c r="F279" s="172" t="s">
        <v>1816</v>
      </c>
      <c r="H279" s="173">
        <v>21.6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1758</v>
      </c>
      <c r="AU279" s="171" t="s">
        <v>1535</v>
      </c>
      <c r="AV279" s="14" t="s">
        <v>1756</v>
      </c>
      <c r="AW279" s="14" t="s">
        <v>1482</v>
      </c>
      <c r="AX279" s="14" t="s">
        <v>1533</v>
      </c>
      <c r="AY279" s="171" t="s">
        <v>1750</v>
      </c>
    </row>
    <row r="280" spans="1:65" s="1" customFormat="1" ht="44.25" customHeight="1">
      <c r="A280" s="29"/>
      <c r="B280" s="142"/>
      <c r="C280" s="143" t="s">
        <v>1982</v>
      </c>
      <c r="D280" s="143" t="s">
        <v>1752</v>
      </c>
      <c r="E280" s="144" t="s">
        <v>2240</v>
      </c>
      <c r="F280" s="145" t="s">
        <v>2241</v>
      </c>
      <c r="G280" s="146" t="s">
        <v>1755</v>
      </c>
      <c r="H280" s="147">
        <v>41.2</v>
      </c>
      <c r="I280" s="148"/>
      <c r="J280" s="148">
        <f>ROUND(I280*H280,2)</f>
        <v>0</v>
      </c>
      <c r="K280" s="149"/>
      <c r="L280" s="30"/>
      <c r="M280" s="150" t="s">
        <v>1456</v>
      </c>
      <c r="N280" s="151" t="s">
        <v>1491</v>
      </c>
      <c r="O280" s="152">
        <v>1.6E-2</v>
      </c>
      <c r="P280" s="152">
        <f>O280*H280</f>
        <v>0.65920000000000001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1756</v>
      </c>
      <c r="AT280" s="154" t="s">
        <v>1752</v>
      </c>
      <c r="AU280" s="154" t="s">
        <v>1535</v>
      </c>
      <c r="AY280" s="17" t="s">
        <v>1750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1533</v>
      </c>
      <c r="BK280" s="155">
        <f>ROUND(I280*H280,2)</f>
        <v>0</v>
      </c>
      <c r="BL280" s="17" t="s">
        <v>1756</v>
      </c>
      <c r="BM280" s="154" t="s">
        <v>1942</v>
      </c>
    </row>
    <row r="281" spans="1:65" s="12" customFormat="1">
      <c r="B281" s="156"/>
      <c r="D281" s="157" t="s">
        <v>1758</v>
      </c>
      <c r="E281" s="158" t="s">
        <v>1456</v>
      </c>
      <c r="F281" s="159" t="s">
        <v>2181</v>
      </c>
      <c r="H281" s="158" t="s">
        <v>1456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1758</v>
      </c>
      <c r="AU281" s="158" t="s">
        <v>1535</v>
      </c>
      <c r="AV281" s="12" t="s">
        <v>1533</v>
      </c>
      <c r="AW281" s="12" t="s">
        <v>1482</v>
      </c>
      <c r="AX281" s="12" t="s">
        <v>1526</v>
      </c>
      <c r="AY281" s="158" t="s">
        <v>1750</v>
      </c>
    </row>
    <row r="282" spans="1:65" s="13" customFormat="1">
      <c r="B282" s="163"/>
      <c r="D282" s="157" t="s">
        <v>1758</v>
      </c>
      <c r="E282" s="164" t="s">
        <v>1456</v>
      </c>
      <c r="F282" s="165" t="s">
        <v>49</v>
      </c>
      <c r="H282" s="166">
        <v>9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1758</v>
      </c>
      <c r="AU282" s="164" t="s">
        <v>1535</v>
      </c>
      <c r="AV282" s="13" t="s">
        <v>1535</v>
      </c>
      <c r="AW282" s="13" t="s">
        <v>1482</v>
      </c>
      <c r="AX282" s="13" t="s">
        <v>1526</v>
      </c>
      <c r="AY282" s="164" t="s">
        <v>1750</v>
      </c>
    </row>
    <row r="283" spans="1:65" s="12" customFormat="1">
      <c r="B283" s="156"/>
      <c r="D283" s="157" t="s">
        <v>1758</v>
      </c>
      <c r="E283" s="158" t="s">
        <v>1456</v>
      </c>
      <c r="F283" s="159" t="s">
        <v>1352</v>
      </c>
      <c r="H283" s="158" t="s">
        <v>1456</v>
      </c>
      <c r="L283" s="156"/>
      <c r="M283" s="160"/>
      <c r="N283" s="161"/>
      <c r="O283" s="161"/>
      <c r="P283" s="161"/>
      <c r="Q283" s="161"/>
      <c r="R283" s="161"/>
      <c r="S283" s="161"/>
      <c r="T283" s="162"/>
      <c r="AT283" s="158" t="s">
        <v>1758</v>
      </c>
      <c r="AU283" s="158" t="s">
        <v>1535</v>
      </c>
      <c r="AV283" s="12" t="s">
        <v>1533</v>
      </c>
      <c r="AW283" s="12" t="s">
        <v>1482</v>
      </c>
      <c r="AX283" s="12" t="s">
        <v>1526</v>
      </c>
      <c r="AY283" s="158" t="s">
        <v>1750</v>
      </c>
    </row>
    <row r="284" spans="1:65" s="13" customFormat="1">
      <c r="B284" s="163"/>
      <c r="D284" s="157" t="s">
        <v>1758</v>
      </c>
      <c r="E284" s="164" t="s">
        <v>1456</v>
      </c>
      <c r="F284" s="165" t="s">
        <v>51</v>
      </c>
      <c r="H284" s="166">
        <v>19.2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1758</v>
      </c>
      <c r="AU284" s="164" t="s">
        <v>1535</v>
      </c>
      <c r="AV284" s="13" t="s">
        <v>1535</v>
      </c>
      <c r="AW284" s="13" t="s">
        <v>1482</v>
      </c>
      <c r="AX284" s="13" t="s">
        <v>1526</v>
      </c>
      <c r="AY284" s="164" t="s">
        <v>1750</v>
      </c>
    </row>
    <row r="285" spans="1:65" s="13" customFormat="1">
      <c r="B285" s="163"/>
      <c r="D285" s="157" t="s">
        <v>1758</v>
      </c>
      <c r="E285" s="164" t="s">
        <v>1456</v>
      </c>
      <c r="F285" s="165" t="s">
        <v>52</v>
      </c>
      <c r="H285" s="166">
        <v>13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1758</v>
      </c>
      <c r="AU285" s="164" t="s">
        <v>1535</v>
      </c>
      <c r="AV285" s="13" t="s">
        <v>1535</v>
      </c>
      <c r="AW285" s="13" t="s">
        <v>1482</v>
      </c>
      <c r="AX285" s="13" t="s">
        <v>1526</v>
      </c>
      <c r="AY285" s="164" t="s">
        <v>1750</v>
      </c>
    </row>
    <row r="286" spans="1:65" s="14" customFormat="1">
      <c r="B286" s="170"/>
      <c r="D286" s="157" t="s">
        <v>1758</v>
      </c>
      <c r="E286" s="171" t="s">
        <v>1456</v>
      </c>
      <c r="F286" s="172" t="s">
        <v>1816</v>
      </c>
      <c r="H286" s="173">
        <v>41.2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1758</v>
      </c>
      <c r="AU286" s="171" t="s">
        <v>1535</v>
      </c>
      <c r="AV286" s="14" t="s">
        <v>1756</v>
      </c>
      <c r="AW286" s="14" t="s">
        <v>1482</v>
      </c>
      <c r="AX286" s="14" t="s">
        <v>1533</v>
      </c>
      <c r="AY286" s="171" t="s">
        <v>1750</v>
      </c>
    </row>
    <row r="287" spans="1:65" s="1" customFormat="1" ht="44.25" customHeight="1">
      <c r="A287" s="29"/>
      <c r="B287" s="142"/>
      <c r="C287" s="143" t="s">
        <v>1986</v>
      </c>
      <c r="D287" s="143" t="s">
        <v>1752</v>
      </c>
      <c r="E287" s="144" t="s">
        <v>2242</v>
      </c>
      <c r="F287" s="145" t="s">
        <v>2243</v>
      </c>
      <c r="G287" s="146" t="s">
        <v>1755</v>
      </c>
      <c r="H287" s="147">
        <v>4</v>
      </c>
      <c r="I287" s="148"/>
      <c r="J287" s="148">
        <f>ROUND(I287*H287,2)</f>
        <v>0</v>
      </c>
      <c r="K287" s="149"/>
      <c r="L287" s="30"/>
      <c r="M287" s="150" t="s">
        <v>1456</v>
      </c>
      <c r="N287" s="151" t="s">
        <v>1491</v>
      </c>
      <c r="O287" s="152">
        <v>0.09</v>
      </c>
      <c r="P287" s="152">
        <f>O287*H287</f>
        <v>0.36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1756</v>
      </c>
      <c r="AT287" s="154" t="s">
        <v>1752</v>
      </c>
      <c r="AU287" s="154" t="s">
        <v>1535</v>
      </c>
      <c r="AY287" s="17" t="s">
        <v>1750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1533</v>
      </c>
      <c r="BK287" s="155">
        <f>ROUND(I287*H287,2)</f>
        <v>0</v>
      </c>
      <c r="BL287" s="17" t="s">
        <v>1756</v>
      </c>
      <c r="BM287" s="154" t="s">
        <v>2244</v>
      </c>
    </row>
    <row r="288" spans="1:65" s="12" customFormat="1">
      <c r="B288" s="156"/>
      <c r="D288" s="157" t="s">
        <v>1758</v>
      </c>
      <c r="E288" s="158" t="s">
        <v>1456</v>
      </c>
      <c r="F288" s="159" t="s">
        <v>2172</v>
      </c>
      <c r="H288" s="158" t="s">
        <v>1456</v>
      </c>
      <c r="L288" s="156"/>
      <c r="M288" s="160"/>
      <c r="N288" s="161"/>
      <c r="O288" s="161"/>
      <c r="P288" s="161"/>
      <c r="Q288" s="161"/>
      <c r="R288" s="161"/>
      <c r="S288" s="161"/>
      <c r="T288" s="162"/>
      <c r="AT288" s="158" t="s">
        <v>1758</v>
      </c>
      <c r="AU288" s="158" t="s">
        <v>1535</v>
      </c>
      <c r="AV288" s="12" t="s">
        <v>1533</v>
      </c>
      <c r="AW288" s="12" t="s">
        <v>1482</v>
      </c>
      <c r="AX288" s="12" t="s">
        <v>1526</v>
      </c>
      <c r="AY288" s="158" t="s">
        <v>1750</v>
      </c>
    </row>
    <row r="289" spans="1:65" s="13" customFormat="1">
      <c r="B289" s="163"/>
      <c r="D289" s="157" t="s">
        <v>1758</v>
      </c>
      <c r="E289" s="164" t="s">
        <v>1456</v>
      </c>
      <c r="F289" s="165" t="s">
        <v>11</v>
      </c>
      <c r="H289" s="166">
        <v>4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1758</v>
      </c>
      <c r="AU289" s="164" t="s">
        <v>1535</v>
      </c>
      <c r="AV289" s="13" t="s">
        <v>1535</v>
      </c>
      <c r="AW289" s="13" t="s">
        <v>1482</v>
      </c>
      <c r="AX289" s="13" t="s">
        <v>1533</v>
      </c>
      <c r="AY289" s="164" t="s">
        <v>1750</v>
      </c>
    </row>
    <row r="290" spans="1:65" s="1" customFormat="1" ht="24.2" customHeight="1">
      <c r="A290" s="29"/>
      <c r="B290" s="142"/>
      <c r="C290" s="143" t="s">
        <v>1990</v>
      </c>
      <c r="D290" s="143" t="s">
        <v>1752</v>
      </c>
      <c r="E290" s="144" t="s">
        <v>1945</v>
      </c>
      <c r="F290" s="145" t="s">
        <v>1946</v>
      </c>
      <c r="G290" s="146" t="s">
        <v>1786</v>
      </c>
      <c r="H290" s="147">
        <v>24</v>
      </c>
      <c r="I290" s="148"/>
      <c r="J290" s="148">
        <f>ROUND(I290*H290,2)</f>
        <v>0</v>
      </c>
      <c r="K290" s="149"/>
      <c r="L290" s="30"/>
      <c r="M290" s="150" t="s">
        <v>1456</v>
      </c>
      <c r="N290" s="151" t="s">
        <v>1491</v>
      </c>
      <c r="O290" s="152">
        <v>4.5999999999999999E-2</v>
      </c>
      <c r="P290" s="152">
        <f>O290*H290</f>
        <v>1.1040000000000001</v>
      </c>
      <c r="Q290" s="152">
        <v>3.5999999999999999E-3</v>
      </c>
      <c r="R290" s="152">
        <f>Q290*H290</f>
        <v>8.6400000000000005E-2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1756</v>
      </c>
      <c r="AT290" s="154" t="s">
        <v>1752</v>
      </c>
      <c r="AU290" s="154" t="s">
        <v>1535</v>
      </c>
      <c r="AY290" s="17" t="s">
        <v>1750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1533</v>
      </c>
      <c r="BK290" s="155">
        <f>ROUND(I290*H290,2)</f>
        <v>0</v>
      </c>
      <c r="BL290" s="17" t="s">
        <v>1756</v>
      </c>
      <c r="BM290" s="154" t="s">
        <v>2245</v>
      </c>
    </row>
    <row r="291" spans="1:65" s="13" customFormat="1">
      <c r="B291" s="163"/>
      <c r="D291" s="157" t="s">
        <v>1758</v>
      </c>
      <c r="E291" s="164" t="s">
        <v>1456</v>
      </c>
      <c r="F291" s="165" t="s">
        <v>53</v>
      </c>
      <c r="H291" s="166">
        <v>12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1758</v>
      </c>
      <c r="AU291" s="164" t="s">
        <v>1535</v>
      </c>
      <c r="AV291" s="13" t="s">
        <v>1535</v>
      </c>
      <c r="AW291" s="13" t="s">
        <v>1482</v>
      </c>
      <c r="AX291" s="13" t="s">
        <v>1526</v>
      </c>
      <c r="AY291" s="164" t="s">
        <v>1750</v>
      </c>
    </row>
    <row r="292" spans="1:65" s="13" customFormat="1">
      <c r="B292" s="163"/>
      <c r="D292" s="157" t="s">
        <v>1758</v>
      </c>
      <c r="E292" s="164" t="s">
        <v>1456</v>
      </c>
      <c r="F292" s="165" t="s">
        <v>54</v>
      </c>
      <c r="H292" s="166">
        <v>12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1758</v>
      </c>
      <c r="AU292" s="164" t="s">
        <v>1535</v>
      </c>
      <c r="AV292" s="13" t="s">
        <v>1535</v>
      </c>
      <c r="AW292" s="13" t="s">
        <v>1482</v>
      </c>
      <c r="AX292" s="13" t="s">
        <v>1526</v>
      </c>
      <c r="AY292" s="164" t="s">
        <v>1750</v>
      </c>
    </row>
    <row r="293" spans="1:65" s="14" customFormat="1">
      <c r="B293" s="170"/>
      <c r="D293" s="157" t="s">
        <v>1758</v>
      </c>
      <c r="E293" s="171" t="s">
        <v>1456</v>
      </c>
      <c r="F293" s="172" t="s">
        <v>1816</v>
      </c>
      <c r="H293" s="173">
        <v>24</v>
      </c>
      <c r="L293" s="170"/>
      <c r="M293" s="174"/>
      <c r="N293" s="175"/>
      <c r="O293" s="175"/>
      <c r="P293" s="175"/>
      <c r="Q293" s="175"/>
      <c r="R293" s="175"/>
      <c r="S293" s="175"/>
      <c r="T293" s="176"/>
      <c r="AT293" s="171" t="s">
        <v>1758</v>
      </c>
      <c r="AU293" s="171" t="s">
        <v>1535</v>
      </c>
      <c r="AV293" s="14" t="s">
        <v>1756</v>
      </c>
      <c r="AW293" s="14" t="s">
        <v>1482</v>
      </c>
      <c r="AX293" s="14" t="s">
        <v>1533</v>
      </c>
      <c r="AY293" s="171" t="s">
        <v>1750</v>
      </c>
    </row>
    <row r="294" spans="1:65" s="11" customFormat="1" ht="22.9" customHeight="1">
      <c r="B294" s="130"/>
      <c r="D294" s="131" t="s">
        <v>1525</v>
      </c>
      <c r="E294" s="140" t="s">
        <v>1789</v>
      </c>
      <c r="F294" s="140" t="s">
        <v>1948</v>
      </c>
      <c r="J294" s="141">
        <f>BK294</f>
        <v>0</v>
      </c>
      <c r="L294" s="130"/>
      <c r="M294" s="134"/>
      <c r="N294" s="135"/>
      <c r="O294" s="135"/>
      <c r="P294" s="136">
        <f>SUM(P295:P307)</f>
        <v>51.198</v>
      </c>
      <c r="Q294" s="135"/>
      <c r="R294" s="136">
        <f>SUM(R295:R307)</f>
        <v>1.0538433599999999</v>
      </c>
      <c r="S294" s="135"/>
      <c r="T294" s="137">
        <f>SUM(T295:T307)</f>
        <v>0</v>
      </c>
      <c r="AR294" s="131" t="s">
        <v>1533</v>
      </c>
      <c r="AT294" s="138" t="s">
        <v>1525</v>
      </c>
      <c r="AU294" s="138" t="s">
        <v>1533</v>
      </c>
      <c r="AY294" s="131" t="s">
        <v>1750</v>
      </c>
      <c r="BK294" s="139">
        <f>SUM(BK295:BK307)</f>
        <v>0</v>
      </c>
    </row>
    <row r="295" spans="1:65" s="1" customFormat="1" ht="44.25" customHeight="1">
      <c r="A295" s="29"/>
      <c r="B295" s="142"/>
      <c r="C295" s="143" t="s">
        <v>2315</v>
      </c>
      <c r="D295" s="143" t="s">
        <v>1752</v>
      </c>
      <c r="E295" s="144" t="s">
        <v>1279</v>
      </c>
      <c r="F295" s="145" t="s">
        <v>1280</v>
      </c>
      <c r="G295" s="146" t="s">
        <v>1786</v>
      </c>
      <c r="H295" s="147">
        <v>53.5</v>
      </c>
      <c r="I295" s="148"/>
      <c r="J295" s="148">
        <f t="shared" ref="J295:J304" si="0">ROUND(I295*H295,2)</f>
        <v>0</v>
      </c>
      <c r="K295" s="149"/>
      <c r="L295" s="30"/>
      <c r="M295" s="150" t="s">
        <v>1456</v>
      </c>
      <c r="N295" s="151" t="s">
        <v>1491</v>
      </c>
      <c r="O295" s="152">
        <v>0.313</v>
      </c>
      <c r="P295" s="152">
        <f t="shared" ref="P295:P304" si="1">O295*H295</f>
        <v>16.7455</v>
      </c>
      <c r="Q295" s="152">
        <v>0</v>
      </c>
      <c r="R295" s="152">
        <f t="shared" ref="R295:R304" si="2">Q295*H295</f>
        <v>0</v>
      </c>
      <c r="S295" s="152">
        <v>0</v>
      </c>
      <c r="T295" s="153">
        <f t="shared" ref="T295:T304" si="3"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1756</v>
      </c>
      <c r="AT295" s="154" t="s">
        <v>1752</v>
      </c>
      <c r="AU295" s="154" t="s">
        <v>1535</v>
      </c>
      <c r="AY295" s="17" t="s">
        <v>1750</v>
      </c>
      <c r="BE295" s="155">
        <f t="shared" ref="BE295:BE304" si="4">IF(N295="základní",J295,0)</f>
        <v>0</v>
      </c>
      <c r="BF295" s="155">
        <f t="shared" ref="BF295:BF304" si="5">IF(N295="snížená",J295,0)</f>
        <v>0</v>
      </c>
      <c r="BG295" s="155">
        <f t="shared" ref="BG295:BG304" si="6">IF(N295="zákl. přenesená",J295,0)</f>
        <v>0</v>
      </c>
      <c r="BH295" s="155">
        <f t="shared" ref="BH295:BH304" si="7">IF(N295="sníž. přenesená",J295,0)</f>
        <v>0</v>
      </c>
      <c r="BI295" s="155">
        <f t="shared" ref="BI295:BI304" si="8">IF(N295="nulová",J295,0)</f>
        <v>0</v>
      </c>
      <c r="BJ295" s="17" t="s">
        <v>1533</v>
      </c>
      <c r="BK295" s="155">
        <f t="shared" ref="BK295:BK304" si="9">ROUND(I295*H295,2)</f>
        <v>0</v>
      </c>
      <c r="BL295" s="17" t="s">
        <v>1756</v>
      </c>
      <c r="BM295" s="154" t="s">
        <v>55</v>
      </c>
    </row>
    <row r="296" spans="1:65" s="1" customFormat="1" ht="24.2" customHeight="1">
      <c r="A296" s="29"/>
      <c r="B296" s="142"/>
      <c r="C296" s="177" t="s">
        <v>2319</v>
      </c>
      <c r="D296" s="177" t="s">
        <v>1849</v>
      </c>
      <c r="E296" s="178" t="s">
        <v>1282</v>
      </c>
      <c r="F296" s="179" t="s">
        <v>1283</v>
      </c>
      <c r="G296" s="180" t="s">
        <v>1786</v>
      </c>
      <c r="H296" s="181">
        <v>54.302999999999997</v>
      </c>
      <c r="I296" s="182"/>
      <c r="J296" s="182">
        <f t="shared" si="0"/>
        <v>0</v>
      </c>
      <c r="K296" s="183"/>
      <c r="L296" s="184"/>
      <c r="M296" s="185" t="s">
        <v>1456</v>
      </c>
      <c r="N296" s="186" t="s">
        <v>1491</v>
      </c>
      <c r="O296" s="152">
        <v>0</v>
      </c>
      <c r="P296" s="152">
        <f t="shared" si="1"/>
        <v>0</v>
      </c>
      <c r="Q296" s="152">
        <v>2.1199999999999999E-3</v>
      </c>
      <c r="R296" s="152">
        <f t="shared" si="2"/>
        <v>0.11512235999999999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1789</v>
      </c>
      <c r="AT296" s="154" t="s">
        <v>1849</v>
      </c>
      <c r="AU296" s="154" t="s">
        <v>1535</v>
      </c>
      <c r="AY296" s="17" t="s">
        <v>1750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1533</v>
      </c>
      <c r="BK296" s="155">
        <f t="shared" si="9"/>
        <v>0</v>
      </c>
      <c r="BL296" s="17" t="s">
        <v>1756</v>
      </c>
      <c r="BM296" s="154" t="s">
        <v>56</v>
      </c>
    </row>
    <row r="297" spans="1:65" s="1" customFormat="1" ht="37.9" customHeight="1">
      <c r="A297" s="29"/>
      <c r="B297" s="142"/>
      <c r="C297" s="143" t="s">
        <v>2002</v>
      </c>
      <c r="D297" s="143" t="s">
        <v>1752</v>
      </c>
      <c r="E297" s="144" t="s">
        <v>1433</v>
      </c>
      <c r="F297" s="145" t="s">
        <v>1434</v>
      </c>
      <c r="G297" s="146" t="s">
        <v>1902</v>
      </c>
      <c r="H297" s="147">
        <v>6</v>
      </c>
      <c r="I297" s="148"/>
      <c r="J297" s="148">
        <f t="shared" si="0"/>
        <v>0</v>
      </c>
      <c r="K297" s="149"/>
      <c r="L297" s="30"/>
      <c r="M297" s="150" t="s">
        <v>1456</v>
      </c>
      <c r="N297" s="151" t="s">
        <v>1491</v>
      </c>
      <c r="O297" s="152">
        <v>1.105</v>
      </c>
      <c r="P297" s="152">
        <f t="shared" si="1"/>
        <v>6.63</v>
      </c>
      <c r="Q297" s="152">
        <v>0</v>
      </c>
      <c r="R297" s="152">
        <f t="shared" si="2"/>
        <v>0</v>
      </c>
      <c r="S297" s="152">
        <v>0</v>
      </c>
      <c r="T297" s="153">
        <f t="shared" si="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1756</v>
      </c>
      <c r="AT297" s="154" t="s">
        <v>1752</v>
      </c>
      <c r="AU297" s="154" t="s">
        <v>1535</v>
      </c>
      <c r="AY297" s="17" t="s">
        <v>1750</v>
      </c>
      <c r="BE297" s="155">
        <f t="shared" si="4"/>
        <v>0</v>
      </c>
      <c r="BF297" s="155">
        <f t="shared" si="5"/>
        <v>0</v>
      </c>
      <c r="BG297" s="155">
        <f t="shared" si="6"/>
        <v>0</v>
      </c>
      <c r="BH297" s="155">
        <f t="shared" si="7"/>
        <v>0</v>
      </c>
      <c r="BI297" s="155">
        <f t="shared" si="8"/>
        <v>0</v>
      </c>
      <c r="BJ297" s="17" t="s">
        <v>1533</v>
      </c>
      <c r="BK297" s="155">
        <f t="shared" si="9"/>
        <v>0</v>
      </c>
      <c r="BL297" s="17" t="s">
        <v>1756</v>
      </c>
      <c r="BM297" s="154" t="s">
        <v>1435</v>
      </c>
    </row>
    <row r="298" spans="1:65" s="1" customFormat="1" ht="16.5" customHeight="1">
      <c r="A298" s="29"/>
      <c r="B298" s="142"/>
      <c r="C298" s="177" t="s">
        <v>2007</v>
      </c>
      <c r="D298" s="177" t="s">
        <v>1849</v>
      </c>
      <c r="E298" s="178" t="s">
        <v>57</v>
      </c>
      <c r="F298" s="179" t="s">
        <v>58</v>
      </c>
      <c r="G298" s="180" t="s">
        <v>1902</v>
      </c>
      <c r="H298" s="181">
        <v>3</v>
      </c>
      <c r="I298" s="182"/>
      <c r="J298" s="182">
        <f t="shared" si="0"/>
        <v>0</v>
      </c>
      <c r="K298" s="183"/>
      <c r="L298" s="184"/>
      <c r="M298" s="185" t="s">
        <v>1456</v>
      </c>
      <c r="N298" s="186" t="s">
        <v>1491</v>
      </c>
      <c r="O298" s="152">
        <v>0</v>
      </c>
      <c r="P298" s="152">
        <f t="shared" si="1"/>
        <v>0</v>
      </c>
      <c r="Q298" s="152">
        <v>4.8000000000000001E-4</v>
      </c>
      <c r="R298" s="152">
        <f t="shared" si="2"/>
        <v>1.4400000000000001E-3</v>
      </c>
      <c r="S298" s="152">
        <v>0</v>
      </c>
      <c r="T298" s="153">
        <f t="shared" si="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1789</v>
      </c>
      <c r="AT298" s="154" t="s">
        <v>1849</v>
      </c>
      <c r="AU298" s="154" t="s">
        <v>1535</v>
      </c>
      <c r="AY298" s="17" t="s">
        <v>1750</v>
      </c>
      <c r="BE298" s="155">
        <f t="shared" si="4"/>
        <v>0</v>
      </c>
      <c r="BF298" s="155">
        <f t="shared" si="5"/>
        <v>0</v>
      </c>
      <c r="BG298" s="155">
        <f t="shared" si="6"/>
        <v>0</v>
      </c>
      <c r="BH298" s="155">
        <f t="shared" si="7"/>
        <v>0</v>
      </c>
      <c r="BI298" s="155">
        <f t="shared" si="8"/>
        <v>0</v>
      </c>
      <c r="BJ298" s="17" t="s">
        <v>1533</v>
      </c>
      <c r="BK298" s="155">
        <f t="shared" si="9"/>
        <v>0</v>
      </c>
      <c r="BL298" s="17" t="s">
        <v>1756</v>
      </c>
      <c r="BM298" s="154" t="s">
        <v>59</v>
      </c>
    </row>
    <row r="299" spans="1:65" s="1" customFormat="1" ht="24.2" customHeight="1">
      <c r="A299" s="29"/>
      <c r="B299" s="142"/>
      <c r="C299" s="177" t="s">
        <v>759</v>
      </c>
      <c r="D299" s="177" t="s">
        <v>1849</v>
      </c>
      <c r="E299" s="178" t="s">
        <v>60</v>
      </c>
      <c r="F299" s="179" t="s">
        <v>61</v>
      </c>
      <c r="G299" s="180" t="s">
        <v>1902</v>
      </c>
      <c r="H299" s="181">
        <v>3</v>
      </c>
      <c r="I299" s="182"/>
      <c r="J299" s="182">
        <f t="shared" si="0"/>
        <v>0</v>
      </c>
      <c r="K299" s="183"/>
      <c r="L299" s="184"/>
      <c r="M299" s="185" t="s">
        <v>1456</v>
      </c>
      <c r="N299" s="186" t="s">
        <v>1491</v>
      </c>
      <c r="O299" s="152">
        <v>0</v>
      </c>
      <c r="P299" s="152">
        <f t="shared" si="1"/>
        <v>0</v>
      </c>
      <c r="Q299" s="152">
        <v>1.39E-3</v>
      </c>
      <c r="R299" s="152">
        <f t="shared" si="2"/>
        <v>4.1700000000000001E-3</v>
      </c>
      <c r="S299" s="152">
        <v>0</v>
      </c>
      <c r="T299" s="153">
        <f t="shared" si="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1789</v>
      </c>
      <c r="AT299" s="154" t="s">
        <v>1849</v>
      </c>
      <c r="AU299" s="154" t="s">
        <v>1535</v>
      </c>
      <c r="AY299" s="17" t="s">
        <v>1750</v>
      </c>
      <c r="BE299" s="155">
        <f t="shared" si="4"/>
        <v>0</v>
      </c>
      <c r="BF299" s="155">
        <f t="shared" si="5"/>
        <v>0</v>
      </c>
      <c r="BG299" s="155">
        <f t="shared" si="6"/>
        <v>0</v>
      </c>
      <c r="BH299" s="155">
        <f t="shared" si="7"/>
        <v>0</v>
      </c>
      <c r="BI299" s="155">
        <f t="shared" si="8"/>
        <v>0</v>
      </c>
      <c r="BJ299" s="17" t="s">
        <v>1533</v>
      </c>
      <c r="BK299" s="155">
        <f t="shared" si="9"/>
        <v>0</v>
      </c>
      <c r="BL299" s="17" t="s">
        <v>1756</v>
      </c>
      <c r="BM299" s="154" t="s">
        <v>62</v>
      </c>
    </row>
    <row r="300" spans="1:65" s="1" customFormat="1" ht="44.25" customHeight="1">
      <c r="A300" s="29"/>
      <c r="B300" s="142"/>
      <c r="C300" s="143" t="s">
        <v>2322</v>
      </c>
      <c r="D300" s="143" t="s">
        <v>1752</v>
      </c>
      <c r="E300" s="144" t="s">
        <v>1292</v>
      </c>
      <c r="F300" s="145" t="s">
        <v>1293</v>
      </c>
      <c r="G300" s="146" t="s">
        <v>1902</v>
      </c>
      <c r="H300" s="147">
        <v>1</v>
      </c>
      <c r="I300" s="148"/>
      <c r="J300" s="148">
        <f t="shared" si="0"/>
        <v>0</v>
      </c>
      <c r="K300" s="149"/>
      <c r="L300" s="30"/>
      <c r="M300" s="150" t="s">
        <v>1456</v>
      </c>
      <c r="N300" s="151" t="s">
        <v>1491</v>
      </c>
      <c r="O300" s="152">
        <v>1.0589999999999999</v>
      </c>
      <c r="P300" s="152">
        <f t="shared" si="1"/>
        <v>1.0589999999999999</v>
      </c>
      <c r="Q300" s="152">
        <v>0</v>
      </c>
      <c r="R300" s="152">
        <f t="shared" si="2"/>
        <v>0</v>
      </c>
      <c r="S300" s="152">
        <v>0</v>
      </c>
      <c r="T300" s="153">
        <f t="shared" si="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1756</v>
      </c>
      <c r="AT300" s="154" t="s">
        <v>1752</v>
      </c>
      <c r="AU300" s="154" t="s">
        <v>1535</v>
      </c>
      <c r="AY300" s="17" t="s">
        <v>1750</v>
      </c>
      <c r="BE300" s="155">
        <f t="shared" si="4"/>
        <v>0</v>
      </c>
      <c r="BF300" s="155">
        <f t="shared" si="5"/>
        <v>0</v>
      </c>
      <c r="BG300" s="155">
        <f t="shared" si="6"/>
        <v>0</v>
      </c>
      <c r="BH300" s="155">
        <f t="shared" si="7"/>
        <v>0</v>
      </c>
      <c r="BI300" s="155">
        <f t="shared" si="8"/>
        <v>0</v>
      </c>
      <c r="BJ300" s="17" t="s">
        <v>1533</v>
      </c>
      <c r="BK300" s="155">
        <f t="shared" si="9"/>
        <v>0</v>
      </c>
      <c r="BL300" s="17" t="s">
        <v>1756</v>
      </c>
      <c r="BM300" s="154" t="s">
        <v>63</v>
      </c>
    </row>
    <row r="301" spans="1:65" s="1" customFormat="1" ht="24.2" customHeight="1">
      <c r="A301" s="29"/>
      <c r="B301" s="142"/>
      <c r="C301" s="177" t="s">
        <v>754</v>
      </c>
      <c r="D301" s="177" t="s">
        <v>1849</v>
      </c>
      <c r="E301" s="178" t="s">
        <v>64</v>
      </c>
      <c r="F301" s="179" t="s">
        <v>65</v>
      </c>
      <c r="G301" s="180" t="s">
        <v>1902</v>
      </c>
      <c r="H301" s="181">
        <v>1</v>
      </c>
      <c r="I301" s="182"/>
      <c r="J301" s="182">
        <f t="shared" si="0"/>
        <v>0</v>
      </c>
      <c r="K301" s="183"/>
      <c r="L301" s="184"/>
      <c r="M301" s="185" t="s">
        <v>1456</v>
      </c>
      <c r="N301" s="186" t="s">
        <v>1491</v>
      </c>
      <c r="O301" s="152">
        <v>0</v>
      </c>
      <c r="P301" s="152">
        <f t="shared" si="1"/>
        <v>0</v>
      </c>
      <c r="Q301" s="152">
        <v>4.2999999999999999E-4</v>
      </c>
      <c r="R301" s="152">
        <f t="shared" si="2"/>
        <v>4.2999999999999999E-4</v>
      </c>
      <c r="S301" s="152">
        <v>0</v>
      </c>
      <c r="T301" s="153">
        <f t="shared" si="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1789</v>
      </c>
      <c r="AT301" s="154" t="s">
        <v>1849</v>
      </c>
      <c r="AU301" s="154" t="s">
        <v>1535</v>
      </c>
      <c r="AY301" s="17" t="s">
        <v>1750</v>
      </c>
      <c r="BE301" s="155">
        <f t="shared" si="4"/>
        <v>0</v>
      </c>
      <c r="BF301" s="155">
        <f t="shared" si="5"/>
        <v>0</v>
      </c>
      <c r="BG301" s="155">
        <f t="shared" si="6"/>
        <v>0</v>
      </c>
      <c r="BH301" s="155">
        <f t="shared" si="7"/>
        <v>0</v>
      </c>
      <c r="BI301" s="155">
        <f t="shared" si="8"/>
        <v>0</v>
      </c>
      <c r="BJ301" s="17" t="s">
        <v>1533</v>
      </c>
      <c r="BK301" s="155">
        <f t="shared" si="9"/>
        <v>0</v>
      </c>
      <c r="BL301" s="17" t="s">
        <v>1756</v>
      </c>
      <c r="BM301" s="154" t="s">
        <v>66</v>
      </c>
    </row>
    <row r="302" spans="1:65" s="1" customFormat="1" ht="16.5" customHeight="1">
      <c r="A302" s="29"/>
      <c r="B302" s="142"/>
      <c r="C302" s="177" t="s">
        <v>2330</v>
      </c>
      <c r="D302" s="177" t="s">
        <v>1849</v>
      </c>
      <c r="E302" s="178" t="s">
        <v>1299</v>
      </c>
      <c r="F302" s="179" t="s">
        <v>1300</v>
      </c>
      <c r="G302" s="180" t="s">
        <v>1902</v>
      </c>
      <c r="H302" s="181">
        <v>1</v>
      </c>
      <c r="I302" s="182"/>
      <c r="J302" s="182">
        <f t="shared" si="0"/>
        <v>0</v>
      </c>
      <c r="K302" s="183"/>
      <c r="L302" s="184"/>
      <c r="M302" s="185" t="s">
        <v>1456</v>
      </c>
      <c r="N302" s="186" t="s">
        <v>1491</v>
      </c>
      <c r="O302" s="152">
        <v>0</v>
      </c>
      <c r="P302" s="152">
        <f t="shared" si="1"/>
        <v>0</v>
      </c>
      <c r="Q302" s="152">
        <v>6.9999999999999999E-4</v>
      </c>
      <c r="R302" s="152">
        <f t="shared" si="2"/>
        <v>6.9999999999999999E-4</v>
      </c>
      <c r="S302" s="152">
        <v>0</v>
      </c>
      <c r="T302" s="153">
        <f t="shared" si="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1789</v>
      </c>
      <c r="AT302" s="154" t="s">
        <v>1849</v>
      </c>
      <c r="AU302" s="154" t="s">
        <v>1535</v>
      </c>
      <c r="AY302" s="17" t="s">
        <v>1750</v>
      </c>
      <c r="BE302" s="155">
        <f t="shared" si="4"/>
        <v>0</v>
      </c>
      <c r="BF302" s="155">
        <f t="shared" si="5"/>
        <v>0</v>
      </c>
      <c r="BG302" s="155">
        <f t="shared" si="6"/>
        <v>0</v>
      </c>
      <c r="BH302" s="155">
        <f t="shared" si="7"/>
        <v>0</v>
      </c>
      <c r="BI302" s="155">
        <f t="shared" si="8"/>
        <v>0</v>
      </c>
      <c r="BJ302" s="17" t="s">
        <v>1533</v>
      </c>
      <c r="BK302" s="155">
        <f t="shared" si="9"/>
        <v>0</v>
      </c>
      <c r="BL302" s="17" t="s">
        <v>1756</v>
      </c>
      <c r="BM302" s="154" t="s">
        <v>67</v>
      </c>
    </row>
    <row r="303" spans="1:65" s="1" customFormat="1" ht="24.2" customHeight="1">
      <c r="A303" s="29"/>
      <c r="B303" s="142"/>
      <c r="C303" s="143" t="s">
        <v>2027</v>
      </c>
      <c r="D303" s="143" t="s">
        <v>1752</v>
      </c>
      <c r="E303" s="144" t="s">
        <v>2443</v>
      </c>
      <c r="F303" s="145" t="s">
        <v>2444</v>
      </c>
      <c r="G303" s="146" t="s">
        <v>1902</v>
      </c>
      <c r="H303" s="147">
        <v>2</v>
      </c>
      <c r="I303" s="148"/>
      <c r="J303" s="148">
        <f t="shared" si="0"/>
        <v>0</v>
      </c>
      <c r="K303" s="149"/>
      <c r="L303" s="30"/>
      <c r="M303" s="150" t="s">
        <v>1456</v>
      </c>
      <c r="N303" s="151" t="s">
        <v>1491</v>
      </c>
      <c r="O303" s="152">
        <v>10.3</v>
      </c>
      <c r="P303" s="152">
        <f t="shared" si="1"/>
        <v>20.6</v>
      </c>
      <c r="Q303" s="152">
        <v>0.45937</v>
      </c>
      <c r="R303" s="152">
        <f t="shared" si="2"/>
        <v>0.91874</v>
      </c>
      <c r="S303" s="152">
        <v>0</v>
      </c>
      <c r="T303" s="153">
        <f t="shared" si="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1756</v>
      </c>
      <c r="AT303" s="154" t="s">
        <v>1752</v>
      </c>
      <c r="AU303" s="154" t="s">
        <v>1535</v>
      </c>
      <c r="AY303" s="17" t="s">
        <v>1750</v>
      </c>
      <c r="BE303" s="155">
        <f t="shared" si="4"/>
        <v>0</v>
      </c>
      <c r="BF303" s="155">
        <f t="shared" si="5"/>
        <v>0</v>
      </c>
      <c r="BG303" s="155">
        <f t="shared" si="6"/>
        <v>0</v>
      </c>
      <c r="BH303" s="155">
        <f t="shared" si="7"/>
        <v>0</v>
      </c>
      <c r="BI303" s="155">
        <f t="shared" si="8"/>
        <v>0</v>
      </c>
      <c r="BJ303" s="17" t="s">
        <v>1533</v>
      </c>
      <c r="BK303" s="155">
        <f t="shared" si="9"/>
        <v>0</v>
      </c>
      <c r="BL303" s="17" t="s">
        <v>1756</v>
      </c>
      <c r="BM303" s="154" t="s">
        <v>1321</v>
      </c>
    </row>
    <row r="304" spans="1:65" s="1" customFormat="1" ht="16.5" customHeight="1">
      <c r="A304" s="29"/>
      <c r="B304" s="142"/>
      <c r="C304" s="143" t="s">
        <v>2031</v>
      </c>
      <c r="D304" s="143" t="s">
        <v>1752</v>
      </c>
      <c r="E304" s="144" t="s">
        <v>2447</v>
      </c>
      <c r="F304" s="145" t="s">
        <v>2448</v>
      </c>
      <c r="G304" s="146" t="s">
        <v>1786</v>
      </c>
      <c r="H304" s="147">
        <v>64.2</v>
      </c>
      <c r="I304" s="148"/>
      <c r="J304" s="148">
        <f t="shared" si="0"/>
        <v>0</v>
      </c>
      <c r="K304" s="149"/>
      <c r="L304" s="30"/>
      <c r="M304" s="150" t="s">
        <v>1456</v>
      </c>
      <c r="N304" s="151" t="s">
        <v>1491</v>
      </c>
      <c r="O304" s="152">
        <v>5.3999999999999999E-2</v>
      </c>
      <c r="P304" s="152">
        <f t="shared" si="1"/>
        <v>3.4668000000000001</v>
      </c>
      <c r="Q304" s="152">
        <v>1.9000000000000001E-4</v>
      </c>
      <c r="R304" s="152">
        <f t="shared" si="2"/>
        <v>1.2198000000000001E-2</v>
      </c>
      <c r="S304" s="152">
        <v>0</v>
      </c>
      <c r="T304" s="153">
        <f t="shared" si="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1756</v>
      </c>
      <c r="AT304" s="154" t="s">
        <v>1752</v>
      </c>
      <c r="AU304" s="154" t="s">
        <v>1535</v>
      </c>
      <c r="AY304" s="17" t="s">
        <v>1750</v>
      </c>
      <c r="BE304" s="155">
        <f t="shared" si="4"/>
        <v>0</v>
      </c>
      <c r="BF304" s="155">
        <f t="shared" si="5"/>
        <v>0</v>
      </c>
      <c r="BG304" s="155">
        <f t="shared" si="6"/>
        <v>0</v>
      </c>
      <c r="BH304" s="155">
        <f t="shared" si="7"/>
        <v>0</v>
      </c>
      <c r="BI304" s="155">
        <f t="shared" si="8"/>
        <v>0</v>
      </c>
      <c r="BJ304" s="17" t="s">
        <v>1533</v>
      </c>
      <c r="BK304" s="155">
        <f t="shared" si="9"/>
        <v>0</v>
      </c>
      <c r="BL304" s="17" t="s">
        <v>1756</v>
      </c>
      <c r="BM304" s="154" t="s">
        <v>1327</v>
      </c>
    </row>
    <row r="305" spans="1:65" s="13" customFormat="1">
      <c r="B305" s="163"/>
      <c r="D305" s="157" t="s">
        <v>1758</v>
      </c>
      <c r="F305" s="165" t="s">
        <v>68</v>
      </c>
      <c r="H305" s="166">
        <v>64.2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1758</v>
      </c>
      <c r="AU305" s="164" t="s">
        <v>1535</v>
      </c>
      <c r="AV305" s="13" t="s">
        <v>1535</v>
      </c>
      <c r="AW305" s="13" t="s">
        <v>1458</v>
      </c>
      <c r="AX305" s="13" t="s">
        <v>1533</v>
      </c>
      <c r="AY305" s="164" t="s">
        <v>1750</v>
      </c>
    </row>
    <row r="306" spans="1:65" s="1" customFormat="1" ht="21.75" customHeight="1">
      <c r="A306" s="29"/>
      <c r="B306" s="142"/>
      <c r="C306" s="143" t="s">
        <v>2036</v>
      </c>
      <c r="D306" s="143" t="s">
        <v>1752</v>
      </c>
      <c r="E306" s="144" t="s">
        <v>2008</v>
      </c>
      <c r="F306" s="145" t="s">
        <v>2009</v>
      </c>
      <c r="G306" s="146" t="s">
        <v>1786</v>
      </c>
      <c r="H306" s="147">
        <v>14.9</v>
      </c>
      <c r="I306" s="148"/>
      <c r="J306" s="148">
        <f>ROUND(I306*H306,2)</f>
        <v>0</v>
      </c>
      <c r="K306" s="149"/>
      <c r="L306" s="30"/>
      <c r="M306" s="150" t="s">
        <v>1456</v>
      </c>
      <c r="N306" s="151" t="s">
        <v>1491</v>
      </c>
      <c r="O306" s="152">
        <v>2.3E-2</v>
      </c>
      <c r="P306" s="152">
        <f>O306*H306</f>
        <v>0.3427</v>
      </c>
      <c r="Q306" s="152">
        <v>6.9999999999999994E-5</v>
      </c>
      <c r="R306" s="152">
        <f>Q306*H306</f>
        <v>1.0429999999999999E-3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1756</v>
      </c>
      <c r="AT306" s="154" t="s">
        <v>1752</v>
      </c>
      <c r="AU306" s="154" t="s">
        <v>1535</v>
      </c>
      <c r="AY306" s="17" t="s">
        <v>1750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1533</v>
      </c>
      <c r="BK306" s="155">
        <f>ROUND(I306*H306,2)</f>
        <v>0</v>
      </c>
      <c r="BL306" s="17" t="s">
        <v>1756</v>
      </c>
      <c r="BM306" s="154" t="s">
        <v>2010</v>
      </c>
    </row>
    <row r="307" spans="1:65" s="1" customFormat="1" ht="16.5" customHeight="1">
      <c r="A307" s="29"/>
      <c r="B307" s="142"/>
      <c r="C307" s="143" t="s">
        <v>2040</v>
      </c>
      <c r="D307" s="143" t="s">
        <v>1752</v>
      </c>
      <c r="E307" s="144" t="s">
        <v>1329</v>
      </c>
      <c r="F307" s="145" t="s">
        <v>1330</v>
      </c>
      <c r="G307" s="146" t="s">
        <v>1786</v>
      </c>
      <c r="H307" s="147">
        <v>53.5</v>
      </c>
      <c r="I307" s="148"/>
      <c r="J307" s="148">
        <f>ROUND(I307*H307,2)</f>
        <v>0</v>
      </c>
      <c r="K307" s="149"/>
      <c r="L307" s="30"/>
      <c r="M307" s="150" t="s">
        <v>1456</v>
      </c>
      <c r="N307" s="151" t="s">
        <v>1491</v>
      </c>
      <c r="O307" s="152">
        <v>4.3999999999999997E-2</v>
      </c>
      <c r="P307" s="152">
        <f>O307*H307</f>
        <v>2.3539999999999996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1756</v>
      </c>
      <c r="AT307" s="154" t="s">
        <v>1752</v>
      </c>
      <c r="AU307" s="154" t="s">
        <v>1535</v>
      </c>
      <c r="AY307" s="17" t="s">
        <v>1750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1533</v>
      </c>
      <c r="BK307" s="155">
        <f>ROUND(I307*H307,2)</f>
        <v>0</v>
      </c>
      <c r="BL307" s="17" t="s">
        <v>1756</v>
      </c>
      <c r="BM307" s="154" t="s">
        <v>1331</v>
      </c>
    </row>
    <row r="308" spans="1:65" s="11" customFormat="1" ht="22.9" customHeight="1">
      <c r="B308" s="130"/>
      <c r="D308" s="131" t="s">
        <v>1525</v>
      </c>
      <c r="E308" s="140" t="s">
        <v>1794</v>
      </c>
      <c r="F308" s="140" t="s">
        <v>2035</v>
      </c>
      <c r="J308" s="141">
        <f>BK308</f>
        <v>0</v>
      </c>
      <c r="L308" s="130"/>
      <c r="M308" s="134"/>
      <c r="N308" s="135"/>
      <c r="O308" s="135"/>
      <c r="P308" s="136">
        <f>SUM(P309:P315)</f>
        <v>17.060000000000002</v>
      </c>
      <c r="Q308" s="135"/>
      <c r="R308" s="136">
        <f>SUM(R309:R315)</f>
        <v>6.0000000000000006E-4</v>
      </c>
      <c r="S308" s="135"/>
      <c r="T308" s="137">
        <f>SUM(T309:T315)</f>
        <v>0</v>
      </c>
      <c r="AR308" s="131" t="s">
        <v>1533</v>
      </c>
      <c r="AT308" s="138" t="s">
        <v>1525</v>
      </c>
      <c r="AU308" s="138" t="s">
        <v>1533</v>
      </c>
      <c r="AY308" s="131" t="s">
        <v>1750</v>
      </c>
      <c r="BK308" s="139">
        <f>SUM(BK309:BK315)</f>
        <v>0</v>
      </c>
    </row>
    <row r="309" spans="1:65" s="1" customFormat="1" ht="37.9" customHeight="1">
      <c r="A309" s="29"/>
      <c r="B309" s="142"/>
      <c r="C309" s="143" t="s">
        <v>2045</v>
      </c>
      <c r="D309" s="143" t="s">
        <v>1752</v>
      </c>
      <c r="E309" s="144" t="s">
        <v>2037</v>
      </c>
      <c r="F309" s="145" t="s">
        <v>2038</v>
      </c>
      <c r="G309" s="146" t="s">
        <v>1786</v>
      </c>
      <c r="H309" s="147">
        <v>24</v>
      </c>
      <c r="I309" s="148"/>
      <c r="J309" s="148">
        <f>ROUND(I309*H309,2)</f>
        <v>0</v>
      </c>
      <c r="K309" s="149"/>
      <c r="L309" s="30"/>
      <c r="M309" s="150" t="s">
        <v>1456</v>
      </c>
      <c r="N309" s="151" t="s">
        <v>1491</v>
      </c>
      <c r="O309" s="152">
        <v>0.13900000000000001</v>
      </c>
      <c r="P309" s="152">
        <f>O309*H309</f>
        <v>3.3360000000000003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1756</v>
      </c>
      <c r="AT309" s="154" t="s">
        <v>1752</v>
      </c>
      <c r="AU309" s="154" t="s">
        <v>1535</v>
      </c>
      <c r="AY309" s="17" t="s">
        <v>1750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1533</v>
      </c>
      <c r="BK309" s="155">
        <f>ROUND(I309*H309,2)</f>
        <v>0</v>
      </c>
      <c r="BL309" s="17" t="s">
        <v>1756</v>
      </c>
      <c r="BM309" s="154" t="s">
        <v>2039</v>
      </c>
    </row>
    <row r="310" spans="1:65" s="13" customFormat="1">
      <c r="B310" s="163"/>
      <c r="D310" s="157" t="s">
        <v>1758</v>
      </c>
      <c r="E310" s="164" t="s">
        <v>1456</v>
      </c>
      <c r="F310" s="165" t="s">
        <v>53</v>
      </c>
      <c r="H310" s="166">
        <v>12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1758</v>
      </c>
      <c r="AU310" s="164" t="s">
        <v>1535</v>
      </c>
      <c r="AV310" s="13" t="s">
        <v>1535</v>
      </c>
      <c r="AW310" s="13" t="s">
        <v>1482</v>
      </c>
      <c r="AX310" s="13" t="s">
        <v>1526</v>
      </c>
      <c r="AY310" s="164" t="s">
        <v>1750</v>
      </c>
    </row>
    <row r="311" spans="1:65" s="13" customFormat="1">
      <c r="B311" s="163"/>
      <c r="D311" s="157" t="s">
        <v>1758</v>
      </c>
      <c r="E311" s="164" t="s">
        <v>1456</v>
      </c>
      <c r="F311" s="165" t="s">
        <v>54</v>
      </c>
      <c r="H311" s="166">
        <v>12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1758</v>
      </c>
      <c r="AU311" s="164" t="s">
        <v>1535</v>
      </c>
      <c r="AV311" s="13" t="s">
        <v>1535</v>
      </c>
      <c r="AW311" s="13" t="s">
        <v>1482</v>
      </c>
      <c r="AX311" s="13" t="s">
        <v>1526</v>
      </c>
      <c r="AY311" s="164" t="s">
        <v>1750</v>
      </c>
    </row>
    <row r="312" spans="1:65" s="14" customFormat="1">
      <c r="B312" s="170"/>
      <c r="D312" s="157" t="s">
        <v>1758</v>
      </c>
      <c r="E312" s="171" t="s">
        <v>1456</v>
      </c>
      <c r="F312" s="172" t="s">
        <v>1816</v>
      </c>
      <c r="H312" s="173">
        <v>24</v>
      </c>
      <c r="L312" s="170"/>
      <c r="M312" s="174"/>
      <c r="N312" s="175"/>
      <c r="O312" s="175"/>
      <c r="P312" s="175"/>
      <c r="Q312" s="175"/>
      <c r="R312" s="175"/>
      <c r="S312" s="175"/>
      <c r="T312" s="176"/>
      <c r="AT312" s="171" t="s">
        <v>1758</v>
      </c>
      <c r="AU312" s="171" t="s">
        <v>1535</v>
      </c>
      <c r="AV312" s="14" t="s">
        <v>1756</v>
      </c>
      <c r="AW312" s="14" t="s">
        <v>1482</v>
      </c>
      <c r="AX312" s="14" t="s">
        <v>1533</v>
      </c>
      <c r="AY312" s="171" t="s">
        <v>1750</v>
      </c>
    </row>
    <row r="313" spans="1:65" s="1" customFormat="1" ht="24.2" customHeight="1">
      <c r="A313" s="29"/>
      <c r="B313" s="142"/>
      <c r="C313" s="143" t="s">
        <v>2051</v>
      </c>
      <c r="D313" s="143" t="s">
        <v>1752</v>
      </c>
      <c r="E313" s="144" t="s">
        <v>2041</v>
      </c>
      <c r="F313" s="145" t="s">
        <v>2042</v>
      </c>
      <c r="G313" s="146" t="s">
        <v>1786</v>
      </c>
      <c r="H313" s="147">
        <v>24</v>
      </c>
      <c r="I313" s="148"/>
      <c r="J313" s="148">
        <f>ROUND(I313*H313,2)</f>
        <v>0</v>
      </c>
      <c r="K313" s="149"/>
      <c r="L313" s="30"/>
      <c r="M313" s="150" t="s">
        <v>1456</v>
      </c>
      <c r="N313" s="151" t="s">
        <v>1491</v>
      </c>
      <c r="O313" s="152">
        <v>0.19600000000000001</v>
      </c>
      <c r="P313" s="152">
        <f>O313*H313</f>
        <v>4.7040000000000006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1756</v>
      </c>
      <c r="AT313" s="154" t="s">
        <v>1752</v>
      </c>
      <c r="AU313" s="154" t="s">
        <v>1535</v>
      </c>
      <c r="AY313" s="17" t="s">
        <v>1750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1533</v>
      </c>
      <c r="BK313" s="155">
        <f>ROUND(I313*H313,2)</f>
        <v>0</v>
      </c>
      <c r="BL313" s="17" t="s">
        <v>1756</v>
      </c>
      <c r="BM313" s="154" t="s">
        <v>2043</v>
      </c>
    </row>
    <row r="314" spans="1:65" s="1" customFormat="1" ht="24.2" customHeight="1">
      <c r="A314" s="29"/>
      <c r="B314" s="142"/>
      <c r="C314" s="143" t="s">
        <v>2057</v>
      </c>
      <c r="D314" s="143" t="s">
        <v>1752</v>
      </c>
      <c r="E314" s="144" t="s">
        <v>2046</v>
      </c>
      <c r="F314" s="145" t="s">
        <v>2047</v>
      </c>
      <c r="G314" s="146" t="s">
        <v>1786</v>
      </c>
      <c r="H314" s="147">
        <v>20</v>
      </c>
      <c r="I314" s="148"/>
      <c r="J314" s="148">
        <f>ROUND(I314*H314,2)</f>
        <v>0</v>
      </c>
      <c r="K314" s="149"/>
      <c r="L314" s="30"/>
      <c r="M314" s="150" t="s">
        <v>1456</v>
      </c>
      <c r="N314" s="151" t="s">
        <v>1491</v>
      </c>
      <c r="O314" s="152">
        <v>0.45100000000000001</v>
      </c>
      <c r="P314" s="152">
        <f>O314*H314</f>
        <v>9.02</v>
      </c>
      <c r="Q314" s="152">
        <v>3.0000000000000001E-5</v>
      </c>
      <c r="R314" s="152">
        <f>Q314*H314</f>
        <v>6.0000000000000006E-4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1756</v>
      </c>
      <c r="AT314" s="154" t="s">
        <v>1752</v>
      </c>
      <c r="AU314" s="154" t="s">
        <v>1535</v>
      </c>
      <c r="AY314" s="17" t="s">
        <v>1750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1533</v>
      </c>
      <c r="BK314" s="155">
        <f>ROUND(I314*H314,2)</f>
        <v>0</v>
      </c>
      <c r="BL314" s="17" t="s">
        <v>1756</v>
      </c>
      <c r="BM314" s="154" t="s">
        <v>2048</v>
      </c>
    </row>
    <row r="315" spans="1:65" s="13" customFormat="1">
      <c r="B315" s="163"/>
      <c r="D315" s="157" t="s">
        <v>1758</v>
      </c>
      <c r="E315" s="164" t="s">
        <v>1456</v>
      </c>
      <c r="F315" s="165" t="s">
        <v>69</v>
      </c>
      <c r="H315" s="166">
        <v>20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1758</v>
      </c>
      <c r="AU315" s="164" t="s">
        <v>1535</v>
      </c>
      <c r="AV315" s="13" t="s">
        <v>1535</v>
      </c>
      <c r="AW315" s="13" t="s">
        <v>1482</v>
      </c>
      <c r="AX315" s="13" t="s">
        <v>1533</v>
      </c>
      <c r="AY315" s="164" t="s">
        <v>1750</v>
      </c>
    </row>
    <row r="316" spans="1:65" s="11" customFormat="1" ht="22.9" customHeight="1">
      <c r="B316" s="130"/>
      <c r="D316" s="131" t="s">
        <v>1525</v>
      </c>
      <c r="E316" s="140" t="s">
        <v>2049</v>
      </c>
      <c r="F316" s="140" t="s">
        <v>2050</v>
      </c>
      <c r="J316" s="141">
        <f>BK316</f>
        <v>0</v>
      </c>
      <c r="L316" s="130"/>
      <c r="M316" s="134"/>
      <c r="N316" s="135"/>
      <c r="O316" s="135"/>
      <c r="P316" s="136">
        <f>P317</f>
        <v>59.386479999999999</v>
      </c>
      <c r="Q316" s="135"/>
      <c r="R316" s="136">
        <f>R317</f>
        <v>0</v>
      </c>
      <c r="S316" s="135"/>
      <c r="T316" s="137">
        <f>T317</f>
        <v>0</v>
      </c>
      <c r="AR316" s="131" t="s">
        <v>1533</v>
      </c>
      <c r="AT316" s="138" t="s">
        <v>1525</v>
      </c>
      <c r="AU316" s="138" t="s">
        <v>1533</v>
      </c>
      <c r="AY316" s="131" t="s">
        <v>1750</v>
      </c>
      <c r="BK316" s="139">
        <f>BK317</f>
        <v>0</v>
      </c>
    </row>
    <row r="317" spans="1:65" s="1" customFormat="1" ht="49.15" customHeight="1">
      <c r="A317" s="29"/>
      <c r="B317" s="142"/>
      <c r="C317" s="143" t="s">
        <v>2061</v>
      </c>
      <c r="D317" s="143" t="s">
        <v>1752</v>
      </c>
      <c r="E317" s="144" t="s">
        <v>2052</v>
      </c>
      <c r="F317" s="145" t="s">
        <v>2053</v>
      </c>
      <c r="G317" s="146" t="s">
        <v>1839</v>
      </c>
      <c r="H317" s="147">
        <v>40.125999999999998</v>
      </c>
      <c r="I317" s="148"/>
      <c r="J317" s="148">
        <f>ROUND(I317*H317,2)</f>
        <v>0</v>
      </c>
      <c r="K317" s="149"/>
      <c r="L317" s="30"/>
      <c r="M317" s="150" t="s">
        <v>1456</v>
      </c>
      <c r="N317" s="151" t="s">
        <v>1491</v>
      </c>
      <c r="O317" s="152">
        <v>1.48</v>
      </c>
      <c r="P317" s="152">
        <f>O317*H317</f>
        <v>59.386479999999999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1756</v>
      </c>
      <c r="AT317" s="154" t="s">
        <v>1752</v>
      </c>
      <c r="AU317" s="154" t="s">
        <v>1535</v>
      </c>
      <c r="AY317" s="17" t="s">
        <v>1750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1533</v>
      </c>
      <c r="BK317" s="155">
        <f>ROUND(I317*H317,2)</f>
        <v>0</v>
      </c>
      <c r="BL317" s="17" t="s">
        <v>1756</v>
      </c>
      <c r="BM317" s="154" t="s">
        <v>2054</v>
      </c>
    </row>
    <row r="318" spans="1:65" s="11" customFormat="1" ht="22.9" customHeight="1">
      <c r="B318" s="130"/>
      <c r="D318" s="131" t="s">
        <v>1525</v>
      </c>
      <c r="E318" s="140" t="s">
        <v>2055</v>
      </c>
      <c r="F318" s="140" t="s">
        <v>2056</v>
      </c>
      <c r="J318" s="141">
        <f>BK318</f>
        <v>0</v>
      </c>
      <c r="L318" s="130"/>
      <c r="M318" s="134"/>
      <c r="N318" s="135"/>
      <c r="O318" s="135"/>
      <c r="P318" s="136">
        <f>SUM(P319:P328)</f>
        <v>4.0839870000000005</v>
      </c>
      <c r="Q318" s="135"/>
      <c r="R318" s="136">
        <f>SUM(R319:R328)</f>
        <v>0</v>
      </c>
      <c r="S318" s="135"/>
      <c r="T318" s="137">
        <f>SUM(T319:T328)</f>
        <v>0</v>
      </c>
      <c r="AR318" s="131" t="s">
        <v>1533</v>
      </c>
      <c r="AT318" s="138" t="s">
        <v>1525</v>
      </c>
      <c r="AU318" s="138" t="s">
        <v>1533</v>
      </c>
      <c r="AY318" s="131" t="s">
        <v>1750</v>
      </c>
      <c r="BK318" s="139">
        <f>SUM(BK319:BK328)</f>
        <v>0</v>
      </c>
    </row>
    <row r="319" spans="1:65" s="1" customFormat="1" ht="37.9" customHeight="1">
      <c r="A319" s="29"/>
      <c r="B319" s="142"/>
      <c r="C319" s="143" t="s">
        <v>2066</v>
      </c>
      <c r="D319" s="143" t="s">
        <v>1752</v>
      </c>
      <c r="E319" s="144" t="s">
        <v>2058</v>
      </c>
      <c r="F319" s="145" t="s">
        <v>2059</v>
      </c>
      <c r="G319" s="146" t="s">
        <v>1839</v>
      </c>
      <c r="H319" s="147">
        <v>15.891</v>
      </c>
      <c r="I319" s="148"/>
      <c r="J319" s="148">
        <f>ROUND(I319*H319,2)</f>
        <v>0</v>
      </c>
      <c r="K319" s="149"/>
      <c r="L319" s="30"/>
      <c r="M319" s="150" t="s">
        <v>1456</v>
      </c>
      <c r="N319" s="151" t="s">
        <v>1491</v>
      </c>
      <c r="O319" s="152">
        <v>0.03</v>
      </c>
      <c r="P319" s="152">
        <f>O319*H319</f>
        <v>0.47672999999999999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1756</v>
      </c>
      <c r="AT319" s="154" t="s">
        <v>1752</v>
      </c>
      <c r="AU319" s="154" t="s">
        <v>1535</v>
      </c>
      <c r="AY319" s="17" t="s">
        <v>1750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1533</v>
      </c>
      <c r="BK319" s="155">
        <f>ROUND(I319*H319,2)</f>
        <v>0</v>
      </c>
      <c r="BL319" s="17" t="s">
        <v>1756</v>
      </c>
      <c r="BM319" s="154" t="s">
        <v>2060</v>
      </c>
    </row>
    <row r="320" spans="1:65" s="1" customFormat="1" ht="37.9" customHeight="1">
      <c r="A320" s="29"/>
      <c r="B320" s="142"/>
      <c r="C320" s="143" t="s">
        <v>2070</v>
      </c>
      <c r="D320" s="143" t="s">
        <v>1752</v>
      </c>
      <c r="E320" s="144" t="s">
        <v>2062</v>
      </c>
      <c r="F320" s="145" t="s">
        <v>2063</v>
      </c>
      <c r="G320" s="146" t="s">
        <v>1839</v>
      </c>
      <c r="H320" s="147">
        <v>540.29399999999998</v>
      </c>
      <c r="I320" s="148"/>
      <c r="J320" s="148">
        <f>ROUND(I320*H320,2)</f>
        <v>0</v>
      </c>
      <c r="K320" s="149"/>
      <c r="L320" s="30"/>
      <c r="M320" s="150" t="s">
        <v>1456</v>
      </c>
      <c r="N320" s="151" t="s">
        <v>1491</v>
      </c>
      <c r="O320" s="152">
        <v>2E-3</v>
      </c>
      <c r="P320" s="152">
        <f>O320*H320</f>
        <v>1.0805879999999999</v>
      </c>
      <c r="Q320" s="152">
        <v>0</v>
      </c>
      <c r="R320" s="152">
        <f>Q320*H320</f>
        <v>0</v>
      </c>
      <c r="S320" s="152">
        <v>0</v>
      </c>
      <c r="T320" s="15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1756</v>
      </c>
      <c r="AT320" s="154" t="s">
        <v>1752</v>
      </c>
      <c r="AU320" s="154" t="s">
        <v>1535</v>
      </c>
      <c r="AY320" s="17" t="s">
        <v>1750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7" t="s">
        <v>1533</v>
      </c>
      <c r="BK320" s="155">
        <f>ROUND(I320*H320,2)</f>
        <v>0</v>
      </c>
      <c r="BL320" s="17" t="s">
        <v>1756</v>
      </c>
      <c r="BM320" s="154" t="s">
        <v>2064</v>
      </c>
    </row>
    <row r="321" spans="1:65" s="13" customFormat="1">
      <c r="B321" s="163"/>
      <c r="D321" s="157" t="s">
        <v>1758</v>
      </c>
      <c r="F321" s="165" t="s">
        <v>70</v>
      </c>
      <c r="H321" s="166">
        <v>540.29399999999998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1758</v>
      </c>
      <c r="AU321" s="164" t="s">
        <v>1535</v>
      </c>
      <c r="AV321" s="13" t="s">
        <v>1535</v>
      </c>
      <c r="AW321" s="13" t="s">
        <v>1458</v>
      </c>
      <c r="AX321" s="13" t="s">
        <v>1533</v>
      </c>
      <c r="AY321" s="164" t="s">
        <v>1750</v>
      </c>
    </row>
    <row r="322" spans="1:65" s="1" customFormat="1" ht="24.2" customHeight="1">
      <c r="A322" s="29"/>
      <c r="B322" s="142"/>
      <c r="C322" s="143" t="s">
        <v>2074</v>
      </c>
      <c r="D322" s="143" t="s">
        <v>1752</v>
      </c>
      <c r="E322" s="144" t="s">
        <v>2067</v>
      </c>
      <c r="F322" s="145" t="s">
        <v>2068</v>
      </c>
      <c r="G322" s="146" t="s">
        <v>1839</v>
      </c>
      <c r="H322" s="147">
        <v>15.891</v>
      </c>
      <c r="I322" s="148"/>
      <c r="J322" s="148">
        <f>ROUND(I322*H322,2)</f>
        <v>0</v>
      </c>
      <c r="K322" s="149"/>
      <c r="L322" s="30"/>
      <c r="M322" s="150" t="s">
        <v>1456</v>
      </c>
      <c r="N322" s="151" t="s">
        <v>1491</v>
      </c>
      <c r="O322" s="152">
        <v>0.159</v>
      </c>
      <c r="P322" s="152">
        <f>O322*H322</f>
        <v>2.5266690000000001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1756</v>
      </c>
      <c r="AT322" s="154" t="s">
        <v>1752</v>
      </c>
      <c r="AU322" s="154" t="s">
        <v>1535</v>
      </c>
      <c r="AY322" s="17" t="s">
        <v>1750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1533</v>
      </c>
      <c r="BK322" s="155">
        <f>ROUND(I322*H322,2)</f>
        <v>0</v>
      </c>
      <c r="BL322" s="17" t="s">
        <v>1756</v>
      </c>
      <c r="BM322" s="154" t="s">
        <v>2069</v>
      </c>
    </row>
    <row r="323" spans="1:65" s="1" customFormat="1" ht="55.5" customHeight="1">
      <c r="A323" s="29"/>
      <c r="B323" s="142"/>
      <c r="C323" s="143" t="s">
        <v>2079</v>
      </c>
      <c r="D323" s="143" t="s">
        <v>1752</v>
      </c>
      <c r="E323" s="144" t="s">
        <v>2071</v>
      </c>
      <c r="F323" s="145" t="s">
        <v>2072</v>
      </c>
      <c r="G323" s="146" t="s">
        <v>1839</v>
      </c>
      <c r="H323" s="147">
        <v>3.4449999999999998</v>
      </c>
      <c r="I323" s="148"/>
      <c r="J323" s="148">
        <f>ROUND(I323*H323,2)</f>
        <v>0</v>
      </c>
      <c r="K323" s="149"/>
      <c r="L323" s="30"/>
      <c r="M323" s="150" t="s">
        <v>1456</v>
      </c>
      <c r="N323" s="151" t="s">
        <v>1491</v>
      </c>
      <c r="O323" s="152">
        <v>0</v>
      </c>
      <c r="P323" s="152">
        <f>O323*H323</f>
        <v>0</v>
      </c>
      <c r="Q323" s="152">
        <v>0</v>
      </c>
      <c r="R323" s="152">
        <f>Q323*H323</f>
        <v>0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1756</v>
      </c>
      <c r="AT323" s="154" t="s">
        <v>1752</v>
      </c>
      <c r="AU323" s="154" t="s">
        <v>1535</v>
      </c>
      <c r="AY323" s="17" t="s">
        <v>1750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1533</v>
      </c>
      <c r="BK323" s="155">
        <f>ROUND(I323*H323,2)</f>
        <v>0</v>
      </c>
      <c r="BL323" s="17" t="s">
        <v>1756</v>
      </c>
      <c r="BM323" s="154" t="s">
        <v>2073</v>
      </c>
    </row>
    <row r="324" spans="1:65" s="13" customFormat="1">
      <c r="B324" s="163"/>
      <c r="D324" s="157" t="s">
        <v>1758</v>
      </c>
      <c r="E324" s="164" t="s">
        <v>1456</v>
      </c>
      <c r="F324" s="165" t="s">
        <v>71</v>
      </c>
      <c r="H324" s="166">
        <v>3.4449999999999998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1758</v>
      </c>
      <c r="AU324" s="164" t="s">
        <v>1535</v>
      </c>
      <c r="AV324" s="13" t="s">
        <v>1535</v>
      </c>
      <c r="AW324" s="13" t="s">
        <v>1482</v>
      </c>
      <c r="AX324" s="13" t="s">
        <v>1533</v>
      </c>
      <c r="AY324" s="164" t="s">
        <v>1750</v>
      </c>
    </row>
    <row r="325" spans="1:65" s="1" customFormat="1" ht="62.65" customHeight="1">
      <c r="A325" s="29"/>
      <c r="B325" s="142"/>
      <c r="C325" s="143" t="s">
        <v>2307</v>
      </c>
      <c r="D325" s="143" t="s">
        <v>1752</v>
      </c>
      <c r="E325" s="144" t="s">
        <v>2075</v>
      </c>
      <c r="F325" s="145" t="s">
        <v>2076</v>
      </c>
      <c r="G325" s="146" t="s">
        <v>1839</v>
      </c>
      <c r="H325" s="147">
        <v>3.6259999999999999</v>
      </c>
      <c r="I325" s="148"/>
      <c r="J325" s="148">
        <f>ROUND(I325*H325,2)</f>
        <v>0</v>
      </c>
      <c r="K325" s="149"/>
      <c r="L325" s="30"/>
      <c r="M325" s="150" t="s">
        <v>1456</v>
      </c>
      <c r="N325" s="151" t="s">
        <v>1491</v>
      </c>
      <c r="O325" s="152">
        <v>0</v>
      </c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1756</v>
      </c>
      <c r="AT325" s="154" t="s">
        <v>1752</v>
      </c>
      <c r="AU325" s="154" t="s">
        <v>1535</v>
      </c>
      <c r="AY325" s="17" t="s">
        <v>1750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1533</v>
      </c>
      <c r="BK325" s="155">
        <f>ROUND(I325*H325,2)</f>
        <v>0</v>
      </c>
      <c r="BL325" s="17" t="s">
        <v>1756</v>
      </c>
      <c r="BM325" s="154" t="s">
        <v>2077</v>
      </c>
    </row>
    <row r="326" spans="1:65" s="13" customFormat="1">
      <c r="B326" s="163"/>
      <c r="D326" s="157" t="s">
        <v>1758</v>
      </c>
      <c r="E326" s="164" t="s">
        <v>1456</v>
      </c>
      <c r="F326" s="165" t="s">
        <v>72</v>
      </c>
      <c r="H326" s="166">
        <v>3.6259999999999999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1758</v>
      </c>
      <c r="AU326" s="164" t="s">
        <v>1535</v>
      </c>
      <c r="AV326" s="13" t="s">
        <v>1535</v>
      </c>
      <c r="AW326" s="13" t="s">
        <v>1482</v>
      </c>
      <c r="AX326" s="13" t="s">
        <v>1533</v>
      </c>
      <c r="AY326" s="164" t="s">
        <v>1750</v>
      </c>
    </row>
    <row r="327" spans="1:65" s="1" customFormat="1" ht="55.5" customHeight="1">
      <c r="A327" s="29"/>
      <c r="B327" s="142"/>
      <c r="C327" s="143" t="s">
        <v>2311</v>
      </c>
      <c r="D327" s="143" t="s">
        <v>1752</v>
      </c>
      <c r="E327" s="144" t="s">
        <v>2080</v>
      </c>
      <c r="F327" s="145" t="s">
        <v>1838</v>
      </c>
      <c r="G327" s="146" t="s">
        <v>1839</v>
      </c>
      <c r="H327" s="147">
        <v>8.82</v>
      </c>
      <c r="I327" s="148"/>
      <c r="J327" s="148">
        <f>ROUND(I327*H327,2)</f>
        <v>0</v>
      </c>
      <c r="K327" s="149"/>
      <c r="L327" s="30"/>
      <c r="M327" s="150" t="s">
        <v>1456</v>
      </c>
      <c r="N327" s="151" t="s">
        <v>1491</v>
      </c>
      <c r="O327" s="152">
        <v>0</v>
      </c>
      <c r="P327" s="152">
        <f>O327*H327</f>
        <v>0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1756</v>
      </c>
      <c r="AT327" s="154" t="s">
        <v>1752</v>
      </c>
      <c r="AU327" s="154" t="s">
        <v>1535</v>
      </c>
      <c r="AY327" s="17" t="s">
        <v>1750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1533</v>
      </c>
      <c r="BK327" s="155">
        <f>ROUND(I327*H327,2)</f>
        <v>0</v>
      </c>
      <c r="BL327" s="17" t="s">
        <v>1756</v>
      </c>
      <c r="BM327" s="154" t="s">
        <v>2081</v>
      </c>
    </row>
    <row r="328" spans="1:65" s="13" customFormat="1">
      <c r="B328" s="163"/>
      <c r="D328" s="157" t="s">
        <v>1758</v>
      </c>
      <c r="E328" s="164" t="s">
        <v>1456</v>
      </c>
      <c r="F328" s="165" t="s">
        <v>73</v>
      </c>
      <c r="H328" s="166">
        <v>8.82</v>
      </c>
      <c r="L328" s="163"/>
      <c r="M328" s="187"/>
      <c r="N328" s="188"/>
      <c r="O328" s="188"/>
      <c r="P328" s="188"/>
      <c r="Q328" s="188"/>
      <c r="R328" s="188"/>
      <c r="S328" s="188"/>
      <c r="T328" s="189"/>
      <c r="AT328" s="164" t="s">
        <v>1758</v>
      </c>
      <c r="AU328" s="164" t="s">
        <v>1535</v>
      </c>
      <c r="AV328" s="13" t="s">
        <v>1535</v>
      </c>
      <c r="AW328" s="13" t="s">
        <v>1482</v>
      </c>
      <c r="AX328" s="13" t="s">
        <v>1533</v>
      </c>
      <c r="AY328" s="164" t="s">
        <v>1750</v>
      </c>
    </row>
    <row r="329" spans="1:65" s="1" customFormat="1" ht="6.95" customHeight="1">
      <c r="A329" s="29"/>
      <c r="B329" s="44"/>
      <c r="C329" s="45"/>
      <c r="D329" s="45"/>
      <c r="E329" s="45"/>
      <c r="F329" s="45"/>
      <c r="G329" s="45"/>
      <c r="H329" s="45"/>
      <c r="I329" s="45"/>
      <c r="J329" s="45"/>
      <c r="K329" s="45"/>
      <c r="L329" s="30"/>
      <c r="M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</row>
  </sheetData>
  <autoFilter ref="C128:K328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43"/>
  <sheetViews>
    <sheetView showGridLines="0" topLeftCell="A303" workbookViewId="0">
      <selection activeCell="I132" sqref="I132:I3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1690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74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ROUND((SUM(BE129:BE342)),  2)</f>
        <v>0</v>
      </c>
      <c r="G35" s="29"/>
      <c r="H35" s="29"/>
      <c r="I35" s="102">
        <v>0.21</v>
      </c>
      <c r="J35" s="101">
        <f>ROUND(((SUM(BE129:BE342))*I35),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ROUND((SUM(BF129:BF342)),  2)</f>
        <v>0</v>
      </c>
      <c r="G36" s="29"/>
      <c r="H36" s="29"/>
      <c r="I36" s="102">
        <v>0.12</v>
      </c>
      <c r="J36" s="101">
        <f>ROUND(((SUM(BF129:BF342))*I36),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ROUND((SUM(BG129:BG342)),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ROUND((SUM(BH129:BH342)),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ROUND((SUM(BI129:BI342)),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SO_05.1-U - Podružné tlakové propoje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J250</f>
        <v>0</v>
      </c>
      <c r="L101" s="115"/>
    </row>
    <row r="102" spans="1:47" s="9" customFormat="1" ht="19.899999999999999" customHeight="1">
      <c r="B102" s="115"/>
      <c r="D102" s="116" t="s">
        <v>1729</v>
      </c>
      <c r="E102" s="117"/>
      <c r="F102" s="117"/>
      <c r="G102" s="117"/>
      <c r="H102" s="117"/>
      <c r="I102" s="117"/>
      <c r="J102" s="118">
        <f>J252</f>
        <v>0</v>
      </c>
      <c r="L102" s="115"/>
    </row>
    <row r="103" spans="1:47" s="9" customFormat="1" ht="19.899999999999999" customHeight="1">
      <c r="B103" s="115"/>
      <c r="D103" s="116" t="s">
        <v>1730</v>
      </c>
      <c r="E103" s="117"/>
      <c r="F103" s="117"/>
      <c r="G103" s="117"/>
      <c r="H103" s="117"/>
      <c r="I103" s="117"/>
      <c r="J103" s="118">
        <f>J257</f>
        <v>0</v>
      </c>
      <c r="L103" s="115"/>
    </row>
    <row r="104" spans="1:47" s="9" customFormat="1" ht="19.899999999999999" customHeight="1">
      <c r="B104" s="115"/>
      <c r="D104" s="116" t="s">
        <v>1731</v>
      </c>
      <c r="E104" s="117"/>
      <c r="F104" s="117"/>
      <c r="G104" s="117"/>
      <c r="H104" s="117"/>
      <c r="I104" s="117"/>
      <c r="J104" s="118">
        <f>J307</f>
        <v>0</v>
      </c>
      <c r="L104" s="115"/>
    </row>
    <row r="105" spans="1:47" s="9" customFormat="1" ht="19.899999999999999" customHeight="1">
      <c r="B105" s="115"/>
      <c r="D105" s="116" t="s">
        <v>1732</v>
      </c>
      <c r="E105" s="117"/>
      <c r="F105" s="117"/>
      <c r="G105" s="117"/>
      <c r="H105" s="117"/>
      <c r="I105" s="117"/>
      <c r="J105" s="118">
        <f>J325</f>
        <v>0</v>
      </c>
      <c r="L105" s="115"/>
    </row>
    <row r="106" spans="1:47" s="9" customFormat="1" ht="19.899999999999999" customHeight="1">
      <c r="B106" s="115"/>
      <c r="D106" s="116" t="s">
        <v>1733</v>
      </c>
      <c r="E106" s="117"/>
      <c r="F106" s="117"/>
      <c r="G106" s="117"/>
      <c r="H106" s="117"/>
      <c r="I106" s="117"/>
      <c r="J106" s="118">
        <f>J330</f>
        <v>0</v>
      </c>
      <c r="L106" s="115"/>
    </row>
    <row r="107" spans="1:47" s="9" customFormat="1" ht="19.899999999999999" customHeight="1">
      <c r="B107" s="115"/>
      <c r="D107" s="116" t="s">
        <v>1734</v>
      </c>
      <c r="E107" s="117"/>
      <c r="F107" s="117"/>
      <c r="G107" s="117"/>
      <c r="H107" s="117"/>
      <c r="I107" s="117"/>
      <c r="J107" s="118">
        <f>J332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1735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1468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1716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9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1718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87" t="str">
        <f>E11</f>
        <v>SO_05.1-U - Podružné tlakové propoje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1472</v>
      </c>
      <c r="D123" s="29"/>
      <c r="E123" s="29"/>
      <c r="F123" s="24" t="str">
        <f>F14</f>
        <v xml:space="preserve"> </v>
      </c>
      <c r="G123" s="29"/>
      <c r="H123" s="29"/>
      <c r="I123" s="26" t="s">
        <v>1474</v>
      </c>
      <c r="J123" s="52">
        <f>IF(J14="","",J14)</f>
        <v>45743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1475</v>
      </c>
      <c r="D125" s="29"/>
      <c r="E125" s="29"/>
      <c r="F125" s="24" t="str">
        <f>E17</f>
        <v xml:space="preserve"> </v>
      </c>
      <c r="G125" s="29"/>
      <c r="H125" s="29"/>
      <c r="I125" s="26" t="s">
        <v>1480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1479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1483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1736</v>
      </c>
      <c r="D128" s="122" t="s">
        <v>1511</v>
      </c>
      <c r="E128" s="122" t="s">
        <v>1507</v>
      </c>
      <c r="F128" s="122" t="s">
        <v>1508</v>
      </c>
      <c r="G128" s="122" t="s">
        <v>1737</v>
      </c>
      <c r="H128" s="122" t="s">
        <v>1738</v>
      </c>
      <c r="I128" s="122" t="s">
        <v>1739</v>
      </c>
      <c r="J128" s="123" t="s">
        <v>1722</v>
      </c>
      <c r="K128" s="124" t="s">
        <v>1740</v>
      </c>
      <c r="L128" s="125"/>
      <c r="M128" s="58" t="s">
        <v>1456</v>
      </c>
      <c r="N128" s="59" t="s">
        <v>1490</v>
      </c>
      <c r="O128" s="59" t="s">
        <v>1741</v>
      </c>
      <c r="P128" s="59" t="s">
        <v>1742</v>
      </c>
      <c r="Q128" s="59" t="s">
        <v>1743</v>
      </c>
      <c r="R128" s="59" t="s">
        <v>1744</v>
      </c>
      <c r="S128" s="59" t="s">
        <v>1745</v>
      </c>
      <c r="T128" s="60" t="s">
        <v>1746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1747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1736.2696960000001</v>
      </c>
      <c r="Q129" s="62"/>
      <c r="R129" s="127">
        <f>R130</f>
        <v>285.58955673999998</v>
      </c>
      <c r="S129" s="62"/>
      <c r="T129" s="128">
        <f>T130</f>
        <v>68.093579999999989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1525</v>
      </c>
      <c r="AU129" s="17" t="s">
        <v>1724</v>
      </c>
      <c r="BK129" s="129">
        <f>BK130</f>
        <v>0</v>
      </c>
    </row>
    <row r="130" spans="1:65" s="11" customFormat="1" ht="25.9" customHeight="1">
      <c r="B130" s="130"/>
      <c r="D130" s="131" t="s">
        <v>1525</v>
      </c>
      <c r="E130" s="132" t="s">
        <v>1748</v>
      </c>
      <c r="F130" s="132" t="s">
        <v>1749</v>
      </c>
      <c r="J130" s="133">
        <f>BK130</f>
        <v>0</v>
      </c>
      <c r="L130" s="130"/>
      <c r="M130" s="134"/>
      <c r="N130" s="135"/>
      <c r="O130" s="135"/>
      <c r="P130" s="136">
        <f>P131+P250+P252+P257+P307+P325+P330+P332</f>
        <v>1736.2696960000001</v>
      </c>
      <c r="Q130" s="135"/>
      <c r="R130" s="136">
        <f>R131+R250+R252+R257+R307+R325+R330+R332</f>
        <v>285.58955673999998</v>
      </c>
      <c r="S130" s="135"/>
      <c r="T130" s="137">
        <f>T131+T250+T252+T257+T307+T325+T330+T332</f>
        <v>68.093579999999989</v>
      </c>
      <c r="AR130" s="131" t="s">
        <v>1533</v>
      </c>
      <c r="AT130" s="138" t="s">
        <v>1525</v>
      </c>
      <c r="AU130" s="138" t="s">
        <v>1526</v>
      </c>
      <c r="AY130" s="131" t="s">
        <v>1750</v>
      </c>
      <c r="BK130" s="139">
        <f>BK131+BK250+BK252+BK257+BK307+BK325+BK330+BK332</f>
        <v>0</v>
      </c>
    </row>
    <row r="131" spans="1:65" s="11" customFormat="1" ht="22.9" customHeight="1">
      <c r="B131" s="130"/>
      <c r="D131" s="131" t="s">
        <v>1525</v>
      </c>
      <c r="E131" s="140" t="s">
        <v>1533</v>
      </c>
      <c r="F131" s="140" t="s">
        <v>1751</v>
      </c>
      <c r="J131" s="141">
        <f>BK131</f>
        <v>0</v>
      </c>
      <c r="L131" s="130"/>
      <c r="M131" s="134"/>
      <c r="N131" s="135"/>
      <c r="O131" s="135"/>
      <c r="P131" s="136">
        <f>SUM(P132:P249)</f>
        <v>858.32796700000017</v>
      </c>
      <c r="Q131" s="135"/>
      <c r="R131" s="136">
        <f>SUM(R132:R249)</f>
        <v>232.79915749999998</v>
      </c>
      <c r="S131" s="135"/>
      <c r="T131" s="137">
        <f>SUM(T132:T249)</f>
        <v>68.093579999999989</v>
      </c>
      <c r="AR131" s="131" t="s">
        <v>1533</v>
      </c>
      <c r="AT131" s="138" t="s">
        <v>1525</v>
      </c>
      <c r="AU131" s="138" t="s">
        <v>1533</v>
      </c>
      <c r="AY131" s="131" t="s">
        <v>1750</v>
      </c>
      <c r="BK131" s="139">
        <f>SUM(BK132:BK249)</f>
        <v>0</v>
      </c>
    </row>
    <row r="132" spans="1:65" s="1" customFormat="1" ht="62.65" customHeight="1">
      <c r="A132" s="29"/>
      <c r="B132" s="142"/>
      <c r="C132" s="143" t="s">
        <v>1533</v>
      </c>
      <c r="D132" s="143" t="s">
        <v>1752</v>
      </c>
      <c r="E132" s="144" t="s">
        <v>75</v>
      </c>
      <c r="F132" s="145" t="s">
        <v>76</v>
      </c>
      <c r="G132" s="146" t="s">
        <v>1755</v>
      </c>
      <c r="H132" s="147">
        <v>25.2</v>
      </c>
      <c r="I132" s="148"/>
      <c r="J132" s="148">
        <f>ROUND(I132*H132,2)</f>
        <v>0</v>
      </c>
      <c r="K132" s="149"/>
      <c r="L132" s="30"/>
      <c r="M132" s="150" t="s">
        <v>1456</v>
      </c>
      <c r="N132" s="151" t="s">
        <v>1491</v>
      </c>
      <c r="O132" s="152">
        <v>0.27200000000000002</v>
      </c>
      <c r="P132" s="152">
        <f>O132*H132</f>
        <v>6.8544</v>
      </c>
      <c r="Q132" s="152">
        <v>0</v>
      </c>
      <c r="R132" s="152">
        <f>Q132*H132</f>
        <v>0</v>
      </c>
      <c r="S132" s="152">
        <v>0.26</v>
      </c>
      <c r="T132" s="153">
        <f>S132*H132</f>
        <v>6.5519999999999996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1535</v>
      </c>
      <c r="AY132" s="17" t="s">
        <v>1750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1533</v>
      </c>
      <c r="BK132" s="155">
        <f>ROUND(I132*H132,2)</f>
        <v>0</v>
      </c>
      <c r="BL132" s="17" t="s">
        <v>1756</v>
      </c>
      <c r="BM132" s="154" t="s">
        <v>77</v>
      </c>
    </row>
    <row r="133" spans="1:65" s="13" customFormat="1">
      <c r="B133" s="163"/>
      <c r="D133" s="157" t="s">
        <v>1758</v>
      </c>
      <c r="E133" s="164" t="s">
        <v>1456</v>
      </c>
      <c r="F133" s="165" t="s">
        <v>78</v>
      </c>
      <c r="H133" s="166">
        <v>25.2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1758</v>
      </c>
      <c r="AU133" s="164" t="s">
        <v>1535</v>
      </c>
      <c r="AV133" s="13" t="s">
        <v>1535</v>
      </c>
      <c r="AW133" s="13" t="s">
        <v>1482</v>
      </c>
      <c r="AX133" s="13" t="s">
        <v>1533</v>
      </c>
      <c r="AY133" s="164" t="s">
        <v>1750</v>
      </c>
    </row>
    <row r="134" spans="1:65" s="1" customFormat="1" ht="62.65" customHeight="1">
      <c r="A134" s="29"/>
      <c r="B134" s="142"/>
      <c r="C134" s="143" t="s">
        <v>1535</v>
      </c>
      <c r="D134" s="143" t="s">
        <v>1752</v>
      </c>
      <c r="E134" s="144" t="s">
        <v>1753</v>
      </c>
      <c r="F134" s="145" t="s">
        <v>1754</v>
      </c>
      <c r="G134" s="146" t="s">
        <v>1755</v>
      </c>
      <c r="H134" s="147">
        <v>34.799999999999997</v>
      </c>
      <c r="I134" s="148"/>
      <c r="J134" s="148">
        <f>ROUND(I134*H134,2)</f>
        <v>0</v>
      </c>
      <c r="K134" s="149"/>
      <c r="L134" s="30"/>
      <c r="M134" s="150" t="s">
        <v>1456</v>
      </c>
      <c r="N134" s="151" t="s">
        <v>1491</v>
      </c>
      <c r="O134" s="152">
        <v>7.8E-2</v>
      </c>
      <c r="P134" s="152">
        <f>O134*H134</f>
        <v>2.7143999999999999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17.399999999999999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1756</v>
      </c>
      <c r="AT134" s="154" t="s">
        <v>1752</v>
      </c>
      <c r="AU134" s="154" t="s">
        <v>1535</v>
      </c>
      <c r="AY134" s="17" t="s">
        <v>1750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1533</v>
      </c>
      <c r="BK134" s="155">
        <f>ROUND(I134*H134,2)</f>
        <v>0</v>
      </c>
      <c r="BL134" s="17" t="s">
        <v>1756</v>
      </c>
      <c r="BM134" s="154" t="s">
        <v>1757</v>
      </c>
    </row>
    <row r="135" spans="1:65" s="12" customFormat="1">
      <c r="B135" s="156"/>
      <c r="D135" s="157" t="s">
        <v>1758</v>
      </c>
      <c r="E135" s="158" t="s">
        <v>1456</v>
      </c>
      <c r="F135" s="159" t="s">
        <v>2154</v>
      </c>
      <c r="H135" s="158" t="s">
        <v>1456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1758</v>
      </c>
      <c r="AU135" s="158" t="s">
        <v>1535</v>
      </c>
      <c r="AV135" s="12" t="s">
        <v>1533</v>
      </c>
      <c r="AW135" s="12" t="s">
        <v>1482</v>
      </c>
      <c r="AX135" s="12" t="s">
        <v>1526</v>
      </c>
      <c r="AY135" s="158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79</v>
      </c>
      <c r="H136" s="166">
        <v>14.19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1526</v>
      </c>
      <c r="AY136" s="164" t="s">
        <v>1750</v>
      </c>
    </row>
    <row r="137" spans="1:65" s="12" customFormat="1">
      <c r="B137" s="156"/>
      <c r="D137" s="157" t="s">
        <v>1758</v>
      </c>
      <c r="E137" s="158" t="s">
        <v>1456</v>
      </c>
      <c r="F137" s="159" t="s">
        <v>1339</v>
      </c>
      <c r="H137" s="158" t="s">
        <v>1456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1758</v>
      </c>
      <c r="AU137" s="158" t="s">
        <v>1535</v>
      </c>
      <c r="AV137" s="12" t="s">
        <v>1533</v>
      </c>
      <c r="AW137" s="12" t="s">
        <v>1482</v>
      </c>
      <c r="AX137" s="12" t="s">
        <v>1526</v>
      </c>
      <c r="AY137" s="158" t="s">
        <v>1750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80</v>
      </c>
      <c r="H138" s="166">
        <v>20.61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1526</v>
      </c>
      <c r="AY138" s="164" t="s">
        <v>1750</v>
      </c>
    </row>
    <row r="139" spans="1:65" s="14" customFormat="1">
      <c r="B139" s="170"/>
      <c r="D139" s="157" t="s">
        <v>1758</v>
      </c>
      <c r="E139" s="171" t="s">
        <v>1456</v>
      </c>
      <c r="F139" s="172" t="s">
        <v>1816</v>
      </c>
      <c r="H139" s="173">
        <v>34.799999999999997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1758</v>
      </c>
      <c r="AU139" s="171" t="s">
        <v>1535</v>
      </c>
      <c r="AV139" s="14" t="s">
        <v>1756</v>
      </c>
      <c r="AW139" s="14" t="s">
        <v>1482</v>
      </c>
      <c r="AX139" s="14" t="s">
        <v>1533</v>
      </c>
      <c r="AY139" s="171" t="s">
        <v>1750</v>
      </c>
    </row>
    <row r="140" spans="1:65" s="1" customFormat="1" ht="62.65" customHeight="1">
      <c r="A140" s="29"/>
      <c r="B140" s="142"/>
      <c r="C140" s="143" t="s">
        <v>1764</v>
      </c>
      <c r="D140" s="143" t="s">
        <v>1752</v>
      </c>
      <c r="E140" s="144" t="s">
        <v>2556</v>
      </c>
      <c r="F140" s="145" t="s">
        <v>2557</v>
      </c>
      <c r="G140" s="146" t="s">
        <v>1755</v>
      </c>
      <c r="H140" s="147">
        <v>25.2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0.05</v>
      </c>
      <c r="P140" s="152">
        <f>O140*H140</f>
        <v>1.26</v>
      </c>
      <c r="Q140" s="152">
        <v>0</v>
      </c>
      <c r="R140" s="152">
        <f>Q140*H140</f>
        <v>0</v>
      </c>
      <c r="S140" s="152">
        <v>0.17</v>
      </c>
      <c r="T140" s="153">
        <f>S140*H140</f>
        <v>4.2839999999999998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1208</v>
      </c>
    </row>
    <row r="141" spans="1:65" s="12" customFormat="1">
      <c r="B141" s="156"/>
      <c r="D141" s="157" t="s">
        <v>1758</v>
      </c>
      <c r="E141" s="158" t="s">
        <v>1456</v>
      </c>
      <c r="F141" s="159" t="s">
        <v>81</v>
      </c>
      <c r="H141" s="158" t="s">
        <v>1456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1758</v>
      </c>
      <c r="AU141" s="158" t="s">
        <v>1535</v>
      </c>
      <c r="AV141" s="12" t="s">
        <v>1533</v>
      </c>
      <c r="AW141" s="12" t="s">
        <v>1482</v>
      </c>
      <c r="AX141" s="12" t="s">
        <v>1526</v>
      </c>
      <c r="AY141" s="158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78</v>
      </c>
      <c r="H142" s="166">
        <v>25.2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66.75" customHeight="1">
      <c r="A143" s="29"/>
      <c r="B143" s="142"/>
      <c r="C143" s="143" t="s">
        <v>1756</v>
      </c>
      <c r="D143" s="143" t="s">
        <v>1752</v>
      </c>
      <c r="E143" s="144" t="s">
        <v>2158</v>
      </c>
      <c r="F143" s="145" t="s">
        <v>2159</v>
      </c>
      <c r="G143" s="146" t="s">
        <v>1755</v>
      </c>
      <c r="H143" s="147">
        <v>28.38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0.11899999999999999</v>
      </c>
      <c r="P143" s="152">
        <f>O143*H143</f>
        <v>3.3772199999999999</v>
      </c>
      <c r="Q143" s="152">
        <v>0</v>
      </c>
      <c r="R143" s="152">
        <f>Q143*H143</f>
        <v>0</v>
      </c>
      <c r="S143" s="152">
        <v>0.44</v>
      </c>
      <c r="T143" s="153">
        <f>S143*H143</f>
        <v>12.4872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82</v>
      </c>
    </row>
    <row r="144" spans="1:65" s="12" customFormat="1">
      <c r="B144" s="156"/>
      <c r="D144" s="157" t="s">
        <v>1758</v>
      </c>
      <c r="E144" s="158" t="s">
        <v>1456</v>
      </c>
      <c r="F144" s="159" t="s">
        <v>2161</v>
      </c>
      <c r="H144" s="158" t="s">
        <v>1456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1758</v>
      </c>
      <c r="AU144" s="158" t="s">
        <v>1535</v>
      </c>
      <c r="AV144" s="12" t="s">
        <v>1533</v>
      </c>
      <c r="AW144" s="12" t="s">
        <v>1482</v>
      </c>
      <c r="AX144" s="12" t="s">
        <v>1526</v>
      </c>
      <c r="AY144" s="158" t="s">
        <v>1750</v>
      </c>
    </row>
    <row r="145" spans="1:65" s="13" customFormat="1">
      <c r="B145" s="163"/>
      <c r="D145" s="157" t="s">
        <v>1758</v>
      </c>
      <c r="E145" s="164" t="s">
        <v>1456</v>
      </c>
      <c r="F145" s="165" t="s">
        <v>83</v>
      </c>
      <c r="H145" s="166">
        <v>28.38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1758</v>
      </c>
      <c r="AU145" s="164" t="s">
        <v>1535</v>
      </c>
      <c r="AV145" s="13" t="s">
        <v>1535</v>
      </c>
      <c r="AW145" s="13" t="s">
        <v>1482</v>
      </c>
      <c r="AX145" s="13" t="s">
        <v>1533</v>
      </c>
      <c r="AY145" s="164" t="s">
        <v>1750</v>
      </c>
    </row>
    <row r="146" spans="1:65" s="1" customFormat="1" ht="62.65" customHeight="1">
      <c r="A146" s="29"/>
      <c r="B146" s="142"/>
      <c r="C146" s="143" t="s">
        <v>1771</v>
      </c>
      <c r="D146" s="143" t="s">
        <v>1752</v>
      </c>
      <c r="E146" s="144" t="s">
        <v>1761</v>
      </c>
      <c r="F146" s="145" t="s">
        <v>1762</v>
      </c>
      <c r="G146" s="146" t="s">
        <v>1755</v>
      </c>
      <c r="H146" s="147">
        <v>34.799999999999997</v>
      </c>
      <c r="I146" s="148"/>
      <c r="J146" s="148">
        <f>ROUND(I146*H146,2)</f>
        <v>0</v>
      </c>
      <c r="K146" s="149"/>
      <c r="L146" s="30"/>
      <c r="M146" s="150" t="s">
        <v>1456</v>
      </c>
      <c r="N146" s="151" t="s">
        <v>1491</v>
      </c>
      <c r="O146" s="152">
        <v>0.19400000000000001</v>
      </c>
      <c r="P146" s="152">
        <f>O146*H146</f>
        <v>6.7511999999999999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11.309999999999999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1756</v>
      </c>
      <c r="AT146" s="154" t="s">
        <v>1752</v>
      </c>
      <c r="AU146" s="154" t="s">
        <v>1535</v>
      </c>
      <c r="AY146" s="17" t="s">
        <v>1750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1533</v>
      </c>
      <c r="BK146" s="155">
        <f>ROUND(I146*H146,2)</f>
        <v>0</v>
      </c>
      <c r="BL146" s="17" t="s">
        <v>1756</v>
      </c>
      <c r="BM146" s="154" t="s">
        <v>1763</v>
      </c>
    </row>
    <row r="147" spans="1:65" s="12" customFormat="1">
      <c r="B147" s="156"/>
      <c r="D147" s="157" t="s">
        <v>1758</v>
      </c>
      <c r="E147" s="158" t="s">
        <v>1456</v>
      </c>
      <c r="F147" s="159" t="s">
        <v>2165</v>
      </c>
      <c r="H147" s="158" t="s">
        <v>1456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1758</v>
      </c>
      <c r="AU147" s="158" t="s">
        <v>1535</v>
      </c>
      <c r="AV147" s="12" t="s">
        <v>1533</v>
      </c>
      <c r="AW147" s="12" t="s">
        <v>1482</v>
      </c>
      <c r="AX147" s="12" t="s">
        <v>1526</v>
      </c>
      <c r="AY147" s="158" t="s">
        <v>1750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79</v>
      </c>
      <c r="H148" s="166">
        <v>14.19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1526</v>
      </c>
      <c r="AY148" s="164" t="s">
        <v>1750</v>
      </c>
    </row>
    <row r="149" spans="1:65" s="12" customFormat="1">
      <c r="B149" s="156"/>
      <c r="D149" s="157" t="s">
        <v>1758</v>
      </c>
      <c r="E149" s="158" t="s">
        <v>1456</v>
      </c>
      <c r="F149" s="159" t="s">
        <v>1346</v>
      </c>
      <c r="H149" s="158" t="s">
        <v>1456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1758</v>
      </c>
      <c r="AU149" s="158" t="s">
        <v>1535</v>
      </c>
      <c r="AV149" s="12" t="s">
        <v>1533</v>
      </c>
      <c r="AW149" s="12" t="s">
        <v>1482</v>
      </c>
      <c r="AX149" s="12" t="s">
        <v>1526</v>
      </c>
      <c r="AY149" s="158" t="s">
        <v>1750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80</v>
      </c>
      <c r="H150" s="166">
        <v>20.61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1526</v>
      </c>
      <c r="AY150" s="164" t="s">
        <v>1750</v>
      </c>
    </row>
    <row r="151" spans="1:65" s="14" customFormat="1">
      <c r="B151" s="170"/>
      <c r="D151" s="157" t="s">
        <v>1758</v>
      </c>
      <c r="E151" s="171" t="s">
        <v>1456</v>
      </c>
      <c r="F151" s="172" t="s">
        <v>1816</v>
      </c>
      <c r="H151" s="173">
        <v>34.799999999999997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1758</v>
      </c>
      <c r="AU151" s="171" t="s">
        <v>1535</v>
      </c>
      <c r="AV151" s="14" t="s">
        <v>1756</v>
      </c>
      <c r="AW151" s="14" t="s">
        <v>1482</v>
      </c>
      <c r="AX151" s="14" t="s">
        <v>1533</v>
      </c>
      <c r="AY151" s="171" t="s">
        <v>1750</v>
      </c>
    </row>
    <row r="152" spans="1:65" s="1" customFormat="1" ht="55.5" customHeight="1">
      <c r="A152" s="29"/>
      <c r="B152" s="142"/>
      <c r="C152" s="143" t="s">
        <v>1777</v>
      </c>
      <c r="D152" s="143" t="s">
        <v>1752</v>
      </c>
      <c r="E152" s="144" t="s">
        <v>1765</v>
      </c>
      <c r="F152" s="145" t="s">
        <v>1766</v>
      </c>
      <c r="G152" s="146" t="s">
        <v>1755</v>
      </c>
      <c r="H152" s="147">
        <v>20.61</v>
      </c>
      <c r="I152" s="148"/>
      <c r="J152" s="148">
        <f>ROUND(I152*H152,2)</f>
        <v>0</v>
      </c>
      <c r="K152" s="149"/>
      <c r="L152" s="30"/>
      <c r="M152" s="150" t="s">
        <v>1456</v>
      </c>
      <c r="N152" s="151" t="s">
        <v>1491</v>
      </c>
      <c r="O152" s="152">
        <v>5.7000000000000002E-2</v>
      </c>
      <c r="P152" s="152">
        <f>O152*H152</f>
        <v>1.1747700000000001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2.0197799999999999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1756</v>
      </c>
      <c r="AT152" s="154" t="s">
        <v>1752</v>
      </c>
      <c r="AU152" s="154" t="s">
        <v>1535</v>
      </c>
      <c r="AY152" s="17" t="s">
        <v>1750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1533</v>
      </c>
      <c r="BK152" s="155">
        <f>ROUND(I152*H152,2)</f>
        <v>0</v>
      </c>
      <c r="BL152" s="17" t="s">
        <v>1756</v>
      </c>
      <c r="BM152" s="154" t="s">
        <v>1347</v>
      </c>
    </row>
    <row r="153" spans="1:65" s="12" customFormat="1">
      <c r="B153" s="156"/>
      <c r="D153" s="157" t="s">
        <v>1758</v>
      </c>
      <c r="E153" s="158" t="s">
        <v>1456</v>
      </c>
      <c r="F153" s="159" t="s">
        <v>1348</v>
      </c>
      <c r="H153" s="158" t="s">
        <v>1456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1758</v>
      </c>
      <c r="AU153" s="158" t="s">
        <v>1535</v>
      </c>
      <c r="AV153" s="12" t="s">
        <v>1533</v>
      </c>
      <c r="AW153" s="12" t="s">
        <v>1482</v>
      </c>
      <c r="AX153" s="12" t="s">
        <v>1526</v>
      </c>
      <c r="AY153" s="158" t="s">
        <v>1750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80</v>
      </c>
      <c r="H154" s="166">
        <v>20.61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1533</v>
      </c>
      <c r="AY154" s="164" t="s">
        <v>1750</v>
      </c>
    </row>
    <row r="155" spans="1:65" s="1" customFormat="1" ht="55.5" customHeight="1">
      <c r="A155" s="29"/>
      <c r="B155" s="142"/>
      <c r="C155" s="143" t="s">
        <v>1783</v>
      </c>
      <c r="D155" s="143" t="s">
        <v>1752</v>
      </c>
      <c r="E155" s="144" t="s">
        <v>2169</v>
      </c>
      <c r="F155" s="145" t="s">
        <v>2170</v>
      </c>
      <c r="G155" s="146" t="s">
        <v>1755</v>
      </c>
      <c r="H155" s="147">
        <v>28.38</v>
      </c>
      <c r="I155" s="148"/>
      <c r="J155" s="148">
        <f>ROUND(I155*H155,2)</f>
        <v>0</v>
      </c>
      <c r="K155" s="149"/>
      <c r="L155" s="30"/>
      <c r="M155" s="150" t="s">
        <v>1456</v>
      </c>
      <c r="N155" s="151" t="s">
        <v>1491</v>
      </c>
      <c r="O155" s="152">
        <v>7.8E-2</v>
      </c>
      <c r="P155" s="152">
        <f>O155*H155</f>
        <v>2.2136399999999998</v>
      </c>
      <c r="Q155" s="152">
        <v>0</v>
      </c>
      <c r="R155" s="152">
        <f>Q155*H155</f>
        <v>0</v>
      </c>
      <c r="S155" s="152">
        <v>0.22</v>
      </c>
      <c r="T155" s="153">
        <f>S155*H155</f>
        <v>6.2435999999999998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1756</v>
      </c>
      <c r="AT155" s="154" t="s">
        <v>1752</v>
      </c>
      <c r="AU155" s="154" t="s">
        <v>1535</v>
      </c>
      <c r="AY155" s="17" t="s">
        <v>1750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1533</v>
      </c>
      <c r="BK155" s="155">
        <f>ROUND(I155*H155,2)</f>
        <v>0</v>
      </c>
      <c r="BL155" s="17" t="s">
        <v>1756</v>
      </c>
      <c r="BM155" s="154" t="s">
        <v>2171</v>
      </c>
    </row>
    <row r="156" spans="1:65" s="12" customFormat="1">
      <c r="B156" s="156"/>
      <c r="D156" s="157" t="s">
        <v>1758</v>
      </c>
      <c r="E156" s="158" t="s">
        <v>1456</v>
      </c>
      <c r="F156" s="159" t="s">
        <v>2172</v>
      </c>
      <c r="H156" s="158" t="s">
        <v>1456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1758</v>
      </c>
      <c r="AU156" s="158" t="s">
        <v>1535</v>
      </c>
      <c r="AV156" s="12" t="s">
        <v>1533</v>
      </c>
      <c r="AW156" s="12" t="s">
        <v>1482</v>
      </c>
      <c r="AX156" s="12" t="s">
        <v>1526</v>
      </c>
      <c r="AY156" s="158" t="s">
        <v>1750</v>
      </c>
    </row>
    <row r="157" spans="1:65" s="13" customFormat="1">
      <c r="B157" s="163"/>
      <c r="D157" s="157" t="s">
        <v>1758</v>
      </c>
      <c r="E157" s="164" t="s">
        <v>1456</v>
      </c>
      <c r="F157" s="165" t="s">
        <v>79</v>
      </c>
      <c r="H157" s="166">
        <v>14.19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1758</v>
      </c>
      <c r="AU157" s="164" t="s">
        <v>1535</v>
      </c>
      <c r="AV157" s="13" t="s">
        <v>1535</v>
      </c>
      <c r="AW157" s="13" t="s">
        <v>1482</v>
      </c>
      <c r="AX157" s="13" t="s">
        <v>1526</v>
      </c>
      <c r="AY157" s="164" t="s">
        <v>1750</v>
      </c>
    </row>
    <row r="158" spans="1:65" s="15" customFormat="1">
      <c r="B158" s="190"/>
      <c r="D158" s="157" t="s">
        <v>1758</v>
      </c>
      <c r="E158" s="191" t="s">
        <v>1456</v>
      </c>
      <c r="F158" s="192" t="s">
        <v>2176</v>
      </c>
      <c r="H158" s="193">
        <v>14.19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1758</v>
      </c>
      <c r="AU158" s="191" t="s">
        <v>1535</v>
      </c>
      <c r="AV158" s="15" t="s">
        <v>1764</v>
      </c>
      <c r="AW158" s="15" t="s">
        <v>1482</v>
      </c>
      <c r="AX158" s="15" t="s">
        <v>1526</v>
      </c>
      <c r="AY158" s="191" t="s">
        <v>1750</v>
      </c>
    </row>
    <row r="159" spans="1:65" s="12" customFormat="1">
      <c r="B159" s="156"/>
      <c r="D159" s="157" t="s">
        <v>1758</v>
      </c>
      <c r="E159" s="158" t="s">
        <v>1456</v>
      </c>
      <c r="F159" s="159" t="s">
        <v>2177</v>
      </c>
      <c r="H159" s="158" t="s">
        <v>1456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1758</v>
      </c>
      <c r="AU159" s="158" t="s">
        <v>1535</v>
      </c>
      <c r="AV159" s="12" t="s">
        <v>1533</v>
      </c>
      <c r="AW159" s="12" t="s">
        <v>1482</v>
      </c>
      <c r="AX159" s="12" t="s">
        <v>1526</v>
      </c>
      <c r="AY159" s="158" t="s">
        <v>1750</v>
      </c>
    </row>
    <row r="160" spans="1:65" s="13" customFormat="1">
      <c r="B160" s="163"/>
      <c r="D160" s="157" t="s">
        <v>1758</v>
      </c>
      <c r="E160" s="164" t="s">
        <v>1456</v>
      </c>
      <c r="F160" s="165" t="s">
        <v>79</v>
      </c>
      <c r="H160" s="166">
        <v>14.19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1758</v>
      </c>
      <c r="AU160" s="164" t="s">
        <v>1535</v>
      </c>
      <c r="AV160" s="13" t="s">
        <v>1535</v>
      </c>
      <c r="AW160" s="13" t="s">
        <v>1482</v>
      </c>
      <c r="AX160" s="13" t="s">
        <v>1526</v>
      </c>
      <c r="AY160" s="164" t="s">
        <v>1750</v>
      </c>
    </row>
    <row r="161" spans="1:65" s="15" customFormat="1">
      <c r="B161" s="190"/>
      <c r="D161" s="157" t="s">
        <v>1758</v>
      </c>
      <c r="E161" s="191" t="s">
        <v>1456</v>
      </c>
      <c r="F161" s="192" t="s">
        <v>2176</v>
      </c>
      <c r="H161" s="193">
        <v>14.19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1758</v>
      </c>
      <c r="AU161" s="191" t="s">
        <v>1535</v>
      </c>
      <c r="AV161" s="15" t="s">
        <v>1764</v>
      </c>
      <c r="AW161" s="15" t="s">
        <v>1482</v>
      </c>
      <c r="AX161" s="15" t="s">
        <v>1526</v>
      </c>
      <c r="AY161" s="191" t="s">
        <v>1750</v>
      </c>
    </row>
    <row r="162" spans="1:65" s="14" customFormat="1">
      <c r="B162" s="170"/>
      <c r="D162" s="157" t="s">
        <v>1758</v>
      </c>
      <c r="E162" s="171" t="s">
        <v>1456</v>
      </c>
      <c r="F162" s="172" t="s">
        <v>1816</v>
      </c>
      <c r="H162" s="173">
        <v>28.38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1758</v>
      </c>
      <c r="AU162" s="171" t="s">
        <v>1535</v>
      </c>
      <c r="AV162" s="14" t="s">
        <v>1756</v>
      </c>
      <c r="AW162" s="14" t="s">
        <v>1482</v>
      </c>
      <c r="AX162" s="14" t="s">
        <v>1533</v>
      </c>
      <c r="AY162" s="171" t="s">
        <v>1750</v>
      </c>
    </row>
    <row r="163" spans="1:65" s="1" customFormat="1" ht="55.5" customHeight="1">
      <c r="A163" s="29"/>
      <c r="B163" s="142"/>
      <c r="C163" s="143" t="s">
        <v>1789</v>
      </c>
      <c r="D163" s="143" t="s">
        <v>1752</v>
      </c>
      <c r="E163" s="144" t="s">
        <v>1768</v>
      </c>
      <c r="F163" s="145" t="s">
        <v>1769</v>
      </c>
      <c r="G163" s="146" t="s">
        <v>1755</v>
      </c>
      <c r="H163" s="147">
        <v>67.8</v>
      </c>
      <c r="I163" s="148"/>
      <c r="J163" s="148">
        <f>ROUND(I163*H163,2)</f>
        <v>0</v>
      </c>
      <c r="K163" s="149"/>
      <c r="L163" s="30"/>
      <c r="M163" s="150" t="s">
        <v>1456</v>
      </c>
      <c r="N163" s="151" t="s">
        <v>1491</v>
      </c>
      <c r="O163" s="152">
        <v>8.9999999999999993E-3</v>
      </c>
      <c r="P163" s="152">
        <f>O163*H163</f>
        <v>0.61019999999999996</v>
      </c>
      <c r="Q163" s="152">
        <v>9.0000000000000006E-5</v>
      </c>
      <c r="R163" s="152">
        <f>Q163*H163</f>
        <v>6.1019999999999998E-3</v>
      </c>
      <c r="S163" s="152">
        <v>0.115</v>
      </c>
      <c r="T163" s="153">
        <f>S163*H163</f>
        <v>7.7969999999999997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1756</v>
      </c>
      <c r="AT163" s="154" t="s">
        <v>1752</v>
      </c>
      <c r="AU163" s="154" t="s">
        <v>1535</v>
      </c>
      <c r="AY163" s="17" t="s">
        <v>1750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1533</v>
      </c>
      <c r="BK163" s="155">
        <f>ROUND(I163*H163,2)</f>
        <v>0</v>
      </c>
      <c r="BL163" s="17" t="s">
        <v>1756</v>
      </c>
      <c r="BM163" s="154" t="s">
        <v>1770</v>
      </c>
    </row>
    <row r="164" spans="1:65" s="12" customFormat="1">
      <c r="B164" s="156"/>
      <c r="D164" s="157" t="s">
        <v>1758</v>
      </c>
      <c r="E164" s="158" t="s">
        <v>1456</v>
      </c>
      <c r="F164" s="159" t="s">
        <v>2181</v>
      </c>
      <c r="H164" s="158" t="s">
        <v>1456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1758</v>
      </c>
      <c r="AU164" s="158" t="s">
        <v>1535</v>
      </c>
      <c r="AV164" s="12" t="s">
        <v>1533</v>
      </c>
      <c r="AW164" s="12" t="s">
        <v>1482</v>
      </c>
      <c r="AX164" s="12" t="s">
        <v>1526</v>
      </c>
      <c r="AY164" s="158" t="s">
        <v>1750</v>
      </c>
    </row>
    <row r="165" spans="1:65" s="13" customFormat="1">
      <c r="B165" s="163"/>
      <c r="D165" s="157" t="s">
        <v>1758</v>
      </c>
      <c r="E165" s="164" t="s">
        <v>1456</v>
      </c>
      <c r="F165" s="165" t="s">
        <v>84</v>
      </c>
      <c r="H165" s="166">
        <v>27.09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1758</v>
      </c>
      <c r="AU165" s="164" t="s">
        <v>1535</v>
      </c>
      <c r="AV165" s="13" t="s">
        <v>1535</v>
      </c>
      <c r="AW165" s="13" t="s">
        <v>1482</v>
      </c>
      <c r="AX165" s="13" t="s">
        <v>1526</v>
      </c>
      <c r="AY165" s="164" t="s">
        <v>1750</v>
      </c>
    </row>
    <row r="166" spans="1:65" s="12" customFormat="1">
      <c r="B166" s="156"/>
      <c r="D166" s="157" t="s">
        <v>1758</v>
      </c>
      <c r="E166" s="158" t="s">
        <v>1456</v>
      </c>
      <c r="F166" s="159" t="s">
        <v>1352</v>
      </c>
      <c r="H166" s="158" t="s">
        <v>1456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1758</v>
      </c>
      <c r="AU166" s="158" t="s">
        <v>1535</v>
      </c>
      <c r="AV166" s="12" t="s">
        <v>1533</v>
      </c>
      <c r="AW166" s="12" t="s">
        <v>1482</v>
      </c>
      <c r="AX166" s="12" t="s">
        <v>1526</v>
      </c>
      <c r="AY166" s="158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85</v>
      </c>
      <c r="H167" s="166">
        <v>40.71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1526</v>
      </c>
      <c r="AY167" s="164" t="s">
        <v>1750</v>
      </c>
    </row>
    <row r="168" spans="1:65" s="14" customFormat="1">
      <c r="B168" s="170"/>
      <c r="D168" s="157" t="s">
        <v>1758</v>
      </c>
      <c r="E168" s="171" t="s">
        <v>1456</v>
      </c>
      <c r="F168" s="172" t="s">
        <v>1816</v>
      </c>
      <c r="H168" s="173">
        <v>67.8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1758</v>
      </c>
      <c r="AU168" s="171" t="s">
        <v>1535</v>
      </c>
      <c r="AV168" s="14" t="s">
        <v>1756</v>
      </c>
      <c r="AW168" s="14" t="s">
        <v>1482</v>
      </c>
      <c r="AX168" s="14" t="s">
        <v>1533</v>
      </c>
      <c r="AY168" s="171" t="s">
        <v>1750</v>
      </c>
    </row>
    <row r="169" spans="1:65" s="1" customFormat="1" ht="24.2" customHeight="1">
      <c r="A169" s="29"/>
      <c r="B169" s="142"/>
      <c r="C169" s="143" t="s">
        <v>1794</v>
      </c>
      <c r="D169" s="143" t="s">
        <v>1752</v>
      </c>
      <c r="E169" s="144" t="s">
        <v>1772</v>
      </c>
      <c r="F169" s="145" t="s">
        <v>1773</v>
      </c>
      <c r="G169" s="146" t="s">
        <v>1774</v>
      </c>
      <c r="H169" s="147">
        <v>150</v>
      </c>
      <c r="I169" s="148"/>
      <c r="J169" s="148">
        <f>ROUND(I169*H169,2)</f>
        <v>0</v>
      </c>
      <c r="K169" s="149"/>
      <c r="L169" s="30"/>
      <c r="M169" s="150" t="s">
        <v>1456</v>
      </c>
      <c r="N169" s="151" t="s">
        <v>1491</v>
      </c>
      <c r="O169" s="152">
        <v>0.184</v>
      </c>
      <c r="P169" s="152">
        <f>O169*H169</f>
        <v>27.599999999999998</v>
      </c>
      <c r="Q169" s="152">
        <v>3.0000000000000001E-5</v>
      </c>
      <c r="R169" s="152">
        <f>Q169*H169</f>
        <v>4.5000000000000005E-3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1756</v>
      </c>
      <c r="AT169" s="154" t="s">
        <v>1752</v>
      </c>
      <c r="AU169" s="154" t="s">
        <v>1535</v>
      </c>
      <c r="AY169" s="17" t="s">
        <v>1750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1533</v>
      </c>
      <c r="BK169" s="155">
        <f>ROUND(I169*H169,2)</f>
        <v>0</v>
      </c>
      <c r="BL169" s="17" t="s">
        <v>1756</v>
      </c>
      <c r="BM169" s="154" t="s">
        <v>1775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86</v>
      </c>
      <c r="H170" s="166">
        <v>150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37.9" customHeight="1">
      <c r="A171" s="29"/>
      <c r="B171" s="142"/>
      <c r="C171" s="143" t="s">
        <v>1799</v>
      </c>
      <c r="D171" s="143" t="s">
        <v>1752</v>
      </c>
      <c r="E171" s="144" t="s">
        <v>1778</v>
      </c>
      <c r="F171" s="145" t="s">
        <v>1779</v>
      </c>
      <c r="G171" s="146" t="s">
        <v>1780</v>
      </c>
      <c r="H171" s="147">
        <v>29.56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1781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87</v>
      </c>
      <c r="H172" s="166">
        <v>29.56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90" customHeight="1">
      <c r="A173" s="29"/>
      <c r="B173" s="142"/>
      <c r="C173" s="143" t="s">
        <v>1806</v>
      </c>
      <c r="D173" s="143" t="s">
        <v>1752</v>
      </c>
      <c r="E173" s="144" t="s">
        <v>1790</v>
      </c>
      <c r="F173" s="145" t="s">
        <v>1791</v>
      </c>
      <c r="G173" s="146" t="s">
        <v>1786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1792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88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" customFormat="1" ht="24.2" customHeight="1">
      <c r="A175" s="29"/>
      <c r="B175" s="142"/>
      <c r="C175" s="143" t="s">
        <v>1463</v>
      </c>
      <c r="D175" s="143" t="s">
        <v>1752</v>
      </c>
      <c r="E175" s="144" t="s">
        <v>1795</v>
      </c>
      <c r="F175" s="145" t="s">
        <v>1796</v>
      </c>
      <c r="G175" s="146" t="s">
        <v>1755</v>
      </c>
      <c r="H175" s="147">
        <v>184.25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1.9E-2</v>
      </c>
      <c r="P175" s="152">
        <f>O175*H175</f>
        <v>3.50075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1220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89</v>
      </c>
      <c r="H176" s="166">
        <v>184.25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44.25" customHeight="1">
      <c r="A177" s="29"/>
      <c r="B177" s="142"/>
      <c r="C177" s="143" t="s">
        <v>1817</v>
      </c>
      <c r="D177" s="143" t="s">
        <v>1752</v>
      </c>
      <c r="E177" s="144" t="s">
        <v>1357</v>
      </c>
      <c r="F177" s="145" t="s">
        <v>1358</v>
      </c>
      <c r="G177" s="146" t="s">
        <v>1802</v>
      </c>
      <c r="H177" s="147">
        <v>2.76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0.21299999999999999</v>
      </c>
      <c r="P177" s="152">
        <f>O177*H177</f>
        <v>0.58787999999999996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1359</v>
      </c>
    </row>
    <row r="178" spans="1:65" s="12" customFormat="1">
      <c r="B178" s="156"/>
      <c r="D178" s="157" t="s">
        <v>1758</v>
      </c>
      <c r="E178" s="158" t="s">
        <v>1456</v>
      </c>
      <c r="F178" s="159" t="s">
        <v>1225</v>
      </c>
      <c r="H178" s="158" t="s">
        <v>1456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1758</v>
      </c>
      <c r="AU178" s="158" t="s">
        <v>1535</v>
      </c>
      <c r="AV178" s="12" t="s">
        <v>1533</v>
      </c>
      <c r="AW178" s="12" t="s">
        <v>1482</v>
      </c>
      <c r="AX178" s="12" t="s">
        <v>1526</v>
      </c>
      <c r="AY178" s="158" t="s">
        <v>1750</v>
      </c>
    </row>
    <row r="179" spans="1:65" s="13" customFormat="1">
      <c r="B179" s="163"/>
      <c r="D179" s="157" t="s">
        <v>1758</v>
      </c>
      <c r="E179" s="164" t="s">
        <v>1456</v>
      </c>
      <c r="F179" s="165" t="s">
        <v>90</v>
      </c>
      <c r="H179" s="166">
        <v>2.76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1482</v>
      </c>
      <c r="AX179" s="13" t="s">
        <v>1533</v>
      </c>
      <c r="AY179" s="164" t="s">
        <v>1750</v>
      </c>
    </row>
    <row r="180" spans="1:65" s="1" customFormat="1" ht="44.25" customHeight="1">
      <c r="A180" s="29"/>
      <c r="B180" s="142"/>
      <c r="C180" s="143" t="s">
        <v>1821</v>
      </c>
      <c r="D180" s="143" t="s">
        <v>1752</v>
      </c>
      <c r="E180" s="144" t="s">
        <v>1367</v>
      </c>
      <c r="F180" s="145" t="s">
        <v>1368</v>
      </c>
      <c r="G180" s="146" t="s">
        <v>1802</v>
      </c>
      <c r="H180" s="147">
        <v>2.76</v>
      </c>
      <c r="I180" s="148"/>
      <c r="J180" s="148">
        <f>ROUND(I180*H180,2)</f>
        <v>0</v>
      </c>
      <c r="K180" s="149"/>
      <c r="L180" s="30"/>
      <c r="M180" s="150" t="s">
        <v>1456</v>
      </c>
      <c r="N180" s="151" t="s">
        <v>1491</v>
      </c>
      <c r="O180" s="152">
        <v>0.38</v>
      </c>
      <c r="P180" s="152">
        <f>O180*H180</f>
        <v>1.0488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1756</v>
      </c>
      <c r="AT180" s="154" t="s">
        <v>1752</v>
      </c>
      <c r="AU180" s="154" t="s">
        <v>1535</v>
      </c>
      <c r="AY180" s="17" t="s">
        <v>1750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1533</v>
      </c>
      <c r="BK180" s="155">
        <f>ROUND(I180*H180,2)</f>
        <v>0</v>
      </c>
      <c r="BL180" s="17" t="s">
        <v>1756</v>
      </c>
      <c r="BM180" s="154" t="s">
        <v>1369</v>
      </c>
    </row>
    <row r="181" spans="1:65" s="12" customFormat="1">
      <c r="B181" s="156"/>
      <c r="D181" s="157" t="s">
        <v>1758</v>
      </c>
      <c r="E181" s="158" t="s">
        <v>1456</v>
      </c>
      <c r="F181" s="159" t="s">
        <v>1227</v>
      </c>
      <c r="H181" s="158" t="s">
        <v>1456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1758</v>
      </c>
      <c r="AU181" s="158" t="s">
        <v>1535</v>
      </c>
      <c r="AV181" s="12" t="s">
        <v>1533</v>
      </c>
      <c r="AW181" s="12" t="s">
        <v>1482</v>
      </c>
      <c r="AX181" s="12" t="s">
        <v>1526</v>
      </c>
      <c r="AY181" s="158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90</v>
      </c>
      <c r="H182" s="166">
        <v>2.76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1533</v>
      </c>
      <c r="AY182" s="164" t="s">
        <v>1750</v>
      </c>
    </row>
    <row r="183" spans="1:65" s="1" customFormat="1" ht="44.25" customHeight="1">
      <c r="A183" s="29"/>
      <c r="B183" s="142"/>
      <c r="C183" s="143" t="s">
        <v>1827</v>
      </c>
      <c r="D183" s="143" t="s">
        <v>1752</v>
      </c>
      <c r="E183" s="144" t="s">
        <v>1370</v>
      </c>
      <c r="F183" s="145" t="s">
        <v>1371</v>
      </c>
      <c r="G183" s="146" t="s">
        <v>1802</v>
      </c>
      <c r="H183" s="147">
        <v>2.76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0.52200000000000002</v>
      </c>
      <c r="P183" s="152">
        <f>O183*H183</f>
        <v>1.44072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1372</v>
      </c>
    </row>
    <row r="184" spans="1:65" s="12" customFormat="1">
      <c r="B184" s="156"/>
      <c r="D184" s="157" t="s">
        <v>1758</v>
      </c>
      <c r="E184" s="158" t="s">
        <v>1456</v>
      </c>
      <c r="F184" s="159" t="s">
        <v>1233</v>
      </c>
      <c r="H184" s="158" t="s">
        <v>1456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1758</v>
      </c>
      <c r="AU184" s="158" t="s">
        <v>1535</v>
      </c>
      <c r="AV184" s="12" t="s">
        <v>1533</v>
      </c>
      <c r="AW184" s="12" t="s">
        <v>1482</v>
      </c>
      <c r="AX184" s="12" t="s">
        <v>1526</v>
      </c>
      <c r="AY184" s="158" t="s">
        <v>1750</v>
      </c>
    </row>
    <row r="185" spans="1:65" s="13" customFormat="1">
      <c r="B185" s="163"/>
      <c r="D185" s="157" t="s">
        <v>1758</v>
      </c>
      <c r="E185" s="164" t="s">
        <v>1456</v>
      </c>
      <c r="F185" s="165" t="s">
        <v>90</v>
      </c>
      <c r="H185" s="166">
        <v>2.76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1482</v>
      </c>
      <c r="AX185" s="13" t="s">
        <v>1533</v>
      </c>
      <c r="AY185" s="164" t="s">
        <v>1750</v>
      </c>
    </row>
    <row r="186" spans="1:65" s="1" customFormat="1" ht="44.25" customHeight="1">
      <c r="A186" s="29"/>
      <c r="B186" s="142"/>
      <c r="C186" s="143" t="s">
        <v>1832</v>
      </c>
      <c r="D186" s="143" t="s">
        <v>1752</v>
      </c>
      <c r="E186" s="144" t="s">
        <v>1373</v>
      </c>
      <c r="F186" s="145" t="s">
        <v>1374</v>
      </c>
      <c r="G186" s="146" t="s">
        <v>1802</v>
      </c>
      <c r="H186" s="147">
        <v>0.92</v>
      </c>
      <c r="I186" s="148"/>
      <c r="J186" s="148">
        <f>ROUND(I186*H186,2)</f>
        <v>0</v>
      </c>
      <c r="K186" s="149"/>
      <c r="L186" s="30"/>
      <c r="M186" s="150" t="s">
        <v>1456</v>
      </c>
      <c r="N186" s="151" t="s">
        <v>1491</v>
      </c>
      <c r="O186" s="152">
        <v>0.89600000000000002</v>
      </c>
      <c r="P186" s="152">
        <f>O186*H186</f>
        <v>0.82432000000000005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1756</v>
      </c>
      <c r="AT186" s="154" t="s">
        <v>1752</v>
      </c>
      <c r="AU186" s="154" t="s">
        <v>1535</v>
      </c>
      <c r="AY186" s="17" t="s">
        <v>1750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1533</v>
      </c>
      <c r="BK186" s="155">
        <f>ROUND(I186*H186,2)</f>
        <v>0</v>
      </c>
      <c r="BL186" s="17" t="s">
        <v>1756</v>
      </c>
      <c r="BM186" s="154" t="s">
        <v>1375</v>
      </c>
    </row>
    <row r="187" spans="1:65" s="12" customFormat="1">
      <c r="B187" s="156"/>
      <c r="D187" s="157" t="s">
        <v>1758</v>
      </c>
      <c r="E187" s="158" t="s">
        <v>1456</v>
      </c>
      <c r="F187" s="159" t="s">
        <v>1235</v>
      </c>
      <c r="H187" s="158" t="s">
        <v>1456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1758</v>
      </c>
      <c r="AU187" s="158" t="s">
        <v>1535</v>
      </c>
      <c r="AV187" s="12" t="s">
        <v>1533</v>
      </c>
      <c r="AW187" s="12" t="s">
        <v>1482</v>
      </c>
      <c r="AX187" s="12" t="s">
        <v>1526</v>
      </c>
      <c r="AY187" s="158" t="s">
        <v>1750</v>
      </c>
    </row>
    <row r="188" spans="1:65" s="13" customFormat="1">
      <c r="B188" s="163"/>
      <c r="D188" s="157" t="s">
        <v>1758</v>
      </c>
      <c r="E188" s="164" t="s">
        <v>1456</v>
      </c>
      <c r="F188" s="165" t="s">
        <v>91</v>
      </c>
      <c r="H188" s="166">
        <v>0.92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1482</v>
      </c>
      <c r="AX188" s="13" t="s">
        <v>1533</v>
      </c>
      <c r="AY188" s="164" t="s">
        <v>1750</v>
      </c>
    </row>
    <row r="189" spans="1:65" s="1" customFormat="1" ht="55.5" customHeight="1">
      <c r="A189" s="29"/>
      <c r="B189" s="142"/>
      <c r="C189" s="143" t="s">
        <v>1836</v>
      </c>
      <c r="D189" s="143" t="s">
        <v>1752</v>
      </c>
      <c r="E189" s="144" t="s">
        <v>1222</v>
      </c>
      <c r="F189" s="145" t="s">
        <v>1223</v>
      </c>
      <c r="G189" s="146" t="s">
        <v>1802</v>
      </c>
      <c r="H189" s="147">
        <v>114.312</v>
      </c>
      <c r="I189" s="148"/>
      <c r="J189" s="148">
        <f>ROUND(I189*H189,2)</f>
        <v>0</v>
      </c>
      <c r="K189" s="149"/>
      <c r="L189" s="30"/>
      <c r="M189" s="150" t="s">
        <v>1456</v>
      </c>
      <c r="N189" s="151" t="s">
        <v>1491</v>
      </c>
      <c r="O189" s="152">
        <v>0.23400000000000001</v>
      </c>
      <c r="P189" s="152">
        <f>O189*H189</f>
        <v>26.749008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1756</v>
      </c>
      <c r="AT189" s="154" t="s">
        <v>1752</v>
      </c>
      <c r="AU189" s="154" t="s">
        <v>1535</v>
      </c>
      <c r="AY189" s="17" t="s">
        <v>1750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1533</v>
      </c>
      <c r="BK189" s="155">
        <f>ROUND(I189*H189,2)</f>
        <v>0</v>
      </c>
      <c r="BL189" s="17" t="s">
        <v>1756</v>
      </c>
      <c r="BM189" s="154" t="s">
        <v>1224</v>
      </c>
    </row>
    <row r="190" spans="1:65" s="12" customFormat="1">
      <c r="B190" s="156"/>
      <c r="D190" s="157" t="s">
        <v>1758</v>
      </c>
      <c r="E190" s="158" t="s">
        <v>1456</v>
      </c>
      <c r="F190" s="159" t="s">
        <v>1225</v>
      </c>
      <c r="H190" s="158" t="s">
        <v>1456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1758</v>
      </c>
      <c r="AU190" s="158" t="s">
        <v>1535</v>
      </c>
      <c r="AV190" s="12" t="s">
        <v>1533</v>
      </c>
      <c r="AW190" s="12" t="s">
        <v>1482</v>
      </c>
      <c r="AX190" s="12" t="s">
        <v>1526</v>
      </c>
      <c r="AY190" s="158" t="s">
        <v>1750</v>
      </c>
    </row>
    <row r="191" spans="1:65" s="13" customFormat="1">
      <c r="B191" s="163"/>
      <c r="D191" s="157" t="s">
        <v>1758</v>
      </c>
      <c r="E191" s="164" t="s">
        <v>1456</v>
      </c>
      <c r="F191" s="165" t="s">
        <v>92</v>
      </c>
      <c r="H191" s="166">
        <v>114.312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1482</v>
      </c>
      <c r="AX191" s="13" t="s">
        <v>1533</v>
      </c>
      <c r="AY191" s="164" t="s">
        <v>1750</v>
      </c>
    </row>
    <row r="192" spans="1:65" s="1" customFormat="1" ht="55.5" customHeight="1">
      <c r="A192" s="29"/>
      <c r="B192" s="142"/>
      <c r="C192" s="143" t="s">
        <v>1842</v>
      </c>
      <c r="D192" s="143" t="s">
        <v>1752</v>
      </c>
      <c r="E192" s="144" t="s">
        <v>1800</v>
      </c>
      <c r="F192" s="145" t="s">
        <v>1801</v>
      </c>
      <c r="G192" s="146" t="s">
        <v>1802</v>
      </c>
      <c r="H192" s="147">
        <v>114.312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0.36199999999999999</v>
      </c>
      <c r="P192" s="152">
        <f>O192*H192</f>
        <v>41.380944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1803</v>
      </c>
    </row>
    <row r="193" spans="1:65" s="12" customFormat="1">
      <c r="B193" s="156"/>
      <c r="D193" s="157" t="s">
        <v>1758</v>
      </c>
      <c r="E193" s="158" t="s">
        <v>1456</v>
      </c>
      <c r="F193" s="159" t="s">
        <v>1227</v>
      </c>
      <c r="H193" s="158" t="s">
        <v>1456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8" t="s">
        <v>1758</v>
      </c>
      <c r="AU193" s="158" t="s">
        <v>1535</v>
      </c>
      <c r="AV193" s="12" t="s">
        <v>1533</v>
      </c>
      <c r="AW193" s="12" t="s">
        <v>1482</v>
      </c>
      <c r="AX193" s="12" t="s">
        <v>1526</v>
      </c>
      <c r="AY193" s="158" t="s">
        <v>1750</v>
      </c>
    </row>
    <row r="194" spans="1:65" s="13" customFormat="1">
      <c r="B194" s="163"/>
      <c r="D194" s="157" t="s">
        <v>1758</v>
      </c>
      <c r="E194" s="164" t="s">
        <v>1456</v>
      </c>
      <c r="F194" s="165" t="s">
        <v>92</v>
      </c>
      <c r="H194" s="166">
        <v>114.312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1758</v>
      </c>
      <c r="AU194" s="164" t="s">
        <v>1535</v>
      </c>
      <c r="AV194" s="13" t="s">
        <v>1535</v>
      </c>
      <c r="AW194" s="13" t="s">
        <v>1482</v>
      </c>
      <c r="AX194" s="13" t="s">
        <v>1533</v>
      </c>
      <c r="AY194" s="164" t="s">
        <v>1750</v>
      </c>
    </row>
    <row r="195" spans="1:65" s="1" customFormat="1" ht="44.25" customHeight="1">
      <c r="A195" s="29"/>
      <c r="B195" s="142"/>
      <c r="C195" s="143" t="s">
        <v>1848</v>
      </c>
      <c r="D195" s="143" t="s">
        <v>1752</v>
      </c>
      <c r="E195" s="144" t="s">
        <v>1228</v>
      </c>
      <c r="F195" s="145" t="s">
        <v>1229</v>
      </c>
      <c r="G195" s="146" t="s">
        <v>1802</v>
      </c>
      <c r="H195" s="147">
        <v>38.103999999999999</v>
      </c>
      <c r="I195" s="148"/>
      <c r="J195" s="148">
        <f>ROUND(I195*H195,2)</f>
        <v>0</v>
      </c>
      <c r="K195" s="149"/>
      <c r="L195" s="30"/>
      <c r="M195" s="150" t="s">
        <v>1456</v>
      </c>
      <c r="N195" s="151" t="s">
        <v>1491</v>
      </c>
      <c r="O195" s="152">
        <v>6.3259999999999996</v>
      </c>
      <c r="P195" s="152">
        <f>O195*H195</f>
        <v>241.04590399999998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1756</v>
      </c>
      <c r="AT195" s="154" t="s">
        <v>1752</v>
      </c>
      <c r="AU195" s="154" t="s">
        <v>1535</v>
      </c>
      <c r="AY195" s="17" t="s">
        <v>1750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1533</v>
      </c>
      <c r="BK195" s="155">
        <f>ROUND(I195*H195,2)</f>
        <v>0</v>
      </c>
      <c r="BL195" s="17" t="s">
        <v>1756</v>
      </c>
      <c r="BM195" s="154" t="s">
        <v>1230</v>
      </c>
    </row>
    <row r="196" spans="1:65" s="13" customFormat="1">
      <c r="B196" s="163"/>
      <c r="D196" s="157" t="s">
        <v>1758</v>
      </c>
      <c r="E196" s="164" t="s">
        <v>1456</v>
      </c>
      <c r="F196" s="165" t="s">
        <v>93</v>
      </c>
      <c r="H196" s="166">
        <v>38.103999999999999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1758</v>
      </c>
      <c r="AU196" s="164" t="s">
        <v>1535</v>
      </c>
      <c r="AV196" s="13" t="s">
        <v>1535</v>
      </c>
      <c r="AW196" s="13" t="s">
        <v>1482</v>
      </c>
      <c r="AX196" s="13" t="s">
        <v>1533</v>
      </c>
      <c r="AY196" s="164" t="s">
        <v>1750</v>
      </c>
    </row>
    <row r="197" spans="1:65" s="1" customFormat="1" ht="55.5" customHeight="1">
      <c r="A197" s="29"/>
      <c r="B197" s="142"/>
      <c r="C197" s="143" t="s">
        <v>1856</v>
      </c>
      <c r="D197" s="143" t="s">
        <v>1752</v>
      </c>
      <c r="E197" s="144" t="s">
        <v>840</v>
      </c>
      <c r="F197" s="145" t="s">
        <v>841</v>
      </c>
      <c r="G197" s="146" t="s">
        <v>1802</v>
      </c>
      <c r="H197" s="147">
        <v>114.312</v>
      </c>
      <c r="I197" s="148"/>
      <c r="J197" s="148">
        <f>ROUND(I197*H197,2)</f>
        <v>0</v>
      </c>
      <c r="K197" s="149"/>
      <c r="L197" s="30"/>
      <c r="M197" s="150" t="s">
        <v>1456</v>
      </c>
      <c r="N197" s="151" t="s">
        <v>1491</v>
      </c>
      <c r="O197" s="152">
        <v>0.505</v>
      </c>
      <c r="P197" s="152">
        <f>O197*H197</f>
        <v>57.727559999999997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1756</v>
      </c>
      <c r="AT197" s="154" t="s">
        <v>1752</v>
      </c>
      <c r="AU197" s="154" t="s">
        <v>1535</v>
      </c>
      <c r="AY197" s="17" t="s">
        <v>1750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1533</v>
      </c>
      <c r="BK197" s="155">
        <f>ROUND(I197*H197,2)</f>
        <v>0</v>
      </c>
      <c r="BL197" s="17" t="s">
        <v>1756</v>
      </c>
      <c r="BM197" s="154" t="s">
        <v>1232</v>
      </c>
    </row>
    <row r="198" spans="1:65" s="12" customFormat="1">
      <c r="B198" s="156"/>
      <c r="D198" s="157" t="s">
        <v>1758</v>
      </c>
      <c r="E198" s="158" t="s">
        <v>1456</v>
      </c>
      <c r="F198" s="159" t="s">
        <v>1233</v>
      </c>
      <c r="H198" s="158" t="s">
        <v>1456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1758</v>
      </c>
      <c r="AU198" s="158" t="s">
        <v>1535</v>
      </c>
      <c r="AV198" s="12" t="s">
        <v>1533</v>
      </c>
      <c r="AW198" s="12" t="s">
        <v>1482</v>
      </c>
      <c r="AX198" s="12" t="s">
        <v>1526</v>
      </c>
      <c r="AY198" s="158" t="s">
        <v>1750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92</v>
      </c>
      <c r="H199" s="166">
        <v>114.312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1533</v>
      </c>
      <c r="AY199" s="164" t="s">
        <v>1750</v>
      </c>
    </row>
    <row r="200" spans="1:65" s="1" customFormat="1" ht="55.5" customHeight="1">
      <c r="A200" s="29"/>
      <c r="B200" s="142"/>
      <c r="C200" s="143" t="s">
        <v>1462</v>
      </c>
      <c r="D200" s="143" t="s">
        <v>1752</v>
      </c>
      <c r="E200" s="144" t="s">
        <v>845</v>
      </c>
      <c r="F200" s="145" t="s">
        <v>846</v>
      </c>
      <c r="G200" s="146" t="s">
        <v>1802</v>
      </c>
      <c r="H200" s="147">
        <v>38.103999999999999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0.59099999999999997</v>
      </c>
      <c r="P200" s="152">
        <f>O200*H200</f>
        <v>22.519463999999999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1234</v>
      </c>
    </row>
    <row r="201" spans="1:65" s="12" customFormat="1">
      <c r="B201" s="156"/>
      <c r="D201" s="157" t="s">
        <v>1758</v>
      </c>
      <c r="E201" s="158" t="s">
        <v>1456</v>
      </c>
      <c r="F201" s="159" t="s">
        <v>1235</v>
      </c>
      <c r="H201" s="158" t="s">
        <v>1456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1758</v>
      </c>
      <c r="AU201" s="158" t="s">
        <v>1535</v>
      </c>
      <c r="AV201" s="12" t="s">
        <v>1533</v>
      </c>
      <c r="AW201" s="12" t="s">
        <v>1482</v>
      </c>
      <c r="AX201" s="12" t="s">
        <v>1526</v>
      </c>
      <c r="AY201" s="158" t="s">
        <v>1750</v>
      </c>
    </row>
    <row r="202" spans="1:65" s="13" customFormat="1">
      <c r="B202" s="163"/>
      <c r="D202" s="157" t="s">
        <v>1758</v>
      </c>
      <c r="E202" s="164" t="s">
        <v>1456</v>
      </c>
      <c r="F202" s="165" t="s">
        <v>94</v>
      </c>
      <c r="H202" s="166">
        <v>38.103999999999999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1482</v>
      </c>
      <c r="AX202" s="13" t="s">
        <v>1533</v>
      </c>
      <c r="AY202" s="164" t="s">
        <v>1750</v>
      </c>
    </row>
    <row r="203" spans="1:65" s="1" customFormat="1" ht="37.9" customHeight="1">
      <c r="A203" s="29"/>
      <c r="B203" s="142"/>
      <c r="C203" s="143" t="s">
        <v>1865</v>
      </c>
      <c r="D203" s="143" t="s">
        <v>1752</v>
      </c>
      <c r="E203" s="144" t="s">
        <v>1807</v>
      </c>
      <c r="F203" s="145" t="s">
        <v>1808</v>
      </c>
      <c r="G203" s="146" t="s">
        <v>1802</v>
      </c>
      <c r="H203" s="147">
        <v>14.08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1.7629999999999999</v>
      </c>
      <c r="P203" s="152">
        <f>O203*H203</f>
        <v>24.823039999999999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1809</v>
      </c>
    </row>
    <row r="204" spans="1:65" s="13" customFormat="1">
      <c r="B204" s="163"/>
      <c r="D204" s="157" t="s">
        <v>1758</v>
      </c>
      <c r="E204" s="164" t="s">
        <v>1456</v>
      </c>
      <c r="F204" s="165" t="s">
        <v>95</v>
      </c>
      <c r="H204" s="166">
        <v>14.08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1758</v>
      </c>
      <c r="AU204" s="164" t="s">
        <v>1535</v>
      </c>
      <c r="AV204" s="13" t="s">
        <v>1535</v>
      </c>
      <c r="AW204" s="13" t="s">
        <v>1482</v>
      </c>
      <c r="AX204" s="13" t="s">
        <v>1533</v>
      </c>
      <c r="AY204" s="164" t="s">
        <v>1750</v>
      </c>
    </row>
    <row r="205" spans="1:65" s="1" customFormat="1" ht="44.25" customHeight="1">
      <c r="A205" s="29"/>
      <c r="B205" s="142"/>
      <c r="C205" s="143" t="s">
        <v>1869</v>
      </c>
      <c r="D205" s="143" t="s">
        <v>1752</v>
      </c>
      <c r="E205" s="144" t="s">
        <v>1381</v>
      </c>
      <c r="F205" s="145" t="s">
        <v>1382</v>
      </c>
      <c r="G205" s="146" t="s">
        <v>1786</v>
      </c>
      <c r="H205" s="147">
        <v>79.099999999999994</v>
      </c>
      <c r="I205" s="148"/>
      <c r="J205" s="148">
        <f>ROUND(I205*H205,2)</f>
        <v>0</v>
      </c>
      <c r="K205" s="149"/>
      <c r="L205" s="30"/>
      <c r="M205" s="150" t="s">
        <v>1456</v>
      </c>
      <c r="N205" s="151" t="s">
        <v>1491</v>
      </c>
      <c r="O205" s="152">
        <v>0.70299999999999996</v>
      </c>
      <c r="P205" s="152">
        <f>O205*H205</f>
        <v>55.607299999999995</v>
      </c>
      <c r="Q205" s="152">
        <v>2.7000000000000001E-3</v>
      </c>
      <c r="R205" s="152">
        <f>Q205*H205</f>
        <v>0.21356999999999998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1756</v>
      </c>
      <c r="AT205" s="154" t="s">
        <v>1752</v>
      </c>
      <c r="AU205" s="154" t="s">
        <v>1535</v>
      </c>
      <c r="AY205" s="17" t="s">
        <v>1750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1533</v>
      </c>
      <c r="BK205" s="155">
        <f>ROUND(I205*H205,2)</f>
        <v>0</v>
      </c>
      <c r="BL205" s="17" t="s">
        <v>1756</v>
      </c>
      <c r="BM205" s="154" t="s">
        <v>1383</v>
      </c>
    </row>
    <row r="206" spans="1:65" s="1" customFormat="1" ht="37.9" customHeight="1">
      <c r="A206" s="29"/>
      <c r="B206" s="142"/>
      <c r="C206" s="143" t="s">
        <v>1873</v>
      </c>
      <c r="D206" s="143" t="s">
        <v>1752</v>
      </c>
      <c r="E206" s="144" t="s">
        <v>2091</v>
      </c>
      <c r="F206" s="145" t="s">
        <v>2092</v>
      </c>
      <c r="G206" s="146" t="s">
        <v>1755</v>
      </c>
      <c r="H206" s="147">
        <v>692.8</v>
      </c>
      <c r="I206" s="148"/>
      <c r="J206" s="148">
        <f>ROUND(I206*H206,2)</f>
        <v>0</v>
      </c>
      <c r="K206" s="149"/>
      <c r="L206" s="30"/>
      <c r="M206" s="150" t="s">
        <v>1456</v>
      </c>
      <c r="N206" s="151" t="s">
        <v>1491</v>
      </c>
      <c r="O206" s="152">
        <v>8.7999999999999995E-2</v>
      </c>
      <c r="P206" s="152">
        <f>O206*H206</f>
        <v>60.966399999999993</v>
      </c>
      <c r="Q206" s="152">
        <v>5.8E-4</v>
      </c>
      <c r="R206" s="152">
        <f>Q206*H206</f>
        <v>0.40182399999999996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1756</v>
      </c>
      <c r="AT206" s="154" t="s">
        <v>1752</v>
      </c>
      <c r="AU206" s="154" t="s">
        <v>1535</v>
      </c>
      <c r="AY206" s="17" t="s">
        <v>1750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1533</v>
      </c>
      <c r="BK206" s="155">
        <f>ROUND(I206*H206,2)</f>
        <v>0</v>
      </c>
      <c r="BL206" s="17" t="s">
        <v>1756</v>
      </c>
      <c r="BM206" s="154" t="s">
        <v>1388</v>
      </c>
    </row>
    <row r="207" spans="1:65" s="13" customFormat="1">
      <c r="B207" s="163"/>
      <c r="D207" s="157" t="s">
        <v>1758</v>
      </c>
      <c r="E207" s="164" t="s">
        <v>1456</v>
      </c>
      <c r="F207" s="165" t="s">
        <v>96</v>
      </c>
      <c r="H207" s="166">
        <v>692.8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1482</v>
      </c>
      <c r="AX207" s="13" t="s">
        <v>1533</v>
      </c>
      <c r="AY207" s="164" t="s">
        <v>1750</v>
      </c>
    </row>
    <row r="208" spans="1:65" s="1" customFormat="1" ht="37.9" customHeight="1">
      <c r="A208" s="29"/>
      <c r="B208" s="142"/>
      <c r="C208" s="143" t="s">
        <v>1880</v>
      </c>
      <c r="D208" s="143" t="s">
        <v>1752</v>
      </c>
      <c r="E208" s="144" t="s">
        <v>1811</v>
      </c>
      <c r="F208" s="145" t="s">
        <v>1812</v>
      </c>
      <c r="G208" s="146" t="s">
        <v>1755</v>
      </c>
      <c r="H208" s="147">
        <v>11.2</v>
      </c>
      <c r="I208" s="148"/>
      <c r="J208" s="148">
        <f>ROUND(I208*H208,2)</f>
        <v>0</v>
      </c>
      <c r="K208" s="149"/>
      <c r="L208" s="30"/>
      <c r="M208" s="150" t="s">
        <v>1456</v>
      </c>
      <c r="N208" s="151" t="s">
        <v>1491</v>
      </c>
      <c r="O208" s="152">
        <v>0.109</v>
      </c>
      <c r="P208" s="152">
        <f>O208*H208</f>
        <v>1.2207999999999999</v>
      </c>
      <c r="Q208" s="152">
        <v>5.9000000000000003E-4</v>
      </c>
      <c r="R208" s="152">
        <f>Q208*H208</f>
        <v>6.6080000000000002E-3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1756</v>
      </c>
      <c r="AT208" s="154" t="s">
        <v>1752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1813</v>
      </c>
    </row>
    <row r="209" spans="1:65" s="13" customFormat="1">
      <c r="B209" s="163"/>
      <c r="D209" s="157" t="s">
        <v>1758</v>
      </c>
      <c r="E209" s="164" t="s">
        <v>1456</v>
      </c>
      <c r="F209" s="165" t="s">
        <v>97</v>
      </c>
      <c r="H209" s="166">
        <v>11.2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1482</v>
      </c>
      <c r="AX209" s="13" t="s">
        <v>1533</v>
      </c>
      <c r="AY209" s="164" t="s">
        <v>1750</v>
      </c>
    </row>
    <row r="210" spans="1:65" s="1" customFormat="1" ht="37.9" customHeight="1">
      <c r="A210" s="29"/>
      <c r="B210" s="142"/>
      <c r="C210" s="143" t="s">
        <v>1885</v>
      </c>
      <c r="D210" s="143" t="s">
        <v>1752</v>
      </c>
      <c r="E210" s="144" t="s">
        <v>2094</v>
      </c>
      <c r="F210" s="145" t="s">
        <v>2095</v>
      </c>
      <c r="G210" s="146" t="s">
        <v>1755</v>
      </c>
      <c r="H210" s="147">
        <v>692.8</v>
      </c>
      <c r="I210" s="148"/>
      <c r="J210" s="148">
        <f>ROUND(I210*H210,2)</f>
        <v>0</v>
      </c>
      <c r="K210" s="149"/>
      <c r="L210" s="30"/>
      <c r="M210" s="150" t="s">
        <v>1456</v>
      </c>
      <c r="N210" s="151" t="s">
        <v>1491</v>
      </c>
      <c r="O210" s="152">
        <v>8.5000000000000006E-2</v>
      </c>
      <c r="P210" s="152">
        <f>O210*H210</f>
        <v>58.887999999999998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1756</v>
      </c>
      <c r="AT210" s="154" t="s">
        <v>1752</v>
      </c>
      <c r="AU210" s="154" t="s">
        <v>1535</v>
      </c>
      <c r="AY210" s="17" t="s">
        <v>1750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1533</v>
      </c>
      <c r="BK210" s="155">
        <f>ROUND(I210*H210,2)</f>
        <v>0</v>
      </c>
      <c r="BL210" s="17" t="s">
        <v>1756</v>
      </c>
      <c r="BM210" s="154" t="s">
        <v>1392</v>
      </c>
    </row>
    <row r="211" spans="1:65" s="1" customFormat="1" ht="37.9" customHeight="1">
      <c r="A211" s="29"/>
      <c r="B211" s="142"/>
      <c r="C211" s="143" t="s">
        <v>1889</v>
      </c>
      <c r="D211" s="143" t="s">
        <v>1752</v>
      </c>
      <c r="E211" s="144" t="s">
        <v>1818</v>
      </c>
      <c r="F211" s="145" t="s">
        <v>1819</v>
      </c>
      <c r="G211" s="146" t="s">
        <v>1755</v>
      </c>
      <c r="H211" s="147">
        <v>11.2</v>
      </c>
      <c r="I211" s="148"/>
      <c r="J211" s="148">
        <f>ROUND(I211*H211,2)</f>
        <v>0</v>
      </c>
      <c r="K211" s="149"/>
      <c r="L211" s="30"/>
      <c r="M211" s="150" t="s">
        <v>1456</v>
      </c>
      <c r="N211" s="151" t="s">
        <v>1491</v>
      </c>
      <c r="O211" s="152">
        <v>0.106</v>
      </c>
      <c r="P211" s="152">
        <f>O211*H211</f>
        <v>1.1871999999999998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1756</v>
      </c>
      <c r="AT211" s="154" t="s">
        <v>1752</v>
      </c>
      <c r="AU211" s="154" t="s">
        <v>1535</v>
      </c>
      <c r="AY211" s="17" t="s">
        <v>1750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1533</v>
      </c>
      <c r="BK211" s="155">
        <f>ROUND(I211*H211,2)</f>
        <v>0</v>
      </c>
      <c r="BL211" s="17" t="s">
        <v>1756</v>
      </c>
      <c r="BM211" s="154" t="s">
        <v>1820</v>
      </c>
    </row>
    <row r="212" spans="1:65" s="1" customFormat="1" ht="62.65" customHeight="1">
      <c r="A212" s="29"/>
      <c r="B212" s="142"/>
      <c r="C212" s="143" t="s">
        <v>1894</v>
      </c>
      <c r="D212" s="143" t="s">
        <v>1752</v>
      </c>
      <c r="E212" s="144" t="s">
        <v>2517</v>
      </c>
      <c r="F212" s="145" t="s">
        <v>2518</v>
      </c>
      <c r="G212" s="146" t="s">
        <v>1802</v>
      </c>
      <c r="H212" s="147">
        <v>468.28800000000001</v>
      </c>
      <c r="I212" s="148"/>
      <c r="J212" s="148">
        <f>ROUND(I212*H212,2)</f>
        <v>0</v>
      </c>
      <c r="K212" s="149"/>
      <c r="L212" s="30"/>
      <c r="M212" s="150" t="s">
        <v>1456</v>
      </c>
      <c r="N212" s="151" t="s">
        <v>1491</v>
      </c>
      <c r="O212" s="152">
        <v>5.8000000000000003E-2</v>
      </c>
      <c r="P212" s="152">
        <f>O212*H212</f>
        <v>27.160704000000003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1756</v>
      </c>
      <c r="AT212" s="154" t="s">
        <v>1752</v>
      </c>
      <c r="AU212" s="154" t="s">
        <v>1535</v>
      </c>
      <c r="AY212" s="17" t="s">
        <v>1750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1533</v>
      </c>
      <c r="BK212" s="155">
        <f>ROUND(I212*H212,2)</f>
        <v>0</v>
      </c>
      <c r="BL212" s="17" t="s">
        <v>1756</v>
      </c>
      <c r="BM212" s="154" t="s">
        <v>1239</v>
      </c>
    </row>
    <row r="213" spans="1:65" s="12" customFormat="1" ht="22.5">
      <c r="B213" s="156"/>
      <c r="D213" s="157" t="s">
        <v>1758</v>
      </c>
      <c r="E213" s="158" t="s">
        <v>1456</v>
      </c>
      <c r="F213" s="159" t="s">
        <v>98</v>
      </c>
      <c r="H213" s="158" t="s">
        <v>1456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1758</v>
      </c>
      <c r="AU213" s="158" t="s">
        <v>1535</v>
      </c>
      <c r="AV213" s="12" t="s">
        <v>1533</v>
      </c>
      <c r="AW213" s="12" t="s">
        <v>1482</v>
      </c>
      <c r="AX213" s="12" t="s">
        <v>1526</v>
      </c>
      <c r="AY213" s="158" t="s">
        <v>1750</v>
      </c>
    </row>
    <row r="214" spans="1:65" s="13" customFormat="1">
      <c r="B214" s="163"/>
      <c r="D214" s="157" t="s">
        <v>1758</v>
      </c>
      <c r="E214" s="164" t="s">
        <v>1456</v>
      </c>
      <c r="F214" s="165" t="s">
        <v>99</v>
      </c>
      <c r="H214" s="166">
        <v>234.14400000000001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1758</v>
      </c>
      <c r="AU214" s="164" t="s">
        <v>1535</v>
      </c>
      <c r="AV214" s="13" t="s">
        <v>1535</v>
      </c>
      <c r="AW214" s="13" t="s">
        <v>1482</v>
      </c>
      <c r="AX214" s="13" t="s">
        <v>1533</v>
      </c>
      <c r="AY214" s="164" t="s">
        <v>1750</v>
      </c>
    </row>
    <row r="215" spans="1:65" s="13" customFormat="1">
      <c r="B215" s="163"/>
      <c r="D215" s="157" t="s">
        <v>1758</v>
      </c>
      <c r="F215" s="165" t="s">
        <v>100</v>
      </c>
      <c r="H215" s="166">
        <v>468.28800000000001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1458</v>
      </c>
      <c r="AX215" s="13" t="s">
        <v>1533</v>
      </c>
      <c r="AY215" s="164" t="s">
        <v>1750</v>
      </c>
    </row>
    <row r="216" spans="1:65" s="1" customFormat="1" ht="62.65" customHeight="1">
      <c r="A216" s="29"/>
      <c r="B216" s="142"/>
      <c r="C216" s="143" t="s">
        <v>1899</v>
      </c>
      <c r="D216" s="143" t="s">
        <v>1752</v>
      </c>
      <c r="E216" s="144" t="s">
        <v>1242</v>
      </c>
      <c r="F216" s="145" t="s">
        <v>1243</v>
      </c>
      <c r="G216" s="146" t="s">
        <v>1802</v>
      </c>
      <c r="H216" s="147">
        <v>0.56599999999999995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6.6000000000000003E-2</v>
      </c>
      <c r="P216" s="152">
        <f>O216*H216</f>
        <v>3.7356E-2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1244</v>
      </c>
    </row>
    <row r="217" spans="1:65" s="13" customFormat="1">
      <c r="B217" s="163"/>
      <c r="D217" s="157" t="s">
        <v>1758</v>
      </c>
      <c r="E217" s="164" t="s">
        <v>1456</v>
      </c>
      <c r="F217" s="165" t="s">
        <v>101</v>
      </c>
      <c r="H217" s="166">
        <v>0.28299999999999997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1758</v>
      </c>
      <c r="AU217" s="164" t="s">
        <v>1535</v>
      </c>
      <c r="AV217" s="13" t="s">
        <v>1535</v>
      </c>
      <c r="AW217" s="13" t="s">
        <v>1482</v>
      </c>
      <c r="AX217" s="13" t="s">
        <v>1533</v>
      </c>
      <c r="AY217" s="164" t="s">
        <v>1750</v>
      </c>
    </row>
    <row r="218" spans="1:65" s="13" customFormat="1">
      <c r="B218" s="163"/>
      <c r="D218" s="157" t="s">
        <v>1758</v>
      </c>
      <c r="F218" s="165" t="s">
        <v>102</v>
      </c>
      <c r="H218" s="166">
        <v>0.56599999999999995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1758</v>
      </c>
      <c r="AU218" s="164" t="s">
        <v>1535</v>
      </c>
      <c r="AV218" s="13" t="s">
        <v>1535</v>
      </c>
      <c r="AW218" s="13" t="s">
        <v>1458</v>
      </c>
      <c r="AX218" s="13" t="s">
        <v>1533</v>
      </c>
      <c r="AY218" s="164" t="s">
        <v>1750</v>
      </c>
    </row>
    <row r="219" spans="1:65" s="1" customFormat="1" ht="62.65" customHeight="1">
      <c r="A219" s="29"/>
      <c r="B219" s="142"/>
      <c r="C219" s="143" t="s">
        <v>1904</v>
      </c>
      <c r="D219" s="143" t="s">
        <v>1752</v>
      </c>
      <c r="E219" s="144" t="s">
        <v>680</v>
      </c>
      <c r="F219" s="145" t="s">
        <v>681</v>
      </c>
      <c r="G219" s="146" t="s">
        <v>1802</v>
      </c>
      <c r="H219" s="147">
        <v>155.81299999999999</v>
      </c>
      <c r="I219" s="148"/>
      <c r="J219" s="148">
        <f>ROUND(I219*H219,2)</f>
        <v>0</v>
      </c>
      <c r="K219" s="149"/>
      <c r="L219" s="30"/>
      <c r="M219" s="150" t="s">
        <v>1456</v>
      </c>
      <c r="N219" s="151" t="s">
        <v>1491</v>
      </c>
      <c r="O219" s="152">
        <v>9.9000000000000005E-2</v>
      </c>
      <c r="P219" s="152">
        <f>O219*H219</f>
        <v>15.425487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1756</v>
      </c>
      <c r="AT219" s="154" t="s">
        <v>1752</v>
      </c>
      <c r="AU219" s="154" t="s">
        <v>1535</v>
      </c>
      <c r="AY219" s="17" t="s">
        <v>1750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1533</v>
      </c>
      <c r="BK219" s="155">
        <f>ROUND(I219*H219,2)</f>
        <v>0</v>
      </c>
      <c r="BL219" s="17" t="s">
        <v>1756</v>
      </c>
      <c r="BM219" s="154" t="s">
        <v>1247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103</v>
      </c>
      <c r="H220" s="166">
        <v>155.81299999999999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1533</v>
      </c>
      <c r="AY220" s="164" t="s">
        <v>1750</v>
      </c>
    </row>
    <row r="221" spans="1:65" s="1" customFormat="1" ht="66.75" customHeight="1">
      <c r="A221" s="29"/>
      <c r="B221" s="142"/>
      <c r="C221" s="143" t="s">
        <v>1908</v>
      </c>
      <c r="D221" s="143" t="s">
        <v>1752</v>
      </c>
      <c r="E221" s="144" t="s">
        <v>684</v>
      </c>
      <c r="F221" s="145" t="s">
        <v>685</v>
      </c>
      <c r="G221" s="146" t="s">
        <v>1802</v>
      </c>
      <c r="H221" s="147">
        <v>1558.13</v>
      </c>
      <c r="I221" s="148"/>
      <c r="J221" s="148">
        <f>ROUND(I221*H221,2)</f>
        <v>0</v>
      </c>
      <c r="K221" s="149"/>
      <c r="L221" s="30"/>
      <c r="M221" s="150" t="s">
        <v>1456</v>
      </c>
      <c r="N221" s="151" t="s">
        <v>1491</v>
      </c>
      <c r="O221" s="152">
        <v>6.0000000000000001E-3</v>
      </c>
      <c r="P221" s="152">
        <f>O221*H221</f>
        <v>9.3487800000000014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1756</v>
      </c>
      <c r="AT221" s="154" t="s">
        <v>1752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1249</v>
      </c>
    </row>
    <row r="222" spans="1:65" s="13" customFormat="1">
      <c r="B222" s="163"/>
      <c r="D222" s="157" t="s">
        <v>1758</v>
      </c>
      <c r="F222" s="165" t="s">
        <v>104</v>
      </c>
      <c r="H222" s="166">
        <v>1558.13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1458</v>
      </c>
      <c r="AX222" s="13" t="s">
        <v>1533</v>
      </c>
      <c r="AY222" s="164" t="s">
        <v>1750</v>
      </c>
    </row>
    <row r="223" spans="1:65" s="1" customFormat="1" ht="44.25" customHeight="1">
      <c r="A223" s="29"/>
      <c r="B223" s="142"/>
      <c r="C223" s="143" t="s">
        <v>1912</v>
      </c>
      <c r="D223" s="143" t="s">
        <v>1752</v>
      </c>
      <c r="E223" s="144" t="s">
        <v>695</v>
      </c>
      <c r="F223" s="145" t="s">
        <v>696</v>
      </c>
      <c r="G223" s="146" t="s">
        <v>1802</v>
      </c>
      <c r="H223" s="147">
        <v>234.42699999999999</v>
      </c>
      <c r="I223" s="148"/>
      <c r="J223" s="148">
        <f>ROUND(I223*H223,2)</f>
        <v>0</v>
      </c>
      <c r="K223" s="149"/>
      <c r="L223" s="30"/>
      <c r="M223" s="150" t="s">
        <v>1456</v>
      </c>
      <c r="N223" s="151" t="s">
        <v>1491</v>
      </c>
      <c r="O223" s="152">
        <v>7.1999999999999995E-2</v>
      </c>
      <c r="P223" s="152">
        <f>O223*H223</f>
        <v>16.878743999999998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1756</v>
      </c>
      <c r="AT223" s="154" t="s">
        <v>1752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1400</v>
      </c>
    </row>
    <row r="224" spans="1:65" s="13" customFormat="1">
      <c r="B224" s="163"/>
      <c r="D224" s="157" t="s">
        <v>1758</v>
      </c>
      <c r="E224" s="164" t="s">
        <v>1456</v>
      </c>
      <c r="F224" s="165" t="s">
        <v>105</v>
      </c>
      <c r="H224" s="166">
        <v>234.42699999999999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1758</v>
      </c>
      <c r="AU224" s="164" t="s">
        <v>1535</v>
      </c>
      <c r="AV224" s="13" t="s">
        <v>1535</v>
      </c>
      <c r="AW224" s="13" t="s">
        <v>1482</v>
      </c>
      <c r="AX224" s="13" t="s">
        <v>1533</v>
      </c>
      <c r="AY224" s="164" t="s">
        <v>1750</v>
      </c>
    </row>
    <row r="225" spans="1:65" s="1" customFormat="1" ht="37.9" customHeight="1">
      <c r="A225" s="29"/>
      <c r="B225" s="142"/>
      <c r="C225" s="143" t="s">
        <v>1916</v>
      </c>
      <c r="D225" s="143" t="s">
        <v>1752</v>
      </c>
      <c r="E225" s="144" t="s">
        <v>1833</v>
      </c>
      <c r="F225" s="145" t="s">
        <v>1834</v>
      </c>
      <c r="G225" s="146" t="s">
        <v>1802</v>
      </c>
      <c r="H225" s="147">
        <v>155.81299999999999</v>
      </c>
      <c r="I225" s="148"/>
      <c r="J225" s="148">
        <f>ROUND(I225*H225,2)</f>
        <v>0</v>
      </c>
      <c r="K225" s="149"/>
      <c r="L225" s="30"/>
      <c r="M225" s="150" t="s">
        <v>1456</v>
      </c>
      <c r="N225" s="151" t="s">
        <v>1491</v>
      </c>
      <c r="O225" s="152">
        <v>8.9999999999999993E-3</v>
      </c>
      <c r="P225" s="152">
        <f>O225*H225</f>
        <v>1.4023169999999998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1756</v>
      </c>
      <c r="AT225" s="154" t="s">
        <v>1752</v>
      </c>
      <c r="AU225" s="154" t="s">
        <v>1535</v>
      </c>
      <c r="AY225" s="17" t="s">
        <v>1750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1533</v>
      </c>
      <c r="BK225" s="155">
        <f>ROUND(I225*H225,2)</f>
        <v>0</v>
      </c>
      <c r="BL225" s="17" t="s">
        <v>1756</v>
      </c>
      <c r="BM225" s="154" t="s">
        <v>1835</v>
      </c>
    </row>
    <row r="226" spans="1:65" s="1" customFormat="1" ht="55.5" customHeight="1">
      <c r="A226" s="29"/>
      <c r="B226" s="142"/>
      <c r="C226" s="143" t="s">
        <v>1921</v>
      </c>
      <c r="D226" s="143" t="s">
        <v>1752</v>
      </c>
      <c r="E226" s="144" t="s">
        <v>1837</v>
      </c>
      <c r="F226" s="145" t="s">
        <v>1838</v>
      </c>
      <c r="G226" s="146" t="s">
        <v>1839</v>
      </c>
      <c r="H226" s="147">
        <v>319.41699999999997</v>
      </c>
      <c r="I226" s="148"/>
      <c r="J226" s="148">
        <f>ROUND(I226*H226,2)</f>
        <v>0</v>
      </c>
      <c r="K226" s="149"/>
      <c r="L226" s="30"/>
      <c r="M226" s="150" t="s">
        <v>1456</v>
      </c>
      <c r="N226" s="151" t="s">
        <v>1491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1756</v>
      </c>
      <c r="AT226" s="154" t="s">
        <v>1752</v>
      </c>
      <c r="AU226" s="154" t="s">
        <v>1535</v>
      </c>
      <c r="AY226" s="17" t="s">
        <v>1750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1533</v>
      </c>
      <c r="BK226" s="155">
        <f>ROUND(I226*H226,2)</f>
        <v>0</v>
      </c>
      <c r="BL226" s="17" t="s">
        <v>1756</v>
      </c>
      <c r="BM226" s="154" t="s">
        <v>1840</v>
      </c>
    </row>
    <row r="227" spans="1:65" s="13" customFormat="1">
      <c r="B227" s="163"/>
      <c r="D227" s="157" t="s">
        <v>1758</v>
      </c>
      <c r="F227" s="165" t="s">
        <v>106</v>
      </c>
      <c r="H227" s="166">
        <v>319.41699999999997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1758</v>
      </c>
      <c r="AU227" s="164" t="s">
        <v>1535</v>
      </c>
      <c r="AV227" s="13" t="s">
        <v>1535</v>
      </c>
      <c r="AW227" s="13" t="s">
        <v>1458</v>
      </c>
      <c r="AX227" s="13" t="s">
        <v>1533</v>
      </c>
      <c r="AY227" s="164" t="s">
        <v>1750</v>
      </c>
    </row>
    <row r="228" spans="1:65" s="1" customFormat="1" ht="37.9" customHeight="1">
      <c r="A228" s="29"/>
      <c r="B228" s="142"/>
      <c r="C228" s="143" t="s">
        <v>1926</v>
      </c>
      <c r="D228" s="143" t="s">
        <v>1752</v>
      </c>
      <c r="E228" s="144" t="s">
        <v>1833</v>
      </c>
      <c r="F228" s="145" t="s">
        <v>1834</v>
      </c>
      <c r="G228" s="146" t="s">
        <v>1802</v>
      </c>
      <c r="H228" s="147">
        <v>234.42699999999999</v>
      </c>
      <c r="I228" s="148"/>
      <c r="J228" s="148">
        <f>ROUND(I228*H228,2)</f>
        <v>0</v>
      </c>
      <c r="K228" s="149"/>
      <c r="L228" s="30"/>
      <c r="M228" s="150" t="s">
        <v>1456</v>
      </c>
      <c r="N228" s="151" t="s">
        <v>1491</v>
      </c>
      <c r="O228" s="152">
        <v>8.9999999999999993E-3</v>
      </c>
      <c r="P228" s="152">
        <f>O228*H228</f>
        <v>2.1098429999999997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1756</v>
      </c>
      <c r="AT228" s="154" t="s">
        <v>1752</v>
      </c>
      <c r="AU228" s="154" t="s">
        <v>1535</v>
      </c>
      <c r="AY228" s="17" t="s">
        <v>1750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1533</v>
      </c>
      <c r="BK228" s="155">
        <f>ROUND(I228*H228,2)</f>
        <v>0</v>
      </c>
      <c r="BL228" s="17" t="s">
        <v>1756</v>
      </c>
      <c r="BM228" s="154" t="s">
        <v>1402</v>
      </c>
    </row>
    <row r="229" spans="1:65" s="1" customFormat="1" ht="44.25" customHeight="1">
      <c r="A229" s="29"/>
      <c r="B229" s="142"/>
      <c r="C229" s="143" t="s">
        <v>1930</v>
      </c>
      <c r="D229" s="143" t="s">
        <v>1752</v>
      </c>
      <c r="E229" s="144" t="s">
        <v>1843</v>
      </c>
      <c r="F229" s="145" t="s">
        <v>1844</v>
      </c>
      <c r="G229" s="146" t="s">
        <v>1802</v>
      </c>
      <c r="H229" s="147">
        <v>258.04700000000003</v>
      </c>
      <c r="I229" s="148"/>
      <c r="J229" s="148">
        <f>ROUND(I229*H229,2)</f>
        <v>0</v>
      </c>
      <c r="K229" s="149"/>
      <c r="L229" s="30"/>
      <c r="M229" s="150" t="s">
        <v>1456</v>
      </c>
      <c r="N229" s="151" t="s">
        <v>1491</v>
      </c>
      <c r="O229" s="152">
        <v>0.32800000000000001</v>
      </c>
      <c r="P229" s="152">
        <f>O229*H229</f>
        <v>84.639416000000011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1756</v>
      </c>
      <c r="AT229" s="154" t="s">
        <v>1752</v>
      </c>
      <c r="AU229" s="154" t="s">
        <v>1535</v>
      </c>
      <c r="AY229" s="17" t="s">
        <v>1750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1533</v>
      </c>
      <c r="BK229" s="155">
        <f>ROUND(I229*H229,2)</f>
        <v>0</v>
      </c>
      <c r="BL229" s="17" t="s">
        <v>1756</v>
      </c>
      <c r="BM229" s="154" t="s">
        <v>1845</v>
      </c>
    </row>
    <row r="230" spans="1:65" s="12" customFormat="1">
      <c r="B230" s="156"/>
      <c r="D230" s="157" t="s">
        <v>1758</v>
      </c>
      <c r="E230" s="158" t="s">
        <v>1456</v>
      </c>
      <c r="F230" s="159" t="s">
        <v>1846</v>
      </c>
      <c r="H230" s="158" t="s">
        <v>1456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1758</v>
      </c>
      <c r="AU230" s="158" t="s">
        <v>1535</v>
      </c>
      <c r="AV230" s="12" t="s">
        <v>1533</v>
      </c>
      <c r="AW230" s="12" t="s">
        <v>1482</v>
      </c>
      <c r="AX230" s="12" t="s">
        <v>1526</v>
      </c>
      <c r="AY230" s="158" t="s">
        <v>1750</v>
      </c>
    </row>
    <row r="231" spans="1:65" s="13" customFormat="1">
      <c r="B231" s="163"/>
      <c r="D231" s="157" t="s">
        <v>1758</v>
      </c>
      <c r="E231" s="164" t="s">
        <v>1456</v>
      </c>
      <c r="F231" s="165" t="s">
        <v>107</v>
      </c>
      <c r="H231" s="166">
        <v>258.04700000000003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1758</v>
      </c>
      <c r="AU231" s="164" t="s">
        <v>1535</v>
      </c>
      <c r="AV231" s="13" t="s">
        <v>1535</v>
      </c>
      <c r="AW231" s="13" t="s">
        <v>1482</v>
      </c>
      <c r="AX231" s="13" t="s">
        <v>1533</v>
      </c>
      <c r="AY231" s="164" t="s">
        <v>1750</v>
      </c>
    </row>
    <row r="232" spans="1:65" s="1" customFormat="1" ht="16.5" customHeight="1">
      <c r="A232" s="29"/>
      <c r="B232" s="142"/>
      <c r="C232" s="177" t="s">
        <v>1934</v>
      </c>
      <c r="D232" s="177" t="s">
        <v>1849</v>
      </c>
      <c r="E232" s="178" t="s">
        <v>1850</v>
      </c>
      <c r="F232" s="179" t="s">
        <v>1851</v>
      </c>
      <c r="G232" s="180" t="s">
        <v>1839</v>
      </c>
      <c r="H232" s="181">
        <v>39.445</v>
      </c>
      <c r="I232" s="182"/>
      <c r="J232" s="182">
        <f>ROUND(I232*H232,2)</f>
        <v>0</v>
      </c>
      <c r="K232" s="183"/>
      <c r="L232" s="184"/>
      <c r="M232" s="185" t="s">
        <v>1456</v>
      </c>
      <c r="N232" s="186" t="s">
        <v>1491</v>
      </c>
      <c r="O232" s="152">
        <v>0</v>
      </c>
      <c r="P232" s="152">
        <f>O232*H232</f>
        <v>0</v>
      </c>
      <c r="Q232" s="152">
        <v>1</v>
      </c>
      <c r="R232" s="152">
        <f>Q232*H232</f>
        <v>39.445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1789</v>
      </c>
      <c r="AT232" s="154" t="s">
        <v>1849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1852</v>
      </c>
    </row>
    <row r="233" spans="1:65" s="12" customFormat="1">
      <c r="B233" s="156"/>
      <c r="D233" s="157" t="s">
        <v>1758</v>
      </c>
      <c r="E233" s="158" t="s">
        <v>1456</v>
      </c>
      <c r="F233" s="159" t="s">
        <v>2204</v>
      </c>
      <c r="H233" s="158" t="s">
        <v>1456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1758</v>
      </c>
      <c r="AU233" s="158" t="s">
        <v>1535</v>
      </c>
      <c r="AV233" s="12" t="s">
        <v>1533</v>
      </c>
      <c r="AW233" s="12" t="s">
        <v>1482</v>
      </c>
      <c r="AX233" s="12" t="s">
        <v>1526</v>
      </c>
      <c r="AY233" s="158" t="s">
        <v>1750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108</v>
      </c>
      <c r="H234" s="166">
        <v>14.9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1526</v>
      </c>
      <c r="AY234" s="164" t="s">
        <v>1750</v>
      </c>
    </row>
    <row r="235" spans="1:65" s="12" customFormat="1">
      <c r="B235" s="156"/>
      <c r="D235" s="157" t="s">
        <v>1758</v>
      </c>
      <c r="E235" s="158" t="s">
        <v>1456</v>
      </c>
      <c r="F235" s="159" t="s">
        <v>38</v>
      </c>
      <c r="H235" s="158" t="s">
        <v>1456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1758</v>
      </c>
      <c r="AU235" s="158" t="s">
        <v>1535</v>
      </c>
      <c r="AV235" s="12" t="s">
        <v>1533</v>
      </c>
      <c r="AW235" s="12" t="s">
        <v>1482</v>
      </c>
      <c r="AX235" s="12" t="s">
        <v>1526</v>
      </c>
      <c r="AY235" s="158" t="s">
        <v>1750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109</v>
      </c>
      <c r="H236" s="166">
        <v>8.7200000000000006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1526</v>
      </c>
      <c r="AY236" s="164" t="s">
        <v>1750</v>
      </c>
    </row>
    <row r="237" spans="1:65" s="14" customFormat="1">
      <c r="B237" s="170"/>
      <c r="D237" s="157" t="s">
        <v>1758</v>
      </c>
      <c r="E237" s="171" t="s">
        <v>1456</v>
      </c>
      <c r="F237" s="172" t="s">
        <v>1816</v>
      </c>
      <c r="H237" s="173">
        <v>23.62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1758</v>
      </c>
      <c r="AU237" s="171" t="s">
        <v>1535</v>
      </c>
      <c r="AV237" s="14" t="s">
        <v>1756</v>
      </c>
      <c r="AW237" s="14" t="s">
        <v>1482</v>
      </c>
      <c r="AX237" s="14" t="s">
        <v>1533</v>
      </c>
      <c r="AY237" s="171" t="s">
        <v>1750</v>
      </c>
    </row>
    <row r="238" spans="1:65" s="13" customFormat="1">
      <c r="B238" s="163"/>
      <c r="D238" s="157" t="s">
        <v>1758</v>
      </c>
      <c r="F238" s="165" t="s">
        <v>110</v>
      </c>
      <c r="H238" s="166">
        <v>39.445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1758</v>
      </c>
      <c r="AU238" s="164" t="s">
        <v>1535</v>
      </c>
      <c r="AV238" s="13" t="s">
        <v>1535</v>
      </c>
      <c r="AW238" s="13" t="s">
        <v>1458</v>
      </c>
      <c r="AX238" s="13" t="s">
        <v>1533</v>
      </c>
      <c r="AY238" s="164" t="s">
        <v>1750</v>
      </c>
    </row>
    <row r="239" spans="1:65" s="1" customFormat="1" ht="66.75" customHeight="1">
      <c r="A239" s="29"/>
      <c r="B239" s="142"/>
      <c r="C239" s="143" t="s">
        <v>1939</v>
      </c>
      <c r="D239" s="143" t="s">
        <v>1752</v>
      </c>
      <c r="E239" s="144" t="s">
        <v>1857</v>
      </c>
      <c r="F239" s="145" t="s">
        <v>1858</v>
      </c>
      <c r="G239" s="146" t="s">
        <v>1802</v>
      </c>
      <c r="H239" s="147">
        <v>96.14</v>
      </c>
      <c r="I239" s="148"/>
      <c r="J239" s="148">
        <f>ROUND(I239*H239,2)</f>
        <v>0</v>
      </c>
      <c r="K239" s="149"/>
      <c r="L239" s="30"/>
      <c r="M239" s="150" t="s">
        <v>1456</v>
      </c>
      <c r="N239" s="151" t="s">
        <v>1491</v>
      </c>
      <c r="O239" s="152">
        <v>0.435</v>
      </c>
      <c r="P239" s="152">
        <f>O239*H239</f>
        <v>41.820900000000002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1756</v>
      </c>
      <c r="AT239" s="154" t="s">
        <v>1752</v>
      </c>
      <c r="AU239" s="154" t="s">
        <v>1535</v>
      </c>
      <c r="AY239" s="17" t="s">
        <v>1750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1533</v>
      </c>
      <c r="BK239" s="155">
        <f>ROUND(I239*H239,2)</f>
        <v>0</v>
      </c>
      <c r="BL239" s="17" t="s">
        <v>1756</v>
      </c>
      <c r="BM239" s="154" t="s">
        <v>1859</v>
      </c>
    </row>
    <row r="240" spans="1:65" s="13" customFormat="1">
      <c r="B240" s="163"/>
      <c r="D240" s="157" t="s">
        <v>1758</v>
      </c>
      <c r="E240" s="164" t="s">
        <v>1456</v>
      </c>
      <c r="F240" s="165" t="s">
        <v>111</v>
      </c>
      <c r="H240" s="166">
        <v>95.26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1758</v>
      </c>
      <c r="AU240" s="164" t="s">
        <v>1535</v>
      </c>
      <c r="AV240" s="13" t="s">
        <v>1535</v>
      </c>
      <c r="AW240" s="13" t="s">
        <v>1482</v>
      </c>
      <c r="AX240" s="13" t="s">
        <v>1526</v>
      </c>
      <c r="AY240" s="164" t="s">
        <v>1750</v>
      </c>
    </row>
    <row r="241" spans="1:65" s="13" customFormat="1">
      <c r="B241" s="163"/>
      <c r="D241" s="157" t="s">
        <v>1758</v>
      </c>
      <c r="E241" s="164" t="s">
        <v>1456</v>
      </c>
      <c r="F241" s="165" t="s">
        <v>112</v>
      </c>
      <c r="H241" s="166">
        <v>0.88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1758</v>
      </c>
      <c r="AU241" s="164" t="s">
        <v>1535</v>
      </c>
      <c r="AV241" s="13" t="s">
        <v>1535</v>
      </c>
      <c r="AW241" s="13" t="s">
        <v>1482</v>
      </c>
      <c r="AX241" s="13" t="s">
        <v>1526</v>
      </c>
      <c r="AY241" s="164" t="s">
        <v>1750</v>
      </c>
    </row>
    <row r="242" spans="1:65" s="14" customFormat="1">
      <c r="B242" s="170"/>
      <c r="D242" s="157" t="s">
        <v>1758</v>
      </c>
      <c r="E242" s="171" t="s">
        <v>1456</v>
      </c>
      <c r="F242" s="172" t="s">
        <v>1816</v>
      </c>
      <c r="H242" s="173">
        <v>96.14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1758</v>
      </c>
      <c r="AU242" s="171" t="s">
        <v>1535</v>
      </c>
      <c r="AV242" s="14" t="s">
        <v>1756</v>
      </c>
      <c r="AW242" s="14" t="s">
        <v>1482</v>
      </c>
      <c r="AX242" s="14" t="s">
        <v>1533</v>
      </c>
      <c r="AY242" s="171" t="s">
        <v>1750</v>
      </c>
    </row>
    <row r="243" spans="1:65" s="1" customFormat="1" ht="16.5" customHeight="1">
      <c r="A243" s="29"/>
      <c r="B243" s="142"/>
      <c r="C243" s="177" t="s">
        <v>1944</v>
      </c>
      <c r="D243" s="177" t="s">
        <v>1849</v>
      </c>
      <c r="E243" s="178" t="s">
        <v>1861</v>
      </c>
      <c r="F243" s="179" t="s">
        <v>1862</v>
      </c>
      <c r="G243" s="180" t="s">
        <v>1839</v>
      </c>
      <c r="H243" s="181">
        <v>192.28</v>
      </c>
      <c r="I243" s="182"/>
      <c r="J243" s="182">
        <f>ROUND(I243*H243,2)</f>
        <v>0</v>
      </c>
      <c r="K243" s="183"/>
      <c r="L243" s="184"/>
      <c r="M243" s="185" t="s">
        <v>1456</v>
      </c>
      <c r="N243" s="186" t="s">
        <v>1491</v>
      </c>
      <c r="O243" s="152">
        <v>0</v>
      </c>
      <c r="P243" s="152">
        <f>O243*H243</f>
        <v>0</v>
      </c>
      <c r="Q243" s="152">
        <v>1</v>
      </c>
      <c r="R243" s="152">
        <f>Q243*H243</f>
        <v>192.28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1789</v>
      </c>
      <c r="AT243" s="154" t="s">
        <v>1849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1863</v>
      </c>
    </row>
    <row r="244" spans="1:65" s="13" customFormat="1">
      <c r="B244" s="163"/>
      <c r="D244" s="157" t="s">
        <v>1758</v>
      </c>
      <c r="F244" s="165" t="s">
        <v>113</v>
      </c>
      <c r="H244" s="166">
        <v>192.28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1758</v>
      </c>
      <c r="AU244" s="164" t="s">
        <v>1535</v>
      </c>
      <c r="AV244" s="13" t="s">
        <v>1535</v>
      </c>
      <c r="AW244" s="13" t="s">
        <v>1458</v>
      </c>
      <c r="AX244" s="13" t="s">
        <v>1533</v>
      </c>
      <c r="AY244" s="164" t="s">
        <v>1750</v>
      </c>
    </row>
    <row r="245" spans="1:65" s="1" customFormat="1" ht="37.9" customHeight="1">
      <c r="A245" s="29"/>
      <c r="B245" s="142"/>
      <c r="C245" s="143" t="s">
        <v>1949</v>
      </c>
      <c r="D245" s="143" t="s">
        <v>1752</v>
      </c>
      <c r="E245" s="144" t="s">
        <v>1866</v>
      </c>
      <c r="F245" s="145" t="s">
        <v>1867</v>
      </c>
      <c r="G245" s="146" t="s">
        <v>1755</v>
      </c>
      <c r="H245" s="147">
        <v>184.25</v>
      </c>
      <c r="I245" s="148"/>
      <c r="J245" s="148">
        <f>ROUND(I245*H245,2)</f>
        <v>0</v>
      </c>
      <c r="K245" s="149"/>
      <c r="L245" s="30"/>
      <c r="M245" s="150" t="s">
        <v>1456</v>
      </c>
      <c r="N245" s="151" t="s">
        <v>1491</v>
      </c>
      <c r="O245" s="152">
        <v>1.2E-2</v>
      </c>
      <c r="P245" s="152">
        <f>O245*H245</f>
        <v>2.2109999999999999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1533</v>
      </c>
      <c r="BK245" s="155">
        <f>ROUND(I245*H245,2)</f>
        <v>0</v>
      </c>
      <c r="BL245" s="17" t="s">
        <v>1756</v>
      </c>
      <c r="BM245" s="154" t="s">
        <v>1260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89</v>
      </c>
      <c r="H246" s="166">
        <v>184.25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1533</v>
      </c>
      <c r="AY246" s="164" t="s">
        <v>1750</v>
      </c>
    </row>
    <row r="247" spans="1:65" s="1" customFormat="1" ht="16.5" customHeight="1">
      <c r="A247" s="29"/>
      <c r="B247" s="142"/>
      <c r="C247" s="143" t="s">
        <v>1953</v>
      </c>
      <c r="D247" s="143" t="s">
        <v>1752</v>
      </c>
      <c r="E247" s="144" t="s">
        <v>1870</v>
      </c>
      <c r="F247" s="145" t="s">
        <v>1871</v>
      </c>
      <c r="G247" s="146" t="s">
        <v>1755</v>
      </c>
      <c r="H247" s="147">
        <v>184.25</v>
      </c>
      <c r="I247" s="148"/>
      <c r="J247" s="148">
        <f>ROUND(I247*H247,2)</f>
        <v>0</v>
      </c>
      <c r="K247" s="149"/>
      <c r="L247" s="30"/>
      <c r="M247" s="150" t="s">
        <v>1456</v>
      </c>
      <c r="N247" s="151" t="s">
        <v>1491</v>
      </c>
      <c r="O247" s="152">
        <v>1.2E-2</v>
      </c>
      <c r="P247" s="152">
        <f>O247*H247</f>
        <v>2.2109999999999999</v>
      </c>
      <c r="Q247" s="152">
        <v>1.2700000000000001E-3</v>
      </c>
      <c r="R247" s="152">
        <f>Q247*H247</f>
        <v>0.23399750000000002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1533</v>
      </c>
      <c r="BK247" s="155">
        <f>ROUND(I247*H247,2)</f>
        <v>0</v>
      </c>
      <c r="BL247" s="17" t="s">
        <v>1756</v>
      </c>
      <c r="BM247" s="154" t="s">
        <v>1261</v>
      </c>
    </row>
    <row r="248" spans="1:65" s="1" customFormat="1" ht="16.5" customHeight="1">
      <c r="A248" s="29"/>
      <c r="B248" s="142"/>
      <c r="C248" s="177" t="s">
        <v>1958</v>
      </c>
      <c r="D248" s="177" t="s">
        <v>1849</v>
      </c>
      <c r="E248" s="178" t="s">
        <v>1874</v>
      </c>
      <c r="F248" s="179" t="s">
        <v>1875</v>
      </c>
      <c r="G248" s="180" t="s">
        <v>1876</v>
      </c>
      <c r="H248" s="181">
        <v>4.6059999999999999</v>
      </c>
      <c r="I248" s="182"/>
      <c r="J248" s="182">
        <f>ROUND(I248*H248,2)</f>
        <v>0</v>
      </c>
      <c r="K248" s="183"/>
      <c r="L248" s="184"/>
      <c r="M248" s="185" t="s">
        <v>1456</v>
      </c>
      <c r="N248" s="186" t="s">
        <v>1491</v>
      </c>
      <c r="O248" s="152">
        <v>0</v>
      </c>
      <c r="P248" s="152">
        <f>O248*H248</f>
        <v>0</v>
      </c>
      <c r="Q248" s="152">
        <v>1E-3</v>
      </c>
      <c r="R248" s="152">
        <f>Q248*H248</f>
        <v>4.6059999999999999E-3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1789</v>
      </c>
      <c r="AT248" s="154" t="s">
        <v>1849</v>
      </c>
      <c r="AU248" s="154" t="s">
        <v>1535</v>
      </c>
      <c r="AY248" s="17" t="s">
        <v>1750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1533</v>
      </c>
      <c r="BK248" s="155">
        <f>ROUND(I248*H248,2)</f>
        <v>0</v>
      </c>
      <c r="BL248" s="17" t="s">
        <v>1756</v>
      </c>
      <c r="BM248" s="154" t="s">
        <v>1262</v>
      </c>
    </row>
    <row r="249" spans="1:65" s="13" customFormat="1">
      <c r="B249" s="163"/>
      <c r="D249" s="157" t="s">
        <v>1758</v>
      </c>
      <c r="F249" s="165" t="s">
        <v>114</v>
      </c>
      <c r="H249" s="166">
        <v>4.6059999999999999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1758</v>
      </c>
      <c r="AU249" s="164" t="s">
        <v>1535</v>
      </c>
      <c r="AV249" s="13" t="s">
        <v>1535</v>
      </c>
      <c r="AW249" s="13" t="s">
        <v>1458</v>
      </c>
      <c r="AX249" s="13" t="s">
        <v>1533</v>
      </c>
      <c r="AY249" s="164" t="s">
        <v>1750</v>
      </c>
    </row>
    <row r="250" spans="1:65" s="11" customFormat="1" ht="22.9" customHeight="1">
      <c r="B250" s="130"/>
      <c r="D250" s="131" t="s">
        <v>1525</v>
      </c>
      <c r="E250" s="140" t="s">
        <v>1535</v>
      </c>
      <c r="F250" s="140" t="s">
        <v>1879</v>
      </c>
      <c r="J250" s="141">
        <f>BK250</f>
        <v>0</v>
      </c>
      <c r="L250" s="130"/>
      <c r="M250" s="134"/>
      <c r="N250" s="135"/>
      <c r="O250" s="135"/>
      <c r="P250" s="136">
        <f>P251</f>
        <v>88.765000000000001</v>
      </c>
      <c r="Q250" s="135"/>
      <c r="R250" s="136">
        <f>R251</f>
        <v>44.315384999999999</v>
      </c>
      <c r="S250" s="135"/>
      <c r="T250" s="137">
        <f>T251</f>
        <v>0</v>
      </c>
      <c r="AR250" s="131" t="s">
        <v>1533</v>
      </c>
      <c r="AT250" s="138" t="s">
        <v>1525</v>
      </c>
      <c r="AU250" s="138" t="s">
        <v>1533</v>
      </c>
      <c r="AY250" s="131" t="s">
        <v>1750</v>
      </c>
      <c r="BK250" s="139">
        <f>BK251</f>
        <v>0</v>
      </c>
    </row>
    <row r="251" spans="1:65" s="1" customFormat="1" ht="55.5" customHeight="1">
      <c r="A251" s="29"/>
      <c r="B251" s="142"/>
      <c r="C251" s="143" t="s">
        <v>1962</v>
      </c>
      <c r="D251" s="143" t="s">
        <v>1752</v>
      </c>
      <c r="E251" s="144" t="s">
        <v>1881</v>
      </c>
      <c r="F251" s="145" t="s">
        <v>1882</v>
      </c>
      <c r="G251" s="146" t="s">
        <v>1786</v>
      </c>
      <c r="H251" s="147">
        <v>216.5</v>
      </c>
      <c r="I251" s="148"/>
      <c r="J251" s="148">
        <f>ROUND(I251*H251,2)</f>
        <v>0</v>
      </c>
      <c r="K251" s="149"/>
      <c r="L251" s="30"/>
      <c r="M251" s="150" t="s">
        <v>1456</v>
      </c>
      <c r="N251" s="151" t="s">
        <v>1491</v>
      </c>
      <c r="O251" s="152">
        <v>0.41</v>
      </c>
      <c r="P251" s="152">
        <f>O251*H251</f>
        <v>88.765000000000001</v>
      </c>
      <c r="Q251" s="152">
        <v>0.20469000000000001</v>
      </c>
      <c r="R251" s="152">
        <f>Q251*H251</f>
        <v>44.315384999999999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1533</v>
      </c>
      <c r="BK251" s="155">
        <f>ROUND(I251*H251,2)</f>
        <v>0</v>
      </c>
      <c r="BL251" s="17" t="s">
        <v>1756</v>
      </c>
      <c r="BM251" s="154" t="s">
        <v>1883</v>
      </c>
    </row>
    <row r="252" spans="1:65" s="11" customFormat="1" ht="22.9" customHeight="1">
      <c r="B252" s="130"/>
      <c r="D252" s="131" t="s">
        <v>1525</v>
      </c>
      <c r="E252" s="140" t="s">
        <v>1756</v>
      </c>
      <c r="F252" s="140" t="s">
        <v>1893</v>
      </c>
      <c r="J252" s="141">
        <f>BK252</f>
        <v>0</v>
      </c>
      <c r="L252" s="130"/>
      <c r="M252" s="134"/>
      <c r="N252" s="135"/>
      <c r="O252" s="135"/>
      <c r="P252" s="136">
        <f>SUM(P253:P256)</f>
        <v>47.481800999999997</v>
      </c>
      <c r="Q252" s="135"/>
      <c r="R252" s="136">
        <f>SUM(R253:R256)</f>
        <v>0</v>
      </c>
      <c r="S252" s="135"/>
      <c r="T252" s="137">
        <f>SUM(T253:T256)</f>
        <v>0</v>
      </c>
      <c r="AR252" s="131" t="s">
        <v>1533</v>
      </c>
      <c r="AT252" s="138" t="s">
        <v>1525</v>
      </c>
      <c r="AU252" s="138" t="s">
        <v>1533</v>
      </c>
      <c r="AY252" s="131" t="s">
        <v>1750</v>
      </c>
      <c r="BK252" s="139">
        <f>SUM(BK253:BK256)</f>
        <v>0</v>
      </c>
    </row>
    <row r="253" spans="1:65" s="1" customFormat="1" ht="33" customHeight="1">
      <c r="A253" s="29"/>
      <c r="B253" s="142"/>
      <c r="C253" s="143" t="s">
        <v>1966</v>
      </c>
      <c r="D253" s="143" t="s">
        <v>1752</v>
      </c>
      <c r="E253" s="144" t="s">
        <v>1895</v>
      </c>
      <c r="F253" s="145" t="s">
        <v>1896</v>
      </c>
      <c r="G253" s="146" t="s">
        <v>1802</v>
      </c>
      <c r="H253" s="147">
        <v>36.052999999999997</v>
      </c>
      <c r="I253" s="148"/>
      <c r="J253" s="148">
        <f>ROUND(I253*H253,2)</f>
        <v>0</v>
      </c>
      <c r="K253" s="149"/>
      <c r="L253" s="30"/>
      <c r="M253" s="150" t="s">
        <v>1456</v>
      </c>
      <c r="N253" s="151" t="s">
        <v>1491</v>
      </c>
      <c r="O253" s="152">
        <v>1.3169999999999999</v>
      </c>
      <c r="P253" s="152">
        <f>O253*H253</f>
        <v>47.481800999999997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1756</v>
      </c>
      <c r="AT253" s="154" t="s">
        <v>1752</v>
      </c>
      <c r="AU253" s="154" t="s">
        <v>1535</v>
      </c>
      <c r="AY253" s="17" t="s">
        <v>1750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1533</v>
      </c>
      <c r="BK253" s="155">
        <f>ROUND(I253*H253,2)</f>
        <v>0</v>
      </c>
      <c r="BL253" s="17" t="s">
        <v>1756</v>
      </c>
      <c r="BM253" s="154" t="s">
        <v>1897</v>
      </c>
    </row>
    <row r="254" spans="1:65" s="13" customFormat="1">
      <c r="B254" s="163"/>
      <c r="D254" s="157" t="s">
        <v>1758</v>
      </c>
      <c r="E254" s="164" t="s">
        <v>1456</v>
      </c>
      <c r="F254" s="165" t="s">
        <v>115</v>
      </c>
      <c r="H254" s="166">
        <v>35.722999999999999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1758</v>
      </c>
      <c r="AU254" s="164" t="s">
        <v>1535</v>
      </c>
      <c r="AV254" s="13" t="s">
        <v>1535</v>
      </c>
      <c r="AW254" s="13" t="s">
        <v>1482</v>
      </c>
      <c r="AX254" s="13" t="s">
        <v>1526</v>
      </c>
      <c r="AY254" s="164" t="s">
        <v>1750</v>
      </c>
    </row>
    <row r="255" spans="1:65" s="13" customFormat="1">
      <c r="B255" s="163"/>
      <c r="D255" s="157" t="s">
        <v>1758</v>
      </c>
      <c r="E255" s="164" t="s">
        <v>1456</v>
      </c>
      <c r="F255" s="165" t="s">
        <v>116</v>
      </c>
      <c r="H255" s="166">
        <v>0.33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1758</v>
      </c>
      <c r="AU255" s="164" t="s">
        <v>1535</v>
      </c>
      <c r="AV255" s="13" t="s">
        <v>1535</v>
      </c>
      <c r="AW255" s="13" t="s">
        <v>1482</v>
      </c>
      <c r="AX255" s="13" t="s">
        <v>1526</v>
      </c>
      <c r="AY255" s="164" t="s">
        <v>1750</v>
      </c>
    </row>
    <row r="256" spans="1:65" s="14" customFormat="1">
      <c r="B256" s="170"/>
      <c r="D256" s="157" t="s">
        <v>1758</v>
      </c>
      <c r="E256" s="171" t="s">
        <v>1456</v>
      </c>
      <c r="F256" s="172" t="s">
        <v>1816</v>
      </c>
      <c r="H256" s="173">
        <v>36.052999999999997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1758</v>
      </c>
      <c r="AU256" s="171" t="s">
        <v>1535</v>
      </c>
      <c r="AV256" s="14" t="s">
        <v>1756</v>
      </c>
      <c r="AW256" s="14" t="s">
        <v>1482</v>
      </c>
      <c r="AX256" s="14" t="s">
        <v>1533</v>
      </c>
      <c r="AY256" s="171" t="s">
        <v>1750</v>
      </c>
    </row>
    <row r="257" spans="1:65" s="11" customFormat="1" ht="22.9" customHeight="1">
      <c r="B257" s="130"/>
      <c r="D257" s="131" t="s">
        <v>1525</v>
      </c>
      <c r="E257" s="140" t="s">
        <v>1771</v>
      </c>
      <c r="F257" s="140" t="s">
        <v>1920</v>
      </c>
      <c r="J257" s="141">
        <f>BK257</f>
        <v>0</v>
      </c>
      <c r="L257" s="130"/>
      <c r="M257" s="134"/>
      <c r="N257" s="135"/>
      <c r="O257" s="135"/>
      <c r="P257" s="136">
        <f>SUM(P258:P306)</f>
        <v>31.19699</v>
      </c>
      <c r="Q257" s="135"/>
      <c r="R257" s="136">
        <f>SUM(R258:R306)</f>
        <v>6.7758839999999996</v>
      </c>
      <c r="S257" s="135"/>
      <c r="T257" s="137">
        <f>SUM(T258:T306)</f>
        <v>0</v>
      </c>
      <c r="AR257" s="131" t="s">
        <v>1533</v>
      </c>
      <c r="AT257" s="138" t="s">
        <v>1525</v>
      </c>
      <c r="AU257" s="138" t="s">
        <v>1533</v>
      </c>
      <c r="AY257" s="131" t="s">
        <v>1750</v>
      </c>
      <c r="BK257" s="139">
        <f>SUM(BK258:BK306)</f>
        <v>0</v>
      </c>
    </row>
    <row r="258" spans="1:65" s="1" customFormat="1" ht="37.9" customHeight="1">
      <c r="A258" s="29"/>
      <c r="B258" s="142"/>
      <c r="C258" s="143" t="s">
        <v>1970</v>
      </c>
      <c r="D258" s="143" t="s">
        <v>1752</v>
      </c>
      <c r="E258" s="144" t="s">
        <v>1922</v>
      </c>
      <c r="F258" s="145" t="s">
        <v>1923</v>
      </c>
      <c r="G258" s="146" t="s">
        <v>1755</v>
      </c>
      <c r="H258" s="147">
        <v>34.799999999999997</v>
      </c>
      <c r="I258" s="148"/>
      <c r="J258" s="148">
        <f>ROUND(I258*H258,2)</f>
        <v>0</v>
      </c>
      <c r="K258" s="149"/>
      <c r="L258" s="30"/>
      <c r="M258" s="150" t="s">
        <v>1456</v>
      </c>
      <c r="N258" s="151" t="s">
        <v>1491</v>
      </c>
      <c r="O258" s="152">
        <v>0.02</v>
      </c>
      <c r="P258" s="152">
        <f>O258*H258</f>
        <v>0.69599999999999995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1756</v>
      </c>
      <c r="AT258" s="154" t="s">
        <v>1752</v>
      </c>
      <c r="AU258" s="154" t="s">
        <v>1535</v>
      </c>
      <c r="AY258" s="17" t="s">
        <v>1750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1533</v>
      </c>
      <c r="BK258" s="155">
        <f>ROUND(I258*H258,2)</f>
        <v>0</v>
      </c>
      <c r="BL258" s="17" t="s">
        <v>1756</v>
      </c>
      <c r="BM258" s="154" t="s">
        <v>1924</v>
      </c>
    </row>
    <row r="259" spans="1:65" s="12" customFormat="1">
      <c r="B259" s="156"/>
      <c r="D259" s="157" t="s">
        <v>1758</v>
      </c>
      <c r="E259" s="158" t="s">
        <v>1456</v>
      </c>
      <c r="F259" s="159" t="s">
        <v>2154</v>
      </c>
      <c r="H259" s="158" t="s">
        <v>1456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1758</v>
      </c>
      <c r="AU259" s="158" t="s">
        <v>1535</v>
      </c>
      <c r="AV259" s="12" t="s">
        <v>1533</v>
      </c>
      <c r="AW259" s="12" t="s">
        <v>1482</v>
      </c>
      <c r="AX259" s="12" t="s">
        <v>1526</v>
      </c>
      <c r="AY259" s="158" t="s">
        <v>1750</v>
      </c>
    </row>
    <row r="260" spans="1:65" s="13" customFormat="1">
      <c r="B260" s="163"/>
      <c r="D260" s="157" t="s">
        <v>1758</v>
      </c>
      <c r="E260" s="164" t="s">
        <v>1456</v>
      </c>
      <c r="F260" s="165" t="s">
        <v>79</v>
      </c>
      <c r="H260" s="166">
        <v>14.19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1758</v>
      </c>
      <c r="AU260" s="164" t="s">
        <v>1535</v>
      </c>
      <c r="AV260" s="13" t="s">
        <v>1535</v>
      </c>
      <c r="AW260" s="13" t="s">
        <v>1482</v>
      </c>
      <c r="AX260" s="13" t="s">
        <v>1526</v>
      </c>
      <c r="AY260" s="164" t="s">
        <v>1750</v>
      </c>
    </row>
    <row r="261" spans="1:65" s="12" customFormat="1">
      <c r="B261" s="156"/>
      <c r="D261" s="157" t="s">
        <v>1758</v>
      </c>
      <c r="E261" s="158" t="s">
        <v>1456</v>
      </c>
      <c r="F261" s="159" t="s">
        <v>1420</v>
      </c>
      <c r="H261" s="158" t="s">
        <v>1456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1758</v>
      </c>
      <c r="AU261" s="158" t="s">
        <v>1535</v>
      </c>
      <c r="AV261" s="12" t="s">
        <v>1533</v>
      </c>
      <c r="AW261" s="12" t="s">
        <v>1482</v>
      </c>
      <c r="AX261" s="12" t="s">
        <v>1526</v>
      </c>
      <c r="AY261" s="158" t="s">
        <v>1750</v>
      </c>
    </row>
    <row r="262" spans="1:65" s="13" customFormat="1">
      <c r="B262" s="163"/>
      <c r="D262" s="157" t="s">
        <v>1758</v>
      </c>
      <c r="E262" s="164" t="s">
        <v>1456</v>
      </c>
      <c r="F262" s="165" t="s">
        <v>80</v>
      </c>
      <c r="H262" s="166">
        <v>20.61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1758</v>
      </c>
      <c r="AU262" s="164" t="s">
        <v>1535</v>
      </c>
      <c r="AV262" s="13" t="s">
        <v>1535</v>
      </c>
      <c r="AW262" s="13" t="s">
        <v>1482</v>
      </c>
      <c r="AX262" s="13" t="s">
        <v>1526</v>
      </c>
      <c r="AY262" s="164" t="s">
        <v>1750</v>
      </c>
    </row>
    <row r="263" spans="1:65" s="14" customFormat="1">
      <c r="B263" s="170"/>
      <c r="D263" s="157" t="s">
        <v>1758</v>
      </c>
      <c r="E263" s="171" t="s">
        <v>1456</v>
      </c>
      <c r="F263" s="172" t="s">
        <v>1816</v>
      </c>
      <c r="H263" s="173">
        <v>34.799999999999997</v>
      </c>
      <c r="L263" s="170"/>
      <c r="M263" s="174"/>
      <c r="N263" s="175"/>
      <c r="O263" s="175"/>
      <c r="P263" s="175"/>
      <c r="Q263" s="175"/>
      <c r="R263" s="175"/>
      <c r="S263" s="175"/>
      <c r="T263" s="176"/>
      <c r="AT263" s="171" t="s">
        <v>1758</v>
      </c>
      <c r="AU263" s="171" t="s">
        <v>1535</v>
      </c>
      <c r="AV263" s="14" t="s">
        <v>1756</v>
      </c>
      <c r="AW263" s="14" t="s">
        <v>1482</v>
      </c>
      <c r="AX263" s="14" t="s">
        <v>1533</v>
      </c>
      <c r="AY263" s="171" t="s">
        <v>1750</v>
      </c>
    </row>
    <row r="264" spans="1:65" s="1" customFormat="1" ht="44.25" customHeight="1">
      <c r="A264" s="29"/>
      <c r="B264" s="142"/>
      <c r="C264" s="143" t="s">
        <v>1974</v>
      </c>
      <c r="D264" s="143" t="s">
        <v>1752</v>
      </c>
      <c r="E264" s="144" t="s">
        <v>718</v>
      </c>
      <c r="F264" s="145" t="s">
        <v>719</v>
      </c>
      <c r="G264" s="146" t="s">
        <v>1755</v>
      </c>
      <c r="H264" s="147">
        <v>25.2</v>
      </c>
      <c r="I264" s="148"/>
      <c r="J264" s="148">
        <f>ROUND(I264*H264,2)</f>
        <v>0</v>
      </c>
      <c r="K264" s="149"/>
      <c r="L264" s="30"/>
      <c r="M264" s="150" t="s">
        <v>1456</v>
      </c>
      <c r="N264" s="151" t="s">
        <v>1491</v>
      </c>
      <c r="O264" s="152">
        <v>8.5999999999999993E-2</v>
      </c>
      <c r="P264" s="152">
        <f>O264*H264</f>
        <v>2.1671999999999998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1756</v>
      </c>
      <c r="AT264" s="154" t="s">
        <v>1752</v>
      </c>
      <c r="AU264" s="154" t="s">
        <v>1535</v>
      </c>
      <c r="AY264" s="17" t="s">
        <v>1750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1533</v>
      </c>
      <c r="BK264" s="155">
        <f>ROUND(I264*H264,2)</f>
        <v>0</v>
      </c>
      <c r="BL264" s="17" t="s">
        <v>1756</v>
      </c>
      <c r="BM264" s="154" t="s">
        <v>1421</v>
      </c>
    </row>
    <row r="265" spans="1:65" s="12" customFormat="1">
      <c r="B265" s="156"/>
      <c r="D265" s="157" t="s">
        <v>1758</v>
      </c>
      <c r="E265" s="158" t="s">
        <v>1456</v>
      </c>
      <c r="F265" s="159" t="s">
        <v>81</v>
      </c>
      <c r="H265" s="158" t="s">
        <v>1456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1758</v>
      </c>
      <c r="AU265" s="158" t="s">
        <v>1535</v>
      </c>
      <c r="AV265" s="12" t="s">
        <v>1533</v>
      </c>
      <c r="AW265" s="12" t="s">
        <v>1482</v>
      </c>
      <c r="AX265" s="12" t="s">
        <v>1526</v>
      </c>
      <c r="AY265" s="158" t="s">
        <v>1750</v>
      </c>
    </row>
    <row r="266" spans="1:65" s="13" customFormat="1">
      <c r="B266" s="163"/>
      <c r="D266" s="157" t="s">
        <v>1758</v>
      </c>
      <c r="E266" s="164" t="s">
        <v>1456</v>
      </c>
      <c r="F266" s="165" t="s">
        <v>78</v>
      </c>
      <c r="H266" s="166">
        <v>25.2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1758</v>
      </c>
      <c r="AU266" s="164" t="s">
        <v>1535</v>
      </c>
      <c r="AV266" s="13" t="s">
        <v>1535</v>
      </c>
      <c r="AW266" s="13" t="s">
        <v>1482</v>
      </c>
      <c r="AX266" s="13" t="s">
        <v>1533</v>
      </c>
      <c r="AY266" s="164" t="s">
        <v>1750</v>
      </c>
    </row>
    <row r="267" spans="1:65" s="1" customFormat="1" ht="44.25" customHeight="1">
      <c r="A267" s="29"/>
      <c r="B267" s="142"/>
      <c r="C267" s="143" t="s">
        <v>1978</v>
      </c>
      <c r="D267" s="143" t="s">
        <v>1752</v>
      </c>
      <c r="E267" s="144" t="s">
        <v>2542</v>
      </c>
      <c r="F267" s="145" t="s">
        <v>2231</v>
      </c>
      <c r="G267" s="146" t="s">
        <v>1755</v>
      </c>
      <c r="H267" s="147">
        <v>28.38</v>
      </c>
      <c r="I267" s="148"/>
      <c r="J267" s="148">
        <f>ROUND(I267*H267,2)</f>
        <v>0</v>
      </c>
      <c r="K267" s="149"/>
      <c r="L267" s="30"/>
      <c r="M267" s="150" t="s">
        <v>1456</v>
      </c>
      <c r="N267" s="151" t="s">
        <v>1491</v>
      </c>
      <c r="O267" s="152">
        <v>2.8000000000000001E-2</v>
      </c>
      <c r="P267" s="152">
        <f>O267*H267</f>
        <v>0.79464000000000001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1756</v>
      </c>
      <c r="AT267" s="154" t="s">
        <v>1752</v>
      </c>
      <c r="AU267" s="154" t="s">
        <v>1535</v>
      </c>
      <c r="AY267" s="17" t="s">
        <v>1750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1533</v>
      </c>
      <c r="BK267" s="155">
        <f>ROUND(I267*H267,2)</f>
        <v>0</v>
      </c>
      <c r="BL267" s="17" t="s">
        <v>1756</v>
      </c>
      <c r="BM267" s="154" t="s">
        <v>117</v>
      </c>
    </row>
    <row r="268" spans="1:65" s="12" customFormat="1">
      <c r="B268" s="156"/>
      <c r="D268" s="157" t="s">
        <v>1758</v>
      </c>
      <c r="E268" s="158" t="s">
        <v>1456</v>
      </c>
      <c r="F268" s="159" t="s">
        <v>2233</v>
      </c>
      <c r="H268" s="158" t="s">
        <v>1456</v>
      </c>
      <c r="L268" s="156"/>
      <c r="M268" s="160"/>
      <c r="N268" s="161"/>
      <c r="O268" s="161"/>
      <c r="P268" s="161"/>
      <c r="Q268" s="161"/>
      <c r="R268" s="161"/>
      <c r="S268" s="161"/>
      <c r="T268" s="162"/>
      <c r="AT268" s="158" t="s">
        <v>1758</v>
      </c>
      <c r="AU268" s="158" t="s">
        <v>1535</v>
      </c>
      <c r="AV268" s="12" t="s">
        <v>1533</v>
      </c>
      <c r="AW268" s="12" t="s">
        <v>1482</v>
      </c>
      <c r="AX268" s="12" t="s">
        <v>1526</v>
      </c>
      <c r="AY268" s="158" t="s">
        <v>1750</v>
      </c>
    </row>
    <row r="269" spans="1:65" s="13" customFormat="1">
      <c r="B269" s="163"/>
      <c r="D269" s="157" t="s">
        <v>1758</v>
      </c>
      <c r="E269" s="164" t="s">
        <v>1456</v>
      </c>
      <c r="F269" s="165" t="s">
        <v>83</v>
      </c>
      <c r="H269" s="166">
        <v>28.38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1758</v>
      </c>
      <c r="AU269" s="164" t="s">
        <v>1535</v>
      </c>
      <c r="AV269" s="13" t="s">
        <v>1535</v>
      </c>
      <c r="AW269" s="13" t="s">
        <v>1482</v>
      </c>
      <c r="AX269" s="13" t="s">
        <v>1533</v>
      </c>
      <c r="AY269" s="164" t="s">
        <v>1750</v>
      </c>
    </row>
    <row r="270" spans="1:65" s="1" customFormat="1" ht="49.15" customHeight="1">
      <c r="A270" s="29"/>
      <c r="B270" s="142"/>
      <c r="C270" s="143" t="s">
        <v>1982</v>
      </c>
      <c r="D270" s="143" t="s">
        <v>1752</v>
      </c>
      <c r="E270" s="144" t="s">
        <v>2237</v>
      </c>
      <c r="F270" s="145" t="s">
        <v>2238</v>
      </c>
      <c r="G270" s="146" t="s">
        <v>1755</v>
      </c>
      <c r="H270" s="147">
        <v>14.19</v>
      </c>
      <c r="I270" s="148"/>
      <c r="J270" s="148">
        <f>ROUND(I270*H270,2)</f>
        <v>0</v>
      </c>
      <c r="K270" s="149"/>
      <c r="L270" s="30"/>
      <c r="M270" s="150" t="s">
        <v>1456</v>
      </c>
      <c r="N270" s="151" t="s">
        <v>1491</v>
      </c>
      <c r="O270" s="152">
        <v>7.0999999999999994E-2</v>
      </c>
      <c r="P270" s="152">
        <f>O270*H270</f>
        <v>1.0074899999999998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1756</v>
      </c>
      <c r="AT270" s="154" t="s">
        <v>1752</v>
      </c>
      <c r="AU270" s="154" t="s">
        <v>1535</v>
      </c>
      <c r="AY270" s="17" t="s">
        <v>1750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1533</v>
      </c>
      <c r="BK270" s="155">
        <f>ROUND(I270*H270,2)</f>
        <v>0</v>
      </c>
      <c r="BL270" s="17" t="s">
        <v>1756</v>
      </c>
      <c r="BM270" s="154" t="s">
        <v>2239</v>
      </c>
    </row>
    <row r="271" spans="1:65" s="12" customFormat="1">
      <c r="B271" s="156"/>
      <c r="D271" s="157" t="s">
        <v>1758</v>
      </c>
      <c r="E271" s="158" t="s">
        <v>1456</v>
      </c>
      <c r="F271" s="159" t="s">
        <v>2177</v>
      </c>
      <c r="H271" s="158" t="s">
        <v>1456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1758</v>
      </c>
      <c r="AU271" s="158" t="s">
        <v>1535</v>
      </c>
      <c r="AV271" s="12" t="s">
        <v>1533</v>
      </c>
      <c r="AW271" s="12" t="s">
        <v>1482</v>
      </c>
      <c r="AX271" s="12" t="s">
        <v>1526</v>
      </c>
      <c r="AY271" s="158" t="s">
        <v>1750</v>
      </c>
    </row>
    <row r="272" spans="1:65" s="13" customFormat="1">
      <c r="B272" s="163"/>
      <c r="D272" s="157" t="s">
        <v>1758</v>
      </c>
      <c r="E272" s="164" t="s">
        <v>1456</v>
      </c>
      <c r="F272" s="165" t="s">
        <v>79</v>
      </c>
      <c r="H272" s="166">
        <v>14.19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1758</v>
      </c>
      <c r="AU272" s="164" t="s">
        <v>1535</v>
      </c>
      <c r="AV272" s="13" t="s">
        <v>1535</v>
      </c>
      <c r="AW272" s="13" t="s">
        <v>1482</v>
      </c>
      <c r="AX272" s="13" t="s">
        <v>1533</v>
      </c>
      <c r="AY272" s="164" t="s">
        <v>1750</v>
      </c>
    </row>
    <row r="273" spans="1:65" s="1" customFormat="1" ht="37.9" customHeight="1">
      <c r="A273" s="29"/>
      <c r="B273" s="142"/>
      <c r="C273" s="143" t="s">
        <v>1986</v>
      </c>
      <c r="D273" s="143" t="s">
        <v>1752</v>
      </c>
      <c r="E273" s="144" t="s">
        <v>1927</v>
      </c>
      <c r="F273" s="145" t="s">
        <v>1928</v>
      </c>
      <c r="G273" s="146" t="s">
        <v>1755</v>
      </c>
      <c r="H273" s="147">
        <v>30.8</v>
      </c>
      <c r="I273" s="148"/>
      <c r="J273" s="148">
        <f>ROUND(I273*H273,2)</f>
        <v>0</v>
      </c>
      <c r="K273" s="149"/>
      <c r="L273" s="30"/>
      <c r="M273" s="150" t="s">
        <v>1456</v>
      </c>
      <c r="N273" s="151" t="s">
        <v>1491</v>
      </c>
      <c r="O273" s="152">
        <v>2.7E-2</v>
      </c>
      <c r="P273" s="152">
        <f>O273*H273</f>
        <v>0.83160000000000001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1756</v>
      </c>
      <c r="AT273" s="154" t="s">
        <v>1752</v>
      </c>
      <c r="AU273" s="154" t="s">
        <v>1535</v>
      </c>
      <c r="AY273" s="17" t="s">
        <v>1750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1533</v>
      </c>
      <c r="BK273" s="155">
        <f>ROUND(I273*H273,2)</f>
        <v>0</v>
      </c>
      <c r="BL273" s="17" t="s">
        <v>1756</v>
      </c>
      <c r="BM273" s="154" t="s">
        <v>1929</v>
      </c>
    </row>
    <row r="274" spans="1:65" s="12" customFormat="1">
      <c r="B274" s="156"/>
      <c r="D274" s="157" t="s">
        <v>1758</v>
      </c>
      <c r="E274" s="158" t="s">
        <v>1456</v>
      </c>
      <c r="F274" s="159" t="s">
        <v>2165</v>
      </c>
      <c r="H274" s="158" t="s">
        <v>1456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1758</v>
      </c>
      <c r="AU274" s="158" t="s">
        <v>1535</v>
      </c>
      <c r="AV274" s="12" t="s">
        <v>1533</v>
      </c>
      <c r="AW274" s="12" t="s">
        <v>1482</v>
      </c>
      <c r="AX274" s="12" t="s">
        <v>1526</v>
      </c>
      <c r="AY274" s="158" t="s">
        <v>1750</v>
      </c>
    </row>
    <row r="275" spans="1:65" s="13" customFormat="1">
      <c r="B275" s="163"/>
      <c r="D275" s="157" t="s">
        <v>1758</v>
      </c>
      <c r="E275" s="164" t="s">
        <v>1456</v>
      </c>
      <c r="F275" s="165" t="s">
        <v>79</v>
      </c>
      <c r="H275" s="166">
        <v>14.19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1758</v>
      </c>
      <c r="AU275" s="164" t="s">
        <v>1535</v>
      </c>
      <c r="AV275" s="13" t="s">
        <v>1535</v>
      </c>
      <c r="AW275" s="13" t="s">
        <v>1482</v>
      </c>
      <c r="AX275" s="13" t="s">
        <v>1526</v>
      </c>
      <c r="AY275" s="164" t="s">
        <v>1750</v>
      </c>
    </row>
    <row r="276" spans="1:65" s="12" customFormat="1">
      <c r="B276" s="156"/>
      <c r="D276" s="157" t="s">
        <v>1758</v>
      </c>
      <c r="E276" s="158" t="s">
        <v>1456</v>
      </c>
      <c r="F276" s="159" t="s">
        <v>1346</v>
      </c>
      <c r="H276" s="158" t="s">
        <v>1456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1758</v>
      </c>
      <c r="AU276" s="158" t="s">
        <v>1535</v>
      </c>
      <c r="AV276" s="12" t="s">
        <v>1533</v>
      </c>
      <c r="AW276" s="12" t="s">
        <v>1482</v>
      </c>
      <c r="AX276" s="12" t="s">
        <v>1526</v>
      </c>
      <c r="AY276" s="158" t="s">
        <v>1750</v>
      </c>
    </row>
    <row r="277" spans="1:65" s="13" customFormat="1">
      <c r="B277" s="163"/>
      <c r="D277" s="157" t="s">
        <v>1758</v>
      </c>
      <c r="E277" s="164" t="s">
        <v>1456</v>
      </c>
      <c r="F277" s="165" t="s">
        <v>118</v>
      </c>
      <c r="H277" s="166">
        <v>16.61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1758</v>
      </c>
      <c r="AU277" s="164" t="s">
        <v>1535</v>
      </c>
      <c r="AV277" s="13" t="s">
        <v>1535</v>
      </c>
      <c r="AW277" s="13" t="s">
        <v>1482</v>
      </c>
      <c r="AX277" s="13" t="s">
        <v>1526</v>
      </c>
      <c r="AY277" s="164" t="s">
        <v>1750</v>
      </c>
    </row>
    <row r="278" spans="1:65" s="14" customFormat="1">
      <c r="B278" s="170"/>
      <c r="D278" s="157" t="s">
        <v>1758</v>
      </c>
      <c r="E278" s="171" t="s">
        <v>1456</v>
      </c>
      <c r="F278" s="172" t="s">
        <v>1816</v>
      </c>
      <c r="H278" s="173">
        <v>30.8</v>
      </c>
      <c r="L278" s="170"/>
      <c r="M278" s="174"/>
      <c r="N278" s="175"/>
      <c r="O278" s="175"/>
      <c r="P278" s="175"/>
      <c r="Q278" s="175"/>
      <c r="R278" s="175"/>
      <c r="S278" s="175"/>
      <c r="T278" s="176"/>
      <c r="AT278" s="171" t="s">
        <v>1758</v>
      </c>
      <c r="AU278" s="171" t="s">
        <v>1535</v>
      </c>
      <c r="AV278" s="14" t="s">
        <v>1756</v>
      </c>
      <c r="AW278" s="14" t="s">
        <v>1482</v>
      </c>
      <c r="AX278" s="14" t="s">
        <v>1533</v>
      </c>
      <c r="AY278" s="171" t="s">
        <v>1750</v>
      </c>
    </row>
    <row r="279" spans="1:65" s="1" customFormat="1" ht="24.2" customHeight="1">
      <c r="A279" s="29"/>
      <c r="B279" s="142"/>
      <c r="C279" s="143" t="s">
        <v>1990</v>
      </c>
      <c r="D279" s="143" t="s">
        <v>1752</v>
      </c>
      <c r="E279" s="144" t="s">
        <v>1931</v>
      </c>
      <c r="F279" s="145" t="s">
        <v>1932</v>
      </c>
      <c r="G279" s="146" t="s">
        <v>1755</v>
      </c>
      <c r="H279" s="147">
        <v>34.799999999999997</v>
      </c>
      <c r="I279" s="148"/>
      <c r="J279" s="148">
        <f>ROUND(I279*H279,2)</f>
        <v>0</v>
      </c>
      <c r="K279" s="149"/>
      <c r="L279" s="30"/>
      <c r="M279" s="150" t="s">
        <v>1456</v>
      </c>
      <c r="N279" s="151" t="s">
        <v>1491</v>
      </c>
      <c r="O279" s="152">
        <v>4.0000000000000001E-3</v>
      </c>
      <c r="P279" s="152">
        <f>O279*H279</f>
        <v>0.13919999999999999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1756</v>
      </c>
      <c r="AT279" s="154" t="s">
        <v>1752</v>
      </c>
      <c r="AU279" s="154" t="s">
        <v>1535</v>
      </c>
      <c r="AY279" s="17" t="s">
        <v>1750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1533</v>
      </c>
      <c r="BK279" s="155">
        <f>ROUND(I279*H279,2)</f>
        <v>0</v>
      </c>
      <c r="BL279" s="17" t="s">
        <v>1756</v>
      </c>
      <c r="BM279" s="154" t="s">
        <v>1933</v>
      </c>
    </row>
    <row r="280" spans="1:65" s="13" customFormat="1">
      <c r="B280" s="163"/>
      <c r="D280" s="157" t="s">
        <v>1758</v>
      </c>
      <c r="E280" s="164" t="s">
        <v>1456</v>
      </c>
      <c r="F280" s="165" t="s">
        <v>79</v>
      </c>
      <c r="H280" s="166">
        <v>14.19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1758</v>
      </c>
      <c r="AU280" s="164" t="s">
        <v>1535</v>
      </c>
      <c r="AV280" s="13" t="s">
        <v>1535</v>
      </c>
      <c r="AW280" s="13" t="s">
        <v>1482</v>
      </c>
      <c r="AX280" s="13" t="s">
        <v>1526</v>
      </c>
      <c r="AY280" s="164" t="s">
        <v>1750</v>
      </c>
    </row>
    <row r="281" spans="1:65" s="13" customFormat="1">
      <c r="B281" s="163"/>
      <c r="D281" s="157" t="s">
        <v>1758</v>
      </c>
      <c r="E281" s="164" t="s">
        <v>1456</v>
      </c>
      <c r="F281" s="165" t="s">
        <v>119</v>
      </c>
      <c r="H281" s="166">
        <v>20.61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1758</v>
      </c>
      <c r="AU281" s="164" t="s">
        <v>1535</v>
      </c>
      <c r="AV281" s="13" t="s">
        <v>1535</v>
      </c>
      <c r="AW281" s="13" t="s">
        <v>1482</v>
      </c>
      <c r="AX281" s="13" t="s">
        <v>1526</v>
      </c>
      <c r="AY281" s="164" t="s">
        <v>1750</v>
      </c>
    </row>
    <row r="282" spans="1:65" s="14" customFormat="1">
      <c r="B282" s="170"/>
      <c r="D282" s="157" t="s">
        <v>1758</v>
      </c>
      <c r="E282" s="171" t="s">
        <v>1456</v>
      </c>
      <c r="F282" s="172" t="s">
        <v>1816</v>
      </c>
      <c r="H282" s="173">
        <v>34.799999999999997</v>
      </c>
      <c r="L282" s="170"/>
      <c r="M282" s="174"/>
      <c r="N282" s="175"/>
      <c r="O282" s="175"/>
      <c r="P282" s="175"/>
      <c r="Q282" s="175"/>
      <c r="R282" s="175"/>
      <c r="S282" s="175"/>
      <c r="T282" s="176"/>
      <c r="AT282" s="171" t="s">
        <v>1758</v>
      </c>
      <c r="AU282" s="171" t="s">
        <v>1535</v>
      </c>
      <c r="AV282" s="14" t="s">
        <v>1756</v>
      </c>
      <c r="AW282" s="14" t="s">
        <v>1482</v>
      </c>
      <c r="AX282" s="14" t="s">
        <v>1533</v>
      </c>
      <c r="AY282" s="171" t="s">
        <v>1750</v>
      </c>
    </row>
    <row r="283" spans="1:65" s="1" customFormat="1" ht="24.2" customHeight="1">
      <c r="A283" s="29"/>
      <c r="B283" s="142"/>
      <c r="C283" s="143" t="s">
        <v>1994</v>
      </c>
      <c r="D283" s="143" t="s">
        <v>1752</v>
      </c>
      <c r="E283" s="144" t="s">
        <v>1935</v>
      </c>
      <c r="F283" s="145" t="s">
        <v>1936</v>
      </c>
      <c r="G283" s="146" t="s">
        <v>1755</v>
      </c>
      <c r="H283" s="147">
        <v>67.8</v>
      </c>
      <c r="I283" s="148"/>
      <c r="J283" s="148">
        <f>ROUND(I283*H283,2)</f>
        <v>0</v>
      </c>
      <c r="K283" s="149"/>
      <c r="L283" s="30"/>
      <c r="M283" s="150" t="s">
        <v>1456</v>
      </c>
      <c r="N283" s="151" t="s">
        <v>1491</v>
      </c>
      <c r="O283" s="152">
        <v>2E-3</v>
      </c>
      <c r="P283" s="152">
        <f>O283*H283</f>
        <v>0.1356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1756</v>
      </c>
      <c r="AT283" s="154" t="s">
        <v>1752</v>
      </c>
      <c r="AU283" s="154" t="s">
        <v>1535</v>
      </c>
      <c r="AY283" s="17" t="s">
        <v>1750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1533</v>
      </c>
      <c r="BK283" s="155">
        <f>ROUND(I283*H283,2)</f>
        <v>0</v>
      </c>
      <c r="BL283" s="17" t="s">
        <v>1756</v>
      </c>
      <c r="BM283" s="154" t="s">
        <v>1937</v>
      </c>
    </row>
    <row r="284" spans="1:65" s="12" customFormat="1">
      <c r="B284" s="156"/>
      <c r="D284" s="157" t="s">
        <v>1758</v>
      </c>
      <c r="E284" s="158" t="s">
        <v>1456</v>
      </c>
      <c r="F284" s="159" t="s">
        <v>2181</v>
      </c>
      <c r="H284" s="158" t="s">
        <v>1456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1758</v>
      </c>
      <c r="AU284" s="158" t="s">
        <v>1535</v>
      </c>
      <c r="AV284" s="12" t="s">
        <v>1533</v>
      </c>
      <c r="AW284" s="12" t="s">
        <v>1482</v>
      </c>
      <c r="AX284" s="12" t="s">
        <v>1526</v>
      </c>
      <c r="AY284" s="158" t="s">
        <v>1750</v>
      </c>
    </row>
    <row r="285" spans="1:65" s="13" customFormat="1">
      <c r="B285" s="163"/>
      <c r="D285" s="157" t="s">
        <v>1758</v>
      </c>
      <c r="E285" s="164" t="s">
        <v>1456</v>
      </c>
      <c r="F285" s="165" t="s">
        <v>84</v>
      </c>
      <c r="H285" s="166">
        <v>27.09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1758</v>
      </c>
      <c r="AU285" s="164" t="s">
        <v>1535</v>
      </c>
      <c r="AV285" s="13" t="s">
        <v>1535</v>
      </c>
      <c r="AW285" s="13" t="s">
        <v>1482</v>
      </c>
      <c r="AX285" s="13" t="s">
        <v>1526</v>
      </c>
      <c r="AY285" s="164" t="s">
        <v>1750</v>
      </c>
    </row>
    <row r="286" spans="1:65" s="12" customFormat="1">
      <c r="B286" s="156"/>
      <c r="D286" s="157" t="s">
        <v>1758</v>
      </c>
      <c r="E286" s="158" t="s">
        <v>1456</v>
      </c>
      <c r="F286" s="159" t="s">
        <v>1352</v>
      </c>
      <c r="H286" s="158" t="s">
        <v>1456</v>
      </c>
      <c r="L286" s="156"/>
      <c r="M286" s="160"/>
      <c r="N286" s="161"/>
      <c r="O286" s="161"/>
      <c r="P286" s="161"/>
      <c r="Q286" s="161"/>
      <c r="R286" s="161"/>
      <c r="S286" s="161"/>
      <c r="T286" s="162"/>
      <c r="AT286" s="158" t="s">
        <v>1758</v>
      </c>
      <c r="AU286" s="158" t="s">
        <v>1535</v>
      </c>
      <c r="AV286" s="12" t="s">
        <v>1533</v>
      </c>
      <c r="AW286" s="12" t="s">
        <v>1482</v>
      </c>
      <c r="AX286" s="12" t="s">
        <v>1526</v>
      </c>
      <c r="AY286" s="158" t="s">
        <v>1750</v>
      </c>
    </row>
    <row r="287" spans="1:65" s="13" customFormat="1">
      <c r="B287" s="163"/>
      <c r="D287" s="157" t="s">
        <v>1758</v>
      </c>
      <c r="E287" s="164" t="s">
        <v>1456</v>
      </c>
      <c r="F287" s="165" t="s">
        <v>85</v>
      </c>
      <c r="H287" s="166">
        <v>40.71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1758</v>
      </c>
      <c r="AU287" s="164" t="s">
        <v>1535</v>
      </c>
      <c r="AV287" s="13" t="s">
        <v>1535</v>
      </c>
      <c r="AW287" s="13" t="s">
        <v>1482</v>
      </c>
      <c r="AX287" s="13" t="s">
        <v>1526</v>
      </c>
      <c r="AY287" s="164" t="s">
        <v>1750</v>
      </c>
    </row>
    <row r="288" spans="1:65" s="14" customFormat="1">
      <c r="B288" s="170"/>
      <c r="D288" s="157" t="s">
        <v>1758</v>
      </c>
      <c r="E288" s="171" t="s">
        <v>1456</v>
      </c>
      <c r="F288" s="172" t="s">
        <v>1816</v>
      </c>
      <c r="H288" s="173">
        <v>67.8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1758</v>
      </c>
      <c r="AU288" s="171" t="s">
        <v>1535</v>
      </c>
      <c r="AV288" s="14" t="s">
        <v>1756</v>
      </c>
      <c r="AW288" s="14" t="s">
        <v>1482</v>
      </c>
      <c r="AX288" s="14" t="s">
        <v>1533</v>
      </c>
      <c r="AY288" s="171" t="s">
        <v>1750</v>
      </c>
    </row>
    <row r="289" spans="1:65" s="1" customFormat="1" ht="44.25" customHeight="1">
      <c r="A289" s="29"/>
      <c r="B289" s="142"/>
      <c r="C289" s="143" t="s">
        <v>1998</v>
      </c>
      <c r="D289" s="143" t="s">
        <v>1752</v>
      </c>
      <c r="E289" s="144" t="s">
        <v>2240</v>
      </c>
      <c r="F289" s="145" t="s">
        <v>2241</v>
      </c>
      <c r="G289" s="146" t="s">
        <v>1755</v>
      </c>
      <c r="H289" s="147">
        <v>88.41</v>
      </c>
      <c r="I289" s="148"/>
      <c r="J289" s="148">
        <f>ROUND(I289*H289,2)</f>
        <v>0</v>
      </c>
      <c r="K289" s="149"/>
      <c r="L289" s="30"/>
      <c r="M289" s="150" t="s">
        <v>1456</v>
      </c>
      <c r="N289" s="151" t="s">
        <v>1491</v>
      </c>
      <c r="O289" s="152">
        <v>1.6E-2</v>
      </c>
      <c r="P289" s="152">
        <f>O289*H289</f>
        <v>1.41456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1756</v>
      </c>
      <c r="AT289" s="154" t="s">
        <v>1752</v>
      </c>
      <c r="AU289" s="154" t="s">
        <v>1535</v>
      </c>
      <c r="AY289" s="17" t="s">
        <v>1750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1533</v>
      </c>
      <c r="BK289" s="155">
        <f>ROUND(I289*H289,2)</f>
        <v>0</v>
      </c>
      <c r="BL289" s="17" t="s">
        <v>1756</v>
      </c>
      <c r="BM289" s="154" t="s">
        <v>1942</v>
      </c>
    </row>
    <row r="290" spans="1:65" s="12" customFormat="1">
      <c r="B290" s="156"/>
      <c r="D290" s="157" t="s">
        <v>1758</v>
      </c>
      <c r="E290" s="158" t="s">
        <v>1456</v>
      </c>
      <c r="F290" s="159" t="s">
        <v>2181</v>
      </c>
      <c r="H290" s="158" t="s">
        <v>1456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1758</v>
      </c>
      <c r="AU290" s="158" t="s">
        <v>1535</v>
      </c>
      <c r="AV290" s="12" t="s">
        <v>1533</v>
      </c>
      <c r="AW290" s="12" t="s">
        <v>1482</v>
      </c>
      <c r="AX290" s="12" t="s">
        <v>1526</v>
      </c>
      <c r="AY290" s="158" t="s">
        <v>1750</v>
      </c>
    </row>
    <row r="291" spans="1:65" s="13" customFormat="1">
      <c r="B291" s="163"/>
      <c r="D291" s="157" t="s">
        <v>1758</v>
      </c>
      <c r="E291" s="164" t="s">
        <v>1456</v>
      </c>
      <c r="F291" s="165" t="s">
        <v>84</v>
      </c>
      <c r="H291" s="166">
        <v>27.09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1758</v>
      </c>
      <c r="AU291" s="164" t="s">
        <v>1535</v>
      </c>
      <c r="AV291" s="13" t="s">
        <v>1535</v>
      </c>
      <c r="AW291" s="13" t="s">
        <v>1482</v>
      </c>
      <c r="AX291" s="13" t="s">
        <v>1526</v>
      </c>
      <c r="AY291" s="164" t="s">
        <v>1750</v>
      </c>
    </row>
    <row r="292" spans="1:65" s="12" customFormat="1">
      <c r="B292" s="156"/>
      <c r="D292" s="157" t="s">
        <v>1758</v>
      </c>
      <c r="E292" s="158" t="s">
        <v>1456</v>
      </c>
      <c r="F292" s="159" t="s">
        <v>1352</v>
      </c>
      <c r="H292" s="158" t="s">
        <v>1456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1758</v>
      </c>
      <c r="AU292" s="158" t="s">
        <v>1535</v>
      </c>
      <c r="AV292" s="12" t="s">
        <v>1533</v>
      </c>
      <c r="AW292" s="12" t="s">
        <v>1482</v>
      </c>
      <c r="AX292" s="12" t="s">
        <v>1526</v>
      </c>
      <c r="AY292" s="158" t="s">
        <v>1750</v>
      </c>
    </row>
    <row r="293" spans="1:65" s="13" customFormat="1">
      <c r="B293" s="163"/>
      <c r="D293" s="157" t="s">
        <v>1758</v>
      </c>
      <c r="E293" s="164" t="s">
        <v>1456</v>
      </c>
      <c r="F293" s="165" t="s">
        <v>120</v>
      </c>
      <c r="H293" s="166">
        <v>48.32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1758</v>
      </c>
      <c r="AU293" s="164" t="s">
        <v>1535</v>
      </c>
      <c r="AV293" s="13" t="s">
        <v>1535</v>
      </c>
      <c r="AW293" s="13" t="s">
        <v>1482</v>
      </c>
      <c r="AX293" s="13" t="s">
        <v>1526</v>
      </c>
      <c r="AY293" s="164" t="s">
        <v>1750</v>
      </c>
    </row>
    <row r="294" spans="1:65" s="13" customFormat="1">
      <c r="B294" s="163"/>
      <c r="D294" s="157" t="s">
        <v>1758</v>
      </c>
      <c r="E294" s="164" t="s">
        <v>1456</v>
      </c>
      <c r="F294" s="165" t="s">
        <v>52</v>
      </c>
      <c r="H294" s="166">
        <v>13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1758</v>
      </c>
      <c r="AU294" s="164" t="s">
        <v>1535</v>
      </c>
      <c r="AV294" s="13" t="s">
        <v>1535</v>
      </c>
      <c r="AW294" s="13" t="s">
        <v>1482</v>
      </c>
      <c r="AX294" s="13" t="s">
        <v>1526</v>
      </c>
      <c r="AY294" s="164" t="s">
        <v>1750</v>
      </c>
    </row>
    <row r="295" spans="1:65" s="14" customFormat="1">
      <c r="B295" s="170"/>
      <c r="D295" s="157" t="s">
        <v>1758</v>
      </c>
      <c r="E295" s="171" t="s">
        <v>1456</v>
      </c>
      <c r="F295" s="172" t="s">
        <v>1816</v>
      </c>
      <c r="H295" s="173">
        <v>88.41</v>
      </c>
      <c r="L295" s="170"/>
      <c r="M295" s="174"/>
      <c r="N295" s="175"/>
      <c r="O295" s="175"/>
      <c r="P295" s="175"/>
      <c r="Q295" s="175"/>
      <c r="R295" s="175"/>
      <c r="S295" s="175"/>
      <c r="T295" s="176"/>
      <c r="AT295" s="171" t="s">
        <v>1758</v>
      </c>
      <c r="AU295" s="171" t="s">
        <v>1535</v>
      </c>
      <c r="AV295" s="14" t="s">
        <v>1756</v>
      </c>
      <c r="AW295" s="14" t="s">
        <v>1482</v>
      </c>
      <c r="AX295" s="14" t="s">
        <v>1533</v>
      </c>
      <c r="AY295" s="171" t="s">
        <v>1750</v>
      </c>
    </row>
    <row r="296" spans="1:65" s="1" customFormat="1" ht="44.25" customHeight="1">
      <c r="A296" s="29"/>
      <c r="B296" s="142"/>
      <c r="C296" s="143" t="s">
        <v>2002</v>
      </c>
      <c r="D296" s="143" t="s">
        <v>1752</v>
      </c>
      <c r="E296" s="144" t="s">
        <v>2242</v>
      </c>
      <c r="F296" s="145" t="s">
        <v>2243</v>
      </c>
      <c r="G296" s="146" t="s">
        <v>1755</v>
      </c>
      <c r="H296" s="147">
        <v>14.19</v>
      </c>
      <c r="I296" s="148"/>
      <c r="J296" s="148">
        <f>ROUND(I296*H296,2)</f>
        <v>0</v>
      </c>
      <c r="K296" s="149"/>
      <c r="L296" s="30"/>
      <c r="M296" s="150" t="s">
        <v>1456</v>
      </c>
      <c r="N296" s="151" t="s">
        <v>1491</v>
      </c>
      <c r="O296" s="152">
        <v>0.09</v>
      </c>
      <c r="P296" s="152">
        <f>O296*H296</f>
        <v>1.2770999999999999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1756</v>
      </c>
      <c r="AT296" s="154" t="s">
        <v>1752</v>
      </c>
      <c r="AU296" s="154" t="s">
        <v>1535</v>
      </c>
      <c r="AY296" s="17" t="s">
        <v>1750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1533</v>
      </c>
      <c r="BK296" s="155">
        <f>ROUND(I296*H296,2)</f>
        <v>0</v>
      </c>
      <c r="BL296" s="17" t="s">
        <v>1756</v>
      </c>
      <c r="BM296" s="154" t="s">
        <v>2244</v>
      </c>
    </row>
    <row r="297" spans="1:65" s="12" customFormat="1">
      <c r="B297" s="156"/>
      <c r="D297" s="157" t="s">
        <v>1758</v>
      </c>
      <c r="E297" s="158" t="s">
        <v>1456</v>
      </c>
      <c r="F297" s="159" t="s">
        <v>2172</v>
      </c>
      <c r="H297" s="158" t="s">
        <v>1456</v>
      </c>
      <c r="L297" s="156"/>
      <c r="M297" s="160"/>
      <c r="N297" s="161"/>
      <c r="O297" s="161"/>
      <c r="P297" s="161"/>
      <c r="Q297" s="161"/>
      <c r="R297" s="161"/>
      <c r="S297" s="161"/>
      <c r="T297" s="162"/>
      <c r="AT297" s="158" t="s">
        <v>1758</v>
      </c>
      <c r="AU297" s="158" t="s">
        <v>1535</v>
      </c>
      <c r="AV297" s="12" t="s">
        <v>1533</v>
      </c>
      <c r="AW297" s="12" t="s">
        <v>1482</v>
      </c>
      <c r="AX297" s="12" t="s">
        <v>1526</v>
      </c>
      <c r="AY297" s="158" t="s">
        <v>1750</v>
      </c>
    </row>
    <row r="298" spans="1:65" s="13" customFormat="1">
      <c r="B298" s="163"/>
      <c r="D298" s="157" t="s">
        <v>1758</v>
      </c>
      <c r="E298" s="164" t="s">
        <v>1456</v>
      </c>
      <c r="F298" s="165" t="s">
        <v>79</v>
      </c>
      <c r="H298" s="166">
        <v>14.19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1758</v>
      </c>
      <c r="AU298" s="164" t="s">
        <v>1535</v>
      </c>
      <c r="AV298" s="13" t="s">
        <v>1535</v>
      </c>
      <c r="AW298" s="13" t="s">
        <v>1482</v>
      </c>
      <c r="AX298" s="13" t="s">
        <v>1533</v>
      </c>
      <c r="AY298" s="164" t="s">
        <v>1750</v>
      </c>
    </row>
    <row r="299" spans="1:65" s="1" customFormat="1" ht="78" customHeight="1">
      <c r="A299" s="29"/>
      <c r="B299" s="142"/>
      <c r="C299" s="143" t="s">
        <v>2007</v>
      </c>
      <c r="D299" s="143" t="s">
        <v>1752</v>
      </c>
      <c r="E299" s="144" t="s">
        <v>929</v>
      </c>
      <c r="F299" s="145" t="s">
        <v>930</v>
      </c>
      <c r="G299" s="146" t="s">
        <v>1755</v>
      </c>
      <c r="H299" s="147">
        <v>25.2</v>
      </c>
      <c r="I299" s="148"/>
      <c r="J299" s="148">
        <f>ROUND(I299*H299,2)</f>
        <v>0</v>
      </c>
      <c r="K299" s="149"/>
      <c r="L299" s="30"/>
      <c r="M299" s="150" t="s">
        <v>1456</v>
      </c>
      <c r="N299" s="151" t="s">
        <v>1491</v>
      </c>
      <c r="O299" s="152">
        <v>0.77800000000000002</v>
      </c>
      <c r="P299" s="152">
        <f>O299*H299</f>
        <v>19.605599999999999</v>
      </c>
      <c r="Q299" s="152">
        <v>8.9219999999999994E-2</v>
      </c>
      <c r="R299" s="152">
        <f>Q299*H299</f>
        <v>2.2483439999999999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1756</v>
      </c>
      <c r="AT299" s="154" t="s">
        <v>1752</v>
      </c>
      <c r="AU299" s="154" t="s">
        <v>1535</v>
      </c>
      <c r="AY299" s="17" t="s">
        <v>1750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1533</v>
      </c>
      <c r="BK299" s="155">
        <f>ROUND(I299*H299,2)</f>
        <v>0</v>
      </c>
      <c r="BL299" s="17" t="s">
        <v>1756</v>
      </c>
      <c r="BM299" s="154" t="s">
        <v>121</v>
      </c>
    </row>
    <row r="300" spans="1:65" s="13" customFormat="1">
      <c r="B300" s="163"/>
      <c r="D300" s="157" t="s">
        <v>1758</v>
      </c>
      <c r="E300" s="164" t="s">
        <v>1456</v>
      </c>
      <c r="F300" s="165" t="s">
        <v>78</v>
      </c>
      <c r="H300" s="166">
        <v>25.2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1758</v>
      </c>
      <c r="AU300" s="164" t="s">
        <v>1535</v>
      </c>
      <c r="AV300" s="13" t="s">
        <v>1535</v>
      </c>
      <c r="AW300" s="13" t="s">
        <v>1482</v>
      </c>
      <c r="AX300" s="13" t="s">
        <v>1533</v>
      </c>
      <c r="AY300" s="164" t="s">
        <v>1750</v>
      </c>
    </row>
    <row r="301" spans="1:65" s="1" customFormat="1" ht="21.75" customHeight="1">
      <c r="A301" s="29"/>
      <c r="B301" s="142"/>
      <c r="C301" s="177" t="s">
        <v>2011</v>
      </c>
      <c r="D301" s="177" t="s">
        <v>1849</v>
      </c>
      <c r="E301" s="178" t="s">
        <v>932</v>
      </c>
      <c r="F301" s="179" t="s">
        <v>933</v>
      </c>
      <c r="G301" s="180" t="s">
        <v>1755</v>
      </c>
      <c r="H301" s="181">
        <v>25.956</v>
      </c>
      <c r="I301" s="182"/>
      <c r="J301" s="182">
        <f>ROUND(I301*H301,2)</f>
        <v>0</v>
      </c>
      <c r="K301" s="183"/>
      <c r="L301" s="184"/>
      <c r="M301" s="185" t="s">
        <v>1456</v>
      </c>
      <c r="N301" s="186" t="s">
        <v>1491</v>
      </c>
      <c r="O301" s="152">
        <v>0</v>
      </c>
      <c r="P301" s="152">
        <f>O301*H301</f>
        <v>0</v>
      </c>
      <c r="Q301" s="152">
        <v>0.16500000000000001</v>
      </c>
      <c r="R301" s="152">
        <f>Q301*H301</f>
        <v>4.2827400000000004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1789</v>
      </c>
      <c r="AT301" s="154" t="s">
        <v>1849</v>
      </c>
      <c r="AU301" s="154" t="s">
        <v>1535</v>
      </c>
      <c r="AY301" s="17" t="s">
        <v>1750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1533</v>
      </c>
      <c r="BK301" s="155">
        <f>ROUND(I301*H301,2)</f>
        <v>0</v>
      </c>
      <c r="BL301" s="17" t="s">
        <v>1756</v>
      </c>
      <c r="BM301" s="154" t="s">
        <v>122</v>
      </c>
    </row>
    <row r="302" spans="1:65" s="13" customFormat="1">
      <c r="B302" s="163"/>
      <c r="D302" s="157" t="s">
        <v>1758</v>
      </c>
      <c r="F302" s="165" t="s">
        <v>123</v>
      </c>
      <c r="H302" s="166">
        <v>25.956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1758</v>
      </c>
      <c r="AU302" s="164" t="s">
        <v>1535</v>
      </c>
      <c r="AV302" s="13" t="s">
        <v>1535</v>
      </c>
      <c r="AW302" s="13" t="s">
        <v>1458</v>
      </c>
      <c r="AX302" s="13" t="s">
        <v>1533</v>
      </c>
      <c r="AY302" s="164" t="s">
        <v>1750</v>
      </c>
    </row>
    <row r="303" spans="1:65" s="1" customFormat="1" ht="24.2" customHeight="1">
      <c r="A303" s="29"/>
      <c r="B303" s="142"/>
      <c r="C303" s="143" t="s">
        <v>2015</v>
      </c>
      <c r="D303" s="143" t="s">
        <v>1752</v>
      </c>
      <c r="E303" s="144" t="s">
        <v>1945</v>
      </c>
      <c r="F303" s="145" t="s">
        <v>1946</v>
      </c>
      <c r="G303" s="146" t="s">
        <v>1786</v>
      </c>
      <c r="H303" s="147">
        <v>68</v>
      </c>
      <c r="I303" s="148"/>
      <c r="J303" s="148">
        <f>ROUND(I303*H303,2)</f>
        <v>0</v>
      </c>
      <c r="K303" s="149"/>
      <c r="L303" s="30"/>
      <c r="M303" s="150" t="s">
        <v>1456</v>
      </c>
      <c r="N303" s="151" t="s">
        <v>1491</v>
      </c>
      <c r="O303" s="152">
        <v>4.5999999999999999E-2</v>
      </c>
      <c r="P303" s="152">
        <f>O303*H303</f>
        <v>3.1280000000000001</v>
      </c>
      <c r="Q303" s="152">
        <v>3.5999999999999999E-3</v>
      </c>
      <c r="R303" s="152">
        <f>Q303*H303</f>
        <v>0.24479999999999999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1756</v>
      </c>
      <c r="AT303" s="154" t="s">
        <v>1752</v>
      </c>
      <c r="AU303" s="154" t="s">
        <v>1535</v>
      </c>
      <c r="AY303" s="17" t="s">
        <v>1750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1533</v>
      </c>
      <c r="BK303" s="155">
        <f>ROUND(I303*H303,2)</f>
        <v>0</v>
      </c>
      <c r="BL303" s="17" t="s">
        <v>1756</v>
      </c>
      <c r="BM303" s="154" t="s">
        <v>2245</v>
      </c>
    </row>
    <row r="304" spans="1:65" s="13" customFormat="1">
      <c r="B304" s="163"/>
      <c r="D304" s="157" t="s">
        <v>1758</v>
      </c>
      <c r="E304" s="164" t="s">
        <v>1456</v>
      </c>
      <c r="F304" s="165" t="s">
        <v>124</v>
      </c>
      <c r="H304" s="166">
        <v>25.8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1758</v>
      </c>
      <c r="AU304" s="164" t="s">
        <v>1535</v>
      </c>
      <c r="AV304" s="13" t="s">
        <v>1535</v>
      </c>
      <c r="AW304" s="13" t="s">
        <v>1482</v>
      </c>
      <c r="AX304" s="13" t="s">
        <v>1526</v>
      </c>
      <c r="AY304" s="164" t="s">
        <v>1750</v>
      </c>
    </row>
    <row r="305" spans="1:65" s="13" customFormat="1">
      <c r="B305" s="163"/>
      <c r="D305" s="157" t="s">
        <v>1758</v>
      </c>
      <c r="E305" s="164" t="s">
        <v>1456</v>
      </c>
      <c r="F305" s="165" t="s">
        <v>125</v>
      </c>
      <c r="H305" s="166">
        <v>42.2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1758</v>
      </c>
      <c r="AU305" s="164" t="s">
        <v>1535</v>
      </c>
      <c r="AV305" s="13" t="s">
        <v>1535</v>
      </c>
      <c r="AW305" s="13" t="s">
        <v>1482</v>
      </c>
      <c r="AX305" s="13" t="s">
        <v>1526</v>
      </c>
      <c r="AY305" s="164" t="s">
        <v>1750</v>
      </c>
    </row>
    <row r="306" spans="1:65" s="14" customFormat="1">
      <c r="B306" s="170"/>
      <c r="D306" s="157" t="s">
        <v>1758</v>
      </c>
      <c r="E306" s="171" t="s">
        <v>1456</v>
      </c>
      <c r="F306" s="172" t="s">
        <v>1816</v>
      </c>
      <c r="H306" s="173">
        <v>68</v>
      </c>
      <c r="L306" s="170"/>
      <c r="M306" s="174"/>
      <c r="N306" s="175"/>
      <c r="O306" s="175"/>
      <c r="P306" s="175"/>
      <c r="Q306" s="175"/>
      <c r="R306" s="175"/>
      <c r="S306" s="175"/>
      <c r="T306" s="176"/>
      <c r="AT306" s="171" t="s">
        <v>1758</v>
      </c>
      <c r="AU306" s="171" t="s">
        <v>1535</v>
      </c>
      <c r="AV306" s="14" t="s">
        <v>1756</v>
      </c>
      <c r="AW306" s="14" t="s">
        <v>1482</v>
      </c>
      <c r="AX306" s="14" t="s">
        <v>1533</v>
      </c>
      <c r="AY306" s="171" t="s">
        <v>1750</v>
      </c>
    </row>
    <row r="307" spans="1:65" s="11" customFormat="1" ht="22.9" customHeight="1">
      <c r="B307" s="130"/>
      <c r="D307" s="131" t="s">
        <v>1525</v>
      </c>
      <c r="E307" s="140" t="s">
        <v>1789</v>
      </c>
      <c r="F307" s="140" t="s">
        <v>1948</v>
      </c>
      <c r="J307" s="141">
        <f>BK307</f>
        <v>0</v>
      </c>
      <c r="L307" s="130"/>
      <c r="M307" s="134"/>
      <c r="N307" s="135"/>
      <c r="O307" s="135"/>
      <c r="P307" s="136">
        <f>SUM(P308:P324)</f>
        <v>219.46458000000001</v>
      </c>
      <c r="Q307" s="135"/>
      <c r="R307" s="136">
        <f>SUM(R308:R324)</f>
        <v>1.69721024</v>
      </c>
      <c r="S307" s="135"/>
      <c r="T307" s="137">
        <f>SUM(T308:T324)</f>
        <v>0</v>
      </c>
      <c r="AR307" s="131" t="s">
        <v>1533</v>
      </c>
      <c r="AT307" s="138" t="s">
        <v>1525</v>
      </c>
      <c r="AU307" s="138" t="s">
        <v>1533</v>
      </c>
      <c r="AY307" s="131" t="s">
        <v>1750</v>
      </c>
      <c r="BK307" s="139">
        <f>SUM(BK308:BK324)</f>
        <v>0</v>
      </c>
    </row>
    <row r="308" spans="1:65" s="1" customFormat="1" ht="44.25" customHeight="1">
      <c r="A308" s="29"/>
      <c r="B308" s="142"/>
      <c r="C308" s="143" t="s">
        <v>762</v>
      </c>
      <c r="D308" s="143" t="s">
        <v>1752</v>
      </c>
      <c r="E308" s="144" t="s">
        <v>1279</v>
      </c>
      <c r="F308" s="145" t="s">
        <v>1280</v>
      </c>
      <c r="G308" s="146" t="s">
        <v>1786</v>
      </c>
      <c r="H308" s="147">
        <v>295.60000000000002</v>
      </c>
      <c r="I308" s="148"/>
      <c r="J308" s="148">
        <f t="shared" ref="J308:J321" si="0">ROUND(I308*H308,2)</f>
        <v>0</v>
      </c>
      <c r="K308" s="149"/>
      <c r="L308" s="30"/>
      <c r="M308" s="150" t="s">
        <v>1456</v>
      </c>
      <c r="N308" s="151" t="s">
        <v>1491</v>
      </c>
      <c r="O308" s="152">
        <v>0.313</v>
      </c>
      <c r="P308" s="152">
        <f t="shared" ref="P308:P321" si="1">O308*H308</f>
        <v>92.522800000000004</v>
      </c>
      <c r="Q308" s="152">
        <v>0</v>
      </c>
      <c r="R308" s="152">
        <f t="shared" ref="R308:R321" si="2">Q308*H308</f>
        <v>0</v>
      </c>
      <c r="S308" s="152">
        <v>0</v>
      </c>
      <c r="T308" s="153">
        <f t="shared" ref="T308:T321" si="3"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1756</v>
      </c>
      <c r="AT308" s="154" t="s">
        <v>1752</v>
      </c>
      <c r="AU308" s="154" t="s">
        <v>1535</v>
      </c>
      <c r="AY308" s="17" t="s">
        <v>1750</v>
      </c>
      <c r="BE308" s="155">
        <f t="shared" ref="BE308:BE321" si="4">IF(N308="základní",J308,0)</f>
        <v>0</v>
      </c>
      <c r="BF308" s="155">
        <f t="shared" ref="BF308:BF321" si="5">IF(N308="snížená",J308,0)</f>
        <v>0</v>
      </c>
      <c r="BG308" s="155">
        <f t="shared" ref="BG308:BG321" si="6">IF(N308="zákl. přenesená",J308,0)</f>
        <v>0</v>
      </c>
      <c r="BH308" s="155">
        <f t="shared" ref="BH308:BH321" si="7">IF(N308="sníž. přenesená",J308,0)</f>
        <v>0</v>
      </c>
      <c r="BI308" s="155">
        <f t="shared" ref="BI308:BI321" si="8">IF(N308="nulová",J308,0)</f>
        <v>0</v>
      </c>
      <c r="BJ308" s="17" t="s">
        <v>1533</v>
      </c>
      <c r="BK308" s="155">
        <f t="shared" ref="BK308:BK321" si="9">ROUND(I308*H308,2)</f>
        <v>0</v>
      </c>
      <c r="BL308" s="17" t="s">
        <v>1756</v>
      </c>
      <c r="BM308" s="154" t="s">
        <v>126</v>
      </c>
    </row>
    <row r="309" spans="1:65" s="1" customFormat="1" ht="24.2" customHeight="1">
      <c r="A309" s="29"/>
      <c r="B309" s="142"/>
      <c r="C309" s="177" t="s">
        <v>763</v>
      </c>
      <c r="D309" s="177" t="s">
        <v>1849</v>
      </c>
      <c r="E309" s="178" t="s">
        <v>1282</v>
      </c>
      <c r="F309" s="179" t="s">
        <v>1283</v>
      </c>
      <c r="G309" s="180" t="s">
        <v>1786</v>
      </c>
      <c r="H309" s="181">
        <v>300.03699999999998</v>
      </c>
      <c r="I309" s="182"/>
      <c r="J309" s="182">
        <f t="shared" si="0"/>
        <v>0</v>
      </c>
      <c r="K309" s="183"/>
      <c r="L309" s="184"/>
      <c r="M309" s="185" t="s">
        <v>1456</v>
      </c>
      <c r="N309" s="186" t="s">
        <v>1491</v>
      </c>
      <c r="O309" s="152">
        <v>0</v>
      </c>
      <c r="P309" s="152">
        <f t="shared" si="1"/>
        <v>0</v>
      </c>
      <c r="Q309" s="152">
        <v>2.1199999999999999E-3</v>
      </c>
      <c r="R309" s="152">
        <f t="shared" si="2"/>
        <v>0.63607843999999991</v>
      </c>
      <c r="S309" s="152">
        <v>0</v>
      </c>
      <c r="T309" s="153">
        <f t="shared" si="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1789</v>
      </c>
      <c r="AT309" s="154" t="s">
        <v>1849</v>
      </c>
      <c r="AU309" s="154" t="s">
        <v>1535</v>
      </c>
      <c r="AY309" s="17" t="s">
        <v>1750</v>
      </c>
      <c r="BE309" s="155">
        <f t="shared" si="4"/>
        <v>0</v>
      </c>
      <c r="BF309" s="155">
        <f t="shared" si="5"/>
        <v>0</v>
      </c>
      <c r="BG309" s="155">
        <f t="shared" si="6"/>
        <v>0</v>
      </c>
      <c r="BH309" s="155">
        <f t="shared" si="7"/>
        <v>0</v>
      </c>
      <c r="BI309" s="155">
        <f t="shared" si="8"/>
        <v>0</v>
      </c>
      <c r="BJ309" s="17" t="s">
        <v>1533</v>
      </c>
      <c r="BK309" s="155">
        <f t="shared" si="9"/>
        <v>0</v>
      </c>
      <c r="BL309" s="17" t="s">
        <v>1756</v>
      </c>
      <c r="BM309" s="154" t="s">
        <v>127</v>
      </c>
    </row>
    <row r="310" spans="1:65" s="1" customFormat="1" ht="37.9" customHeight="1">
      <c r="A310" s="29"/>
      <c r="B310" s="142"/>
      <c r="C310" s="143" t="s">
        <v>2027</v>
      </c>
      <c r="D310" s="143" t="s">
        <v>1752</v>
      </c>
      <c r="E310" s="144" t="s">
        <v>1433</v>
      </c>
      <c r="F310" s="145" t="s">
        <v>1434</v>
      </c>
      <c r="G310" s="146" t="s">
        <v>1902</v>
      </c>
      <c r="H310" s="147">
        <v>54</v>
      </c>
      <c r="I310" s="148"/>
      <c r="J310" s="148">
        <f t="shared" si="0"/>
        <v>0</v>
      </c>
      <c r="K310" s="149"/>
      <c r="L310" s="30"/>
      <c r="M310" s="150" t="s">
        <v>1456</v>
      </c>
      <c r="N310" s="151" t="s">
        <v>1491</v>
      </c>
      <c r="O310" s="152">
        <v>1.105</v>
      </c>
      <c r="P310" s="152">
        <f t="shared" si="1"/>
        <v>59.67</v>
      </c>
      <c r="Q310" s="152">
        <v>0</v>
      </c>
      <c r="R310" s="152">
        <f t="shared" si="2"/>
        <v>0</v>
      </c>
      <c r="S310" s="152">
        <v>0</v>
      </c>
      <c r="T310" s="153">
        <f t="shared" si="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1756</v>
      </c>
      <c r="AT310" s="154" t="s">
        <v>1752</v>
      </c>
      <c r="AU310" s="154" t="s">
        <v>1535</v>
      </c>
      <c r="AY310" s="17" t="s">
        <v>1750</v>
      </c>
      <c r="BE310" s="155">
        <f t="shared" si="4"/>
        <v>0</v>
      </c>
      <c r="BF310" s="155">
        <f t="shared" si="5"/>
        <v>0</v>
      </c>
      <c r="BG310" s="155">
        <f t="shared" si="6"/>
        <v>0</v>
      </c>
      <c r="BH310" s="155">
        <f t="shared" si="7"/>
        <v>0</v>
      </c>
      <c r="BI310" s="155">
        <f t="shared" si="8"/>
        <v>0</v>
      </c>
      <c r="BJ310" s="17" t="s">
        <v>1533</v>
      </c>
      <c r="BK310" s="155">
        <f t="shared" si="9"/>
        <v>0</v>
      </c>
      <c r="BL310" s="17" t="s">
        <v>1756</v>
      </c>
      <c r="BM310" s="154" t="s">
        <v>1435</v>
      </c>
    </row>
    <row r="311" spans="1:65" s="1" customFormat="1" ht="24.2" customHeight="1">
      <c r="A311" s="29"/>
      <c r="B311" s="142"/>
      <c r="C311" s="177" t="s">
        <v>2031</v>
      </c>
      <c r="D311" s="177" t="s">
        <v>1849</v>
      </c>
      <c r="E311" s="178" t="s">
        <v>1436</v>
      </c>
      <c r="F311" s="179" t="s">
        <v>1437</v>
      </c>
      <c r="G311" s="180" t="s">
        <v>1902</v>
      </c>
      <c r="H311" s="181">
        <v>1</v>
      </c>
      <c r="I311" s="182"/>
      <c r="J311" s="182">
        <f t="shared" si="0"/>
        <v>0</v>
      </c>
      <c r="K311" s="183"/>
      <c r="L311" s="184"/>
      <c r="M311" s="185" t="s">
        <v>1456</v>
      </c>
      <c r="N311" s="186" t="s">
        <v>1491</v>
      </c>
      <c r="O311" s="152">
        <v>0</v>
      </c>
      <c r="P311" s="152">
        <f t="shared" si="1"/>
        <v>0</v>
      </c>
      <c r="Q311" s="152">
        <v>1.1000000000000001E-3</v>
      </c>
      <c r="R311" s="152">
        <f t="shared" si="2"/>
        <v>1.1000000000000001E-3</v>
      </c>
      <c r="S311" s="152">
        <v>0</v>
      </c>
      <c r="T311" s="153">
        <f t="shared" si="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1789</v>
      </c>
      <c r="AT311" s="154" t="s">
        <v>1849</v>
      </c>
      <c r="AU311" s="154" t="s">
        <v>1535</v>
      </c>
      <c r="AY311" s="17" t="s">
        <v>1750</v>
      </c>
      <c r="BE311" s="155">
        <f t="shared" si="4"/>
        <v>0</v>
      </c>
      <c r="BF311" s="155">
        <f t="shared" si="5"/>
        <v>0</v>
      </c>
      <c r="BG311" s="155">
        <f t="shared" si="6"/>
        <v>0</v>
      </c>
      <c r="BH311" s="155">
        <f t="shared" si="7"/>
        <v>0</v>
      </c>
      <c r="BI311" s="155">
        <f t="shared" si="8"/>
        <v>0</v>
      </c>
      <c r="BJ311" s="17" t="s">
        <v>1533</v>
      </c>
      <c r="BK311" s="155">
        <f t="shared" si="9"/>
        <v>0</v>
      </c>
      <c r="BL311" s="17" t="s">
        <v>1756</v>
      </c>
      <c r="BM311" s="154" t="s">
        <v>1438</v>
      </c>
    </row>
    <row r="312" spans="1:65" s="1" customFormat="1" ht="24.2" customHeight="1">
      <c r="A312" s="29"/>
      <c r="B312" s="142"/>
      <c r="C312" s="177" t="s">
        <v>2036</v>
      </c>
      <c r="D312" s="177" t="s">
        <v>1849</v>
      </c>
      <c r="E312" s="178" t="s">
        <v>1439</v>
      </c>
      <c r="F312" s="179" t="s">
        <v>1440</v>
      </c>
      <c r="G312" s="180" t="s">
        <v>1902</v>
      </c>
      <c r="H312" s="181">
        <v>5</v>
      </c>
      <c r="I312" s="182"/>
      <c r="J312" s="182">
        <f t="shared" si="0"/>
        <v>0</v>
      </c>
      <c r="K312" s="183"/>
      <c r="L312" s="184"/>
      <c r="M312" s="185" t="s">
        <v>1456</v>
      </c>
      <c r="N312" s="186" t="s">
        <v>1491</v>
      </c>
      <c r="O312" s="152">
        <v>0</v>
      </c>
      <c r="P312" s="152">
        <f t="shared" si="1"/>
        <v>0</v>
      </c>
      <c r="Q312" s="152">
        <v>1.1999999999999999E-3</v>
      </c>
      <c r="R312" s="152">
        <f t="shared" si="2"/>
        <v>5.9999999999999993E-3</v>
      </c>
      <c r="S312" s="152">
        <v>0</v>
      </c>
      <c r="T312" s="153">
        <f t="shared" si="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1789</v>
      </c>
      <c r="AT312" s="154" t="s">
        <v>1849</v>
      </c>
      <c r="AU312" s="154" t="s">
        <v>1535</v>
      </c>
      <c r="AY312" s="17" t="s">
        <v>1750</v>
      </c>
      <c r="BE312" s="155">
        <f t="shared" si="4"/>
        <v>0</v>
      </c>
      <c r="BF312" s="155">
        <f t="shared" si="5"/>
        <v>0</v>
      </c>
      <c r="BG312" s="155">
        <f t="shared" si="6"/>
        <v>0</v>
      </c>
      <c r="BH312" s="155">
        <f t="shared" si="7"/>
        <v>0</v>
      </c>
      <c r="BI312" s="155">
        <f t="shared" si="8"/>
        <v>0</v>
      </c>
      <c r="BJ312" s="17" t="s">
        <v>1533</v>
      </c>
      <c r="BK312" s="155">
        <f t="shared" si="9"/>
        <v>0</v>
      </c>
      <c r="BL312" s="17" t="s">
        <v>1756</v>
      </c>
      <c r="BM312" s="154" t="s">
        <v>1441</v>
      </c>
    </row>
    <row r="313" spans="1:65" s="1" customFormat="1" ht="16.5" customHeight="1">
      <c r="A313" s="29"/>
      <c r="B313" s="142"/>
      <c r="C313" s="177" t="s">
        <v>2040</v>
      </c>
      <c r="D313" s="177" t="s">
        <v>1849</v>
      </c>
      <c r="E313" s="178" t="s">
        <v>57</v>
      </c>
      <c r="F313" s="179" t="s">
        <v>58</v>
      </c>
      <c r="G313" s="180" t="s">
        <v>1902</v>
      </c>
      <c r="H313" s="181">
        <v>24</v>
      </c>
      <c r="I313" s="182"/>
      <c r="J313" s="182">
        <f t="shared" si="0"/>
        <v>0</v>
      </c>
      <c r="K313" s="183"/>
      <c r="L313" s="184"/>
      <c r="M313" s="185" t="s">
        <v>1456</v>
      </c>
      <c r="N313" s="186" t="s">
        <v>1491</v>
      </c>
      <c r="O313" s="152">
        <v>0</v>
      </c>
      <c r="P313" s="152">
        <f t="shared" si="1"/>
        <v>0</v>
      </c>
      <c r="Q313" s="152">
        <v>4.8000000000000001E-4</v>
      </c>
      <c r="R313" s="152">
        <f t="shared" si="2"/>
        <v>1.1520000000000001E-2</v>
      </c>
      <c r="S313" s="152">
        <v>0</v>
      </c>
      <c r="T313" s="153">
        <f t="shared" si="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1789</v>
      </c>
      <c r="AT313" s="154" t="s">
        <v>1849</v>
      </c>
      <c r="AU313" s="154" t="s">
        <v>1535</v>
      </c>
      <c r="AY313" s="17" t="s">
        <v>1750</v>
      </c>
      <c r="BE313" s="155">
        <f t="shared" si="4"/>
        <v>0</v>
      </c>
      <c r="BF313" s="155">
        <f t="shared" si="5"/>
        <v>0</v>
      </c>
      <c r="BG313" s="155">
        <f t="shared" si="6"/>
        <v>0</v>
      </c>
      <c r="BH313" s="155">
        <f t="shared" si="7"/>
        <v>0</v>
      </c>
      <c r="BI313" s="155">
        <f t="shared" si="8"/>
        <v>0</v>
      </c>
      <c r="BJ313" s="17" t="s">
        <v>1533</v>
      </c>
      <c r="BK313" s="155">
        <f t="shared" si="9"/>
        <v>0</v>
      </c>
      <c r="BL313" s="17" t="s">
        <v>1756</v>
      </c>
      <c r="BM313" s="154" t="s">
        <v>59</v>
      </c>
    </row>
    <row r="314" spans="1:65" s="1" customFormat="1" ht="16.5" customHeight="1">
      <c r="A314" s="29"/>
      <c r="B314" s="142"/>
      <c r="C314" s="177" t="s">
        <v>2045</v>
      </c>
      <c r="D314" s="177" t="s">
        <v>1849</v>
      </c>
      <c r="E314" s="178" t="s">
        <v>128</v>
      </c>
      <c r="F314" s="179" t="s">
        <v>61</v>
      </c>
      <c r="G314" s="180" t="s">
        <v>1902</v>
      </c>
      <c r="H314" s="181">
        <v>24</v>
      </c>
      <c r="I314" s="182"/>
      <c r="J314" s="182">
        <f t="shared" si="0"/>
        <v>0</v>
      </c>
      <c r="K314" s="183"/>
      <c r="L314" s="184"/>
      <c r="M314" s="185" t="s">
        <v>1456</v>
      </c>
      <c r="N314" s="186" t="s">
        <v>1491</v>
      </c>
      <c r="O314" s="152">
        <v>0</v>
      </c>
      <c r="P314" s="152">
        <f t="shared" si="1"/>
        <v>0</v>
      </c>
      <c r="Q314" s="152">
        <v>1.39E-3</v>
      </c>
      <c r="R314" s="152">
        <f t="shared" si="2"/>
        <v>3.3360000000000001E-2</v>
      </c>
      <c r="S314" s="152">
        <v>0</v>
      </c>
      <c r="T314" s="153">
        <f t="shared" si="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1789</v>
      </c>
      <c r="AT314" s="154" t="s">
        <v>1849</v>
      </c>
      <c r="AU314" s="154" t="s">
        <v>1535</v>
      </c>
      <c r="AY314" s="17" t="s">
        <v>1750</v>
      </c>
      <c r="BE314" s="155">
        <f t="shared" si="4"/>
        <v>0</v>
      </c>
      <c r="BF314" s="155">
        <f t="shared" si="5"/>
        <v>0</v>
      </c>
      <c r="BG314" s="155">
        <f t="shared" si="6"/>
        <v>0</v>
      </c>
      <c r="BH314" s="155">
        <f t="shared" si="7"/>
        <v>0</v>
      </c>
      <c r="BI314" s="155">
        <f t="shared" si="8"/>
        <v>0</v>
      </c>
      <c r="BJ314" s="17" t="s">
        <v>1533</v>
      </c>
      <c r="BK314" s="155">
        <f t="shared" si="9"/>
        <v>0</v>
      </c>
      <c r="BL314" s="17" t="s">
        <v>1756</v>
      </c>
      <c r="BM314" s="154" t="s">
        <v>129</v>
      </c>
    </row>
    <row r="315" spans="1:65" s="1" customFormat="1" ht="44.25" customHeight="1">
      <c r="A315" s="29"/>
      <c r="B315" s="142"/>
      <c r="C315" s="143" t="s">
        <v>764</v>
      </c>
      <c r="D315" s="143" t="s">
        <v>1752</v>
      </c>
      <c r="E315" s="144" t="s">
        <v>1292</v>
      </c>
      <c r="F315" s="145" t="s">
        <v>1293</v>
      </c>
      <c r="G315" s="146" t="s">
        <v>1902</v>
      </c>
      <c r="H315" s="147">
        <v>9</v>
      </c>
      <c r="I315" s="148"/>
      <c r="J315" s="148">
        <f t="shared" si="0"/>
        <v>0</v>
      </c>
      <c r="K315" s="149"/>
      <c r="L315" s="30"/>
      <c r="M315" s="150" t="s">
        <v>1456</v>
      </c>
      <c r="N315" s="151" t="s">
        <v>1491</v>
      </c>
      <c r="O315" s="152">
        <v>1.0589999999999999</v>
      </c>
      <c r="P315" s="152">
        <f t="shared" si="1"/>
        <v>9.5309999999999988</v>
      </c>
      <c r="Q315" s="152">
        <v>0</v>
      </c>
      <c r="R315" s="152">
        <f t="shared" si="2"/>
        <v>0</v>
      </c>
      <c r="S315" s="152">
        <v>0</v>
      </c>
      <c r="T315" s="153">
        <f t="shared" si="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1756</v>
      </c>
      <c r="AT315" s="154" t="s">
        <v>1752</v>
      </c>
      <c r="AU315" s="154" t="s">
        <v>1535</v>
      </c>
      <c r="AY315" s="17" t="s">
        <v>1750</v>
      </c>
      <c r="BE315" s="155">
        <f t="shared" si="4"/>
        <v>0</v>
      </c>
      <c r="BF315" s="155">
        <f t="shared" si="5"/>
        <v>0</v>
      </c>
      <c r="BG315" s="155">
        <f t="shared" si="6"/>
        <v>0</v>
      </c>
      <c r="BH315" s="155">
        <f t="shared" si="7"/>
        <v>0</v>
      </c>
      <c r="BI315" s="155">
        <f t="shared" si="8"/>
        <v>0</v>
      </c>
      <c r="BJ315" s="17" t="s">
        <v>1533</v>
      </c>
      <c r="BK315" s="155">
        <f t="shared" si="9"/>
        <v>0</v>
      </c>
      <c r="BL315" s="17" t="s">
        <v>1756</v>
      </c>
      <c r="BM315" s="154" t="s">
        <v>130</v>
      </c>
    </row>
    <row r="316" spans="1:65" s="1" customFormat="1" ht="16.5" customHeight="1">
      <c r="A316" s="29"/>
      <c r="B316" s="142"/>
      <c r="C316" s="177" t="s">
        <v>765</v>
      </c>
      <c r="D316" s="177" t="s">
        <v>1849</v>
      </c>
      <c r="E316" s="178" t="s">
        <v>1445</v>
      </c>
      <c r="F316" s="179" t="s">
        <v>1446</v>
      </c>
      <c r="G316" s="180" t="s">
        <v>1902</v>
      </c>
      <c r="H316" s="181">
        <v>2</v>
      </c>
      <c r="I316" s="182"/>
      <c r="J316" s="182">
        <f t="shared" si="0"/>
        <v>0</v>
      </c>
      <c r="K316" s="183"/>
      <c r="L316" s="184"/>
      <c r="M316" s="185" t="s">
        <v>1456</v>
      </c>
      <c r="N316" s="186" t="s">
        <v>1491</v>
      </c>
      <c r="O316" s="152">
        <v>0</v>
      </c>
      <c r="P316" s="152">
        <f t="shared" si="1"/>
        <v>0</v>
      </c>
      <c r="Q316" s="152">
        <v>4.8999999999999998E-4</v>
      </c>
      <c r="R316" s="152">
        <f t="shared" si="2"/>
        <v>9.7999999999999997E-4</v>
      </c>
      <c r="S316" s="152">
        <v>0</v>
      </c>
      <c r="T316" s="153">
        <f t="shared" si="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1789</v>
      </c>
      <c r="AT316" s="154" t="s">
        <v>1849</v>
      </c>
      <c r="AU316" s="154" t="s">
        <v>1535</v>
      </c>
      <c r="AY316" s="17" t="s">
        <v>1750</v>
      </c>
      <c r="BE316" s="155">
        <f t="shared" si="4"/>
        <v>0</v>
      </c>
      <c r="BF316" s="155">
        <f t="shared" si="5"/>
        <v>0</v>
      </c>
      <c r="BG316" s="155">
        <f t="shared" si="6"/>
        <v>0</v>
      </c>
      <c r="BH316" s="155">
        <f t="shared" si="7"/>
        <v>0</v>
      </c>
      <c r="BI316" s="155">
        <f t="shared" si="8"/>
        <v>0</v>
      </c>
      <c r="BJ316" s="17" t="s">
        <v>1533</v>
      </c>
      <c r="BK316" s="155">
        <f t="shared" si="9"/>
        <v>0</v>
      </c>
      <c r="BL316" s="17" t="s">
        <v>1756</v>
      </c>
      <c r="BM316" s="154" t="s">
        <v>131</v>
      </c>
    </row>
    <row r="317" spans="1:65" s="1" customFormat="1" ht="24.2" customHeight="1">
      <c r="A317" s="29"/>
      <c r="B317" s="142"/>
      <c r="C317" s="177" t="s">
        <v>769</v>
      </c>
      <c r="D317" s="177" t="s">
        <v>1849</v>
      </c>
      <c r="E317" s="178" t="s">
        <v>132</v>
      </c>
      <c r="F317" s="179" t="s">
        <v>65</v>
      </c>
      <c r="G317" s="180" t="s">
        <v>1902</v>
      </c>
      <c r="H317" s="181">
        <v>6</v>
      </c>
      <c r="I317" s="182"/>
      <c r="J317" s="182">
        <f t="shared" si="0"/>
        <v>0</v>
      </c>
      <c r="K317" s="183"/>
      <c r="L317" s="184"/>
      <c r="M317" s="185" t="s">
        <v>1456</v>
      </c>
      <c r="N317" s="186" t="s">
        <v>1491</v>
      </c>
      <c r="O317" s="152">
        <v>0</v>
      </c>
      <c r="P317" s="152">
        <f t="shared" si="1"/>
        <v>0</v>
      </c>
      <c r="Q317" s="152">
        <v>4.2999999999999999E-4</v>
      </c>
      <c r="R317" s="152">
        <f t="shared" si="2"/>
        <v>2.5799999999999998E-3</v>
      </c>
      <c r="S317" s="152">
        <v>0</v>
      </c>
      <c r="T317" s="153">
        <f t="shared" si="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1789</v>
      </c>
      <c r="AT317" s="154" t="s">
        <v>1849</v>
      </c>
      <c r="AU317" s="154" t="s">
        <v>1535</v>
      </c>
      <c r="AY317" s="17" t="s">
        <v>1750</v>
      </c>
      <c r="BE317" s="155">
        <f t="shared" si="4"/>
        <v>0</v>
      </c>
      <c r="BF317" s="155">
        <f t="shared" si="5"/>
        <v>0</v>
      </c>
      <c r="BG317" s="155">
        <f t="shared" si="6"/>
        <v>0</v>
      </c>
      <c r="BH317" s="155">
        <f t="shared" si="7"/>
        <v>0</v>
      </c>
      <c r="BI317" s="155">
        <f t="shared" si="8"/>
        <v>0</v>
      </c>
      <c r="BJ317" s="17" t="s">
        <v>1533</v>
      </c>
      <c r="BK317" s="155">
        <f t="shared" si="9"/>
        <v>0</v>
      </c>
      <c r="BL317" s="17" t="s">
        <v>1756</v>
      </c>
      <c r="BM317" s="154" t="s">
        <v>133</v>
      </c>
    </row>
    <row r="318" spans="1:65" s="1" customFormat="1" ht="16.5" customHeight="1">
      <c r="A318" s="29"/>
      <c r="B318" s="142"/>
      <c r="C318" s="177" t="s">
        <v>767</v>
      </c>
      <c r="D318" s="177" t="s">
        <v>1849</v>
      </c>
      <c r="E318" s="178" t="s">
        <v>134</v>
      </c>
      <c r="F318" s="179" t="s">
        <v>135</v>
      </c>
      <c r="G318" s="180" t="s">
        <v>1902</v>
      </c>
      <c r="H318" s="181">
        <v>5</v>
      </c>
      <c r="I318" s="182"/>
      <c r="J318" s="182">
        <f t="shared" si="0"/>
        <v>0</v>
      </c>
      <c r="K318" s="183"/>
      <c r="L318" s="184"/>
      <c r="M318" s="185" t="s">
        <v>1456</v>
      </c>
      <c r="N318" s="186" t="s">
        <v>1491</v>
      </c>
      <c r="O318" s="152">
        <v>0</v>
      </c>
      <c r="P318" s="152">
        <f t="shared" si="1"/>
        <v>0</v>
      </c>
      <c r="Q318" s="152">
        <v>5.8E-4</v>
      </c>
      <c r="R318" s="152">
        <f t="shared" si="2"/>
        <v>2.8999999999999998E-3</v>
      </c>
      <c r="S318" s="152">
        <v>0</v>
      </c>
      <c r="T318" s="153">
        <f t="shared" si="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1789</v>
      </c>
      <c r="AT318" s="154" t="s">
        <v>1849</v>
      </c>
      <c r="AU318" s="154" t="s">
        <v>1535</v>
      </c>
      <c r="AY318" s="17" t="s">
        <v>1750</v>
      </c>
      <c r="BE318" s="155">
        <f t="shared" si="4"/>
        <v>0</v>
      </c>
      <c r="BF318" s="155">
        <f t="shared" si="5"/>
        <v>0</v>
      </c>
      <c r="BG318" s="155">
        <f t="shared" si="6"/>
        <v>0</v>
      </c>
      <c r="BH318" s="155">
        <f t="shared" si="7"/>
        <v>0</v>
      </c>
      <c r="BI318" s="155">
        <f t="shared" si="8"/>
        <v>0</v>
      </c>
      <c r="BJ318" s="17" t="s">
        <v>1533</v>
      </c>
      <c r="BK318" s="155">
        <f t="shared" si="9"/>
        <v>0</v>
      </c>
      <c r="BL318" s="17" t="s">
        <v>1756</v>
      </c>
      <c r="BM318" s="154" t="s">
        <v>136</v>
      </c>
    </row>
    <row r="319" spans="1:65" s="1" customFormat="1" ht="16.5" customHeight="1">
      <c r="A319" s="29"/>
      <c r="B319" s="142"/>
      <c r="C319" s="177" t="s">
        <v>768</v>
      </c>
      <c r="D319" s="177" t="s">
        <v>1849</v>
      </c>
      <c r="E319" s="178" t="s">
        <v>1299</v>
      </c>
      <c r="F319" s="179" t="s">
        <v>1300</v>
      </c>
      <c r="G319" s="180" t="s">
        <v>1902</v>
      </c>
      <c r="H319" s="181">
        <v>2</v>
      </c>
      <c r="I319" s="182"/>
      <c r="J319" s="182">
        <f t="shared" si="0"/>
        <v>0</v>
      </c>
      <c r="K319" s="183"/>
      <c r="L319" s="184"/>
      <c r="M319" s="185" t="s">
        <v>1456</v>
      </c>
      <c r="N319" s="186" t="s">
        <v>1491</v>
      </c>
      <c r="O319" s="152">
        <v>0</v>
      </c>
      <c r="P319" s="152">
        <f t="shared" si="1"/>
        <v>0</v>
      </c>
      <c r="Q319" s="152">
        <v>6.9999999999999999E-4</v>
      </c>
      <c r="R319" s="152">
        <f t="shared" si="2"/>
        <v>1.4E-3</v>
      </c>
      <c r="S319" s="152">
        <v>0</v>
      </c>
      <c r="T319" s="153">
        <f t="shared" si="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1789</v>
      </c>
      <c r="AT319" s="154" t="s">
        <v>1849</v>
      </c>
      <c r="AU319" s="154" t="s">
        <v>1535</v>
      </c>
      <c r="AY319" s="17" t="s">
        <v>1750</v>
      </c>
      <c r="BE319" s="155">
        <f t="shared" si="4"/>
        <v>0</v>
      </c>
      <c r="BF319" s="155">
        <f t="shared" si="5"/>
        <v>0</v>
      </c>
      <c r="BG319" s="155">
        <f t="shared" si="6"/>
        <v>0</v>
      </c>
      <c r="BH319" s="155">
        <f t="shared" si="7"/>
        <v>0</v>
      </c>
      <c r="BI319" s="155">
        <f t="shared" si="8"/>
        <v>0</v>
      </c>
      <c r="BJ319" s="17" t="s">
        <v>1533</v>
      </c>
      <c r="BK319" s="155">
        <f t="shared" si="9"/>
        <v>0</v>
      </c>
      <c r="BL319" s="17" t="s">
        <v>1756</v>
      </c>
      <c r="BM319" s="154" t="s">
        <v>137</v>
      </c>
    </row>
    <row r="320" spans="1:65" s="1" customFormat="1" ht="24.2" customHeight="1">
      <c r="A320" s="29"/>
      <c r="B320" s="142"/>
      <c r="C320" s="143" t="s">
        <v>2074</v>
      </c>
      <c r="D320" s="143" t="s">
        <v>1752</v>
      </c>
      <c r="E320" s="144" t="s">
        <v>2443</v>
      </c>
      <c r="F320" s="145" t="s">
        <v>2444</v>
      </c>
      <c r="G320" s="146" t="s">
        <v>1902</v>
      </c>
      <c r="H320" s="147">
        <v>2</v>
      </c>
      <c r="I320" s="148"/>
      <c r="J320" s="148">
        <f t="shared" si="0"/>
        <v>0</v>
      </c>
      <c r="K320" s="149"/>
      <c r="L320" s="30"/>
      <c r="M320" s="150" t="s">
        <v>1456</v>
      </c>
      <c r="N320" s="151" t="s">
        <v>1491</v>
      </c>
      <c r="O320" s="152">
        <v>10.3</v>
      </c>
      <c r="P320" s="152">
        <f t="shared" si="1"/>
        <v>20.6</v>
      </c>
      <c r="Q320" s="152">
        <v>0.45937</v>
      </c>
      <c r="R320" s="152">
        <f t="shared" si="2"/>
        <v>0.91874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1756</v>
      </c>
      <c r="AT320" s="154" t="s">
        <v>1752</v>
      </c>
      <c r="AU320" s="154" t="s">
        <v>1535</v>
      </c>
      <c r="AY320" s="17" t="s">
        <v>1750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1533</v>
      </c>
      <c r="BK320" s="155">
        <f t="shared" si="9"/>
        <v>0</v>
      </c>
      <c r="BL320" s="17" t="s">
        <v>1756</v>
      </c>
      <c r="BM320" s="154" t="s">
        <v>1321</v>
      </c>
    </row>
    <row r="321" spans="1:65" s="1" customFormat="1" ht="16.5" customHeight="1">
      <c r="A321" s="29"/>
      <c r="B321" s="142"/>
      <c r="C321" s="143" t="s">
        <v>2079</v>
      </c>
      <c r="D321" s="143" t="s">
        <v>1752</v>
      </c>
      <c r="E321" s="144" t="s">
        <v>2447</v>
      </c>
      <c r="F321" s="145" t="s">
        <v>2448</v>
      </c>
      <c r="G321" s="146" t="s">
        <v>1786</v>
      </c>
      <c r="H321" s="147">
        <v>354.72</v>
      </c>
      <c r="I321" s="148"/>
      <c r="J321" s="148">
        <f t="shared" si="0"/>
        <v>0</v>
      </c>
      <c r="K321" s="149"/>
      <c r="L321" s="30"/>
      <c r="M321" s="150" t="s">
        <v>1456</v>
      </c>
      <c r="N321" s="151" t="s">
        <v>1491</v>
      </c>
      <c r="O321" s="152">
        <v>5.3999999999999999E-2</v>
      </c>
      <c r="P321" s="152">
        <f t="shared" si="1"/>
        <v>19.154880000000002</v>
      </c>
      <c r="Q321" s="152">
        <v>1.9000000000000001E-4</v>
      </c>
      <c r="R321" s="152">
        <f t="shared" si="2"/>
        <v>6.7396800000000007E-2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1756</v>
      </c>
      <c r="AT321" s="154" t="s">
        <v>1752</v>
      </c>
      <c r="AU321" s="154" t="s">
        <v>1535</v>
      </c>
      <c r="AY321" s="17" t="s">
        <v>1750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1533</v>
      </c>
      <c r="BK321" s="155">
        <f t="shared" si="9"/>
        <v>0</v>
      </c>
      <c r="BL321" s="17" t="s">
        <v>1756</v>
      </c>
      <c r="BM321" s="154" t="s">
        <v>1327</v>
      </c>
    </row>
    <row r="322" spans="1:65" s="13" customFormat="1">
      <c r="B322" s="163"/>
      <c r="D322" s="157" t="s">
        <v>1758</v>
      </c>
      <c r="F322" s="165" t="s">
        <v>138</v>
      </c>
      <c r="H322" s="166">
        <v>354.72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1758</v>
      </c>
      <c r="AU322" s="164" t="s">
        <v>1535</v>
      </c>
      <c r="AV322" s="13" t="s">
        <v>1535</v>
      </c>
      <c r="AW322" s="13" t="s">
        <v>1458</v>
      </c>
      <c r="AX322" s="13" t="s">
        <v>1533</v>
      </c>
      <c r="AY322" s="164" t="s">
        <v>1750</v>
      </c>
    </row>
    <row r="323" spans="1:65" s="1" customFormat="1" ht="21.75" customHeight="1">
      <c r="A323" s="29"/>
      <c r="B323" s="142"/>
      <c r="C323" s="143" t="s">
        <v>2307</v>
      </c>
      <c r="D323" s="143" t="s">
        <v>1752</v>
      </c>
      <c r="E323" s="144" t="s">
        <v>2008</v>
      </c>
      <c r="F323" s="145" t="s">
        <v>2009</v>
      </c>
      <c r="G323" s="146" t="s">
        <v>1786</v>
      </c>
      <c r="H323" s="147">
        <v>216.5</v>
      </c>
      <c r="I323" s="148"/>
      <c r="J323" s="148">
        <f>ROUND(I323*H323,2)</f>
        <v>0</v>
      </c>
      <c r="K323" s="149"/>
      <c r="L323" s="30"/>
      <c r="M323" s="150" t="s">
        <v>1456</v>
      </c>
      <c r="N323" s="151" t="s">
        <v>1491</v>
      </c>
      <c r="O323" s="152">
        <v>2.3E-2</v>
      </c>
      <c r="P323" s="152">
        <f>O323*H323</f>
        <v>4.9794999999999998</v>
      </c>
      <c r="Q323" s="152">
        <v>6.9999999999999994E-5</v>
      </c>
      <c r="R323" s="152">
        <f>Q323*H323</f>
        <v>1.5154999999999998E-2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1756</v>
      </c>
      <c r="AT323" s="154" t="s">
        <v>1752</v>
      </c>
      <c r="AU323" s="154" t="s">
        <v>1535</v>
      </c>
      <c r="AY323" s="17" t="s">
        <v>1750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1533</v>
      </c>
      <c r="BK323" s="155">
        <f>ROUND(I323*H323,2)</f>
        <v>0</v>
      </c>
      <c r="BL323" s="17" t="s">
        <v>1756</v>
      </c>
      <c r="BM323" s="154" t="s">
        <v>2010</v>
      </c>
    </row>
    <row r="324" spans="1:65" s="1" customFormat="1" ht="16.5" customHeight="1">
      <c r="A324" s="29"/>
      <c r="B324" s="142"/>
      <c r="C324" s="143" t="s">
        <v>2311</v>
      </c>
      <c r="D324" s="143" t="s">
        <v>1752</v>
      </c>
      <c r="E324" s="144" t="s">
        <v>1329</v>
      </c>
      <c r="F324" s="145" t="s">
        <v>1330</v>
      </c>
      <c r="G324" s="146" t="s">
        <v>1786</v>
      </c>
      <c r="H324" s="147">
        <v>295.60000000000002</v>
      </c>
      <c r="I324" s="148"/>
      <c r="J324" s="148">
        <f>ROUND(I324*H324,2)</f>
        <v>0</v>
      </c>
      <c r="K324" s="149"/>
      <c r="L324" s="30"/>
      <c r="M324" s="150" t="s">
        <v>1456</v>
      </c>
      <c r="N324" s="151" t="s">
        <v>1491</v>
      </c>
      <c r="O324" s="152">
        <v>4.3999999999999997E-2</v>
      </c>
      <c r="P324" s="152">
        <f>O324*H324</f>
        <v>13.006400000000001</v>
      </c>
      <c r="Q324" s="152">
        <v>0</v>
      </c>
      <c r="R324" s="152">
        <f>Q324*H324</f>
        <v>0</v>
      </c>
      <c r="S324" s="152">
        <v>0</v>
      </c>
      <c r="T324" s="15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1756</v>
      </c>
      <c r="AT324" s="154" t="s">
        <v>1752</v>
      </c>
      <c r="AU324" s="154" t="s">
        <v>1535</v>
      </c>
      <c r="AY324" s="17" t="s">
        <v>1750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7" t="s">
        <v>1533</v>
      </c>
      <c r="BK324" s="155">
        <f>ROUND(I324*H324,2)</f>
        <v>0</v>
      </c>
      <c r="BL324" s="17" t="s">
        <v>1756</v>
      </c>
      <c r="BM324" s="154" t="s">
        <v>1331</v>
      </c>
    </row>
    <row r="325" spans="1:65" s="11" customFormat="1" ht="22.9" customHeight="1">
      <c r="B325" s="130"/>
      <c r="D325" s="131" t="s">
        <v>1525</v>
      </c>
      <c r="E325" s="140" t="s">
        <v>1794</v>
      </c>
      <c r="F325" s="140" t="s">
        <v>2035</v>
      </c>
      <c r="J325" s="141">
        <f>BK325</f>
        <v>0</v>
      </c>
      <c r="L325" s="130"/>
      <c r="M325" s="134"/>
      <c r="N325" s="135"/>
      <c r="O325" s="135"/>
      <c r="P325" s="136">
        <f>SUM(P326:P329)</f>
        <v>50.86</v>
      </c>
      <c r="Q325" s="135"/>
      <c r="R325" s="136">
        <f>SUM(R326:R329)</f>
        <v>1.92E-3</v>
      </c>
      <c r="S325" s="135"/>
      <c r="T325" s="137">
        <f>SUM(T326:T329)</f>
        <v>0</v>
      </c>
      <c r="AR325" s="131" t="s">
        <v>1533</v>
      </c>
      <c r="AT325" s="138" t="s">
        <v>1525</v>
      </c>
      <c r="AU325" s="138" t="s">
        <v>1533</v>
      </c>
      <c r="AY325" s="131" t="s">
        <v>1750</v>
      </c>
      <c r="BK325" s="139">
        <f>SUM(BK326:BK329)</f>
        <v>0</v>
      </c>
    </row>
    <row r="326" spans="1:65" s="1" customFormat="1" ht="37.9" customHeight="1">
      <c r="A326" s="29"/>
      <c r="B326" s="142"/>
      <c r="C326" s="143" t="s">
        <v>2315</v>
      </c>
      <c r="D326" s="143" t="s">
        <v>1752</v>
      </c>
      <c r="E326" s="144" t="s">
        <v>2037</v>
      </c>
      <c r="F326" s="145" t="s">
        <v>2038</v>
      </c>
      <c r="G326" s="146" t="s">
        <v>1786</v>
      </c>
      <c r="H326" s="147">
        <v>68</v>
      </c>
      <c r="I326" s="148"/>
      <c r="J326" s="148">
        <f>ROUND(I326*H326,2)</f>
        <v>0</v>
      </c>
      <c r="K326" s="149"/>
      <c r="L326" s="30"/>
      <c r="M326" s="150" t="s">
        <v>1456</v>
      </c>
      <c r="N326" s="151" t="s">
        <v>1491</v>
      </c>
      <c r="O326" s="152">
        <v>0.13900000000000001</v>
      </c>
      <c r="P326" s="152">
        <f>O326*H326</f>
        <v>9.4520000000000017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1756</v>
      </c>
      <c r="AT326" s="154" t="s">
        <v>1752</v>
      </c>
      <c r="AU326" s="154" t="s">
        <v>1535</v>
      </c>
      <c r="AY326" s="17" t="s">
        <v>1750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1533</v>
      </c>
      <c r="BK326" s="155">
        <f>ROUND(I326*H326,2)</f>
        <v>0</v>
      </c>
      <c r="BL326" s="17" t="s">
        <v>1756</v>
      </c>
      <c r="BM326" s="154" t="s">
        <v>2039</v>
      </c>
    </row>
    <row r="327" spans="1:65" s="1" customFormat="1" ht="24.2" customHeight="1">
      <c r="A327" s="29"/>
      <c r="B327" s="142"/>
      <c r="C327" s="143" t="s">
        <v>2319</v>
      </c>
      <c r="D327" s="143" t="s">
        <v>1752</v>
      </c>
      <c r="E327" s="144" t="s">
        <v>2041</v>
      </c>
      <c r="F327" s="145" t="s">
        <v>2042</v>
      </c>
      <c r="G327" s="146" t="s">
        <v>1786</v>
      </c>
      <c r="H327" s="147">
        <v>64</v>
      </c>
      <c r="I327" s="148"/>
      <c r="J327" s="148">
        <f>ROUND(I327*H327,2)</f>
        <v>0</v>
      </c>
      <c r="K327" s="149"/>
      <c r="L327" s="30"/>
      <c r="M327" s="150" t="s">
        <v>1456</v>
      </c>
      <c r="N327" s="151" t="s">
        <v>1491</v>
      </c>
      <c r="O327" s="152">
        <v>0.19600000000000001</v>
      </c>
      <c r="P327" s="152">
        <f>O327*H327</f>
        <v>12.544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1756</v>
      </c>
      <c r="AT327" s="154" t="s">
        <v>1752</v>
      </c>
      <c r="AU327" s="154" t="s">
        <v>1535</v>
      </c>
      <c r="AY327" s="17" t="s">
        <v>1750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1533</v>
      </c>
      <c r="BK327" s="155">
        <f>ROUND(I327*H327,2)</f>
        <v>0</v>
      </c>
      <c r="BL327" s="17" t="s">
        <v>1756</v>
      </c>
      <c r="BM327" s="154" t="s">
        <v>2043</v>
      </c>
    </row>
    <row r="328" spans="1:65" s="1" customFormat="1" ht="24.2" customHeight="1">
      <c r="A328" s="29"/>
      <c r="B328" s="142"/>
      <c r="C328" s="143" t="s">
        <v>2322</v>
      </c>
      <c r="D328" s="143" t="s">
        <v>1752</v>
      </c>
      <c r="E328" s="144" t="s">
        <v>2046</v>
      </c>
      <c r="F328" s="145" t="s">
        <v>2047</v>
      </c>
      <c r="G328" s="146" t="s">
        <v>1786</v>
      </c>
      <c r="H328" s="147">
        <v>64</v>
      </c>
      <c r="I328" s="148"/>
      <c r="J328" s="148">
        <f>ROUND(I328*H328,2)</f>
        <v>0</v>
      </c>
      <c r="K328" s="149"/>
      <c r="L328" s="30"/>
      <c r="M328" s="150" t="s">
        <v>1456</v>
      </c>
      <c r="N328" s="151" t="s">
        <v>1491</v>
      </c>
      <c r="O328" s="152">
        <v>0.45100000000000001</v>
      </c>
      <c r="P328" s="152">
        <f>O328*H328</f>
        <v>28.864000000000001</v>
      </c>
      <c r="Q328" s="152">
        <v>3.0000000000000001E-5</v>
      </c>
      <c r="R328" s="152">
        <f>Q328*H328</f>
        <v>1.92E-3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1756</v>
      </c>
      <c r="AT328" s="154" t="s">
        <v>1752</v>
      </c>
      <c r="AU328" s="154" t="s">
        <v>1535</v>
      </c>
      <c r="AY328" s="17" t="s">
        <v>1750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1533</v>
      </c>
      <c r="BK328" s="155">
        <f>ROUND(I328*H328,2)</f>
        <v>0</v>
      </c>
      <c r="BL328" s="17" t="s">
        <v>1756</v>
      </c>
      <c r="BM328" s="154" t="s">
        <v>2048</v>
      </c>
    </row>
    <row r="329" spans="1:65" s="13" customFormat="1">
      <c r="B329" s="163"/>
      <c r="D329" s="157" t="s">
        <v>1758</v>
      </c>
      <c r="E329" s="164" t="s">
        <v>1456</v>
      </c>
      <c r="F329" s="165" t="s">
        <v>139</v>
      </c>
      <c r="H329" s="166">
        <v>64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1758</v>
      </c>
      <c r="AU329" s="164" t="s">
        <v>1535</v>
      </c>
      <c r="AV329" s="13" t="s">
        <v>1535</v>
      </c>
      <c r="AW329" s="13" t="s">
        <v>1482</v>
      </c>
      <c r="AX329" s="13" t="s">
        <v>1533</v>
      </c>
      <c r="AY329" s="164" t="s">
        <v>1750</v>
      </c>
    </row>
    <row r="330" spans="1:65" s="11" customFormat="1" ht="22.9" customHeight="1">
      <c r="B330" s="130"/>
      <c r="D330" s="131" t="s">
        <v>1525</v>
      </c>
      <c r="E330" s="140" t="s">
        <v>2049</v>
      </c>
      <c r="F330" s="140" t="s">
        <v>2050</v>
      </c>
      <c r="J330" s="141">
        <f>BK330</f>
        <v>0</v>
      </c>
      <c r="L330" s="130"/>
      <c r="M330" s="134"/>
      <c r="N330" s="135"/>
      <c r="O330" s="135"/>
      <c r="P330" s="136">
        <f>P331</f>
        <v>422.67319999999995</v>
      </c>
      <c r="Q330" s="135"/>
      <c r="R330" s="136">
        <f>R331</f>
        <v>0</v>
      </c>
      <c r="S330" s="135"/>
      <c r="T330" s="137">
        <f>T331</f>
        <v>0</v>
      </c>
      <c r="AR330" s="131" t="s">
        <v>1533</v>
      </c>
      <c r="AT330" s="138" t="s">
        <v>1525</v>
      </c>
      <c r="AU330" s="138" t="s">
        <v>1533</v>
      </c>
      <c r="AY330" s="131" t="s">
        <v>1750</v>
      </c>
      <c r="BK330" s="139">
        <f>BK331</f>
        <v>0</v>
      </c>
    </row>
    <row r="331" spans="1:65" s="1" customFormat="1" ht="49.15" customHeight="1">
      <c r="A331" s="29"/>
      <c r="B331" s="142"/>
      <c r="C331" s="143" t="s">
        <v>2326</v>
      </c>
      <c r="D331" s="143" t="s">
        <v>1752</v>
      </c>
      <c r="E331" s="144" t="s">
        <v>2052</v>
      </c>
      <c r="F331" s="145" t="s">
        <v>2053</v>
      </c>
      <c r="G331" s="146" t="s">
        <v>1839</v>
      </c>
      <c r="H331" s="147">
        <v>285.58999999999997</v>
      </c>
      <c r="I331" s="148"/>
      <c r="J331" s="148">
        <f>ROUND(I331*H331,2)</f>
        <v>0</v>
      </c>
      <c r="K331" s="149"/>
      <c r="L331" s="30"/>
      <c r="M331" s="150" t="s">
        <v>1456</v>
      </c>
      <c r="N331" s="151" t="s">
        <v>1491</v>
      </c>
      <c r="O331" s="152">
        <v>1.48</v>
      </c>
      <c r="P331" s="152">
        <f>O331*H331</f>
        <v>422.67319999999995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1756</v>
      </c>
      <c r="AT331" s="154" t="s">
        <v>1752</v>
      </c>
      <c r="AU331" s="154" t="s">
        <v>1535</v>
      </c>
      <c r="AY331" s="17" t="s">
        <v>1750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1533</v>
      </c>
      <c r="BK331" s="155">
        <f>ROUND(I331*H331,2)</f>
        <v>0</v>
      </c>
      <c r="BL331" s="17" t="s">
        <v>1756</v>
      </c>
      <c r="BM331" s="154" t="s">
        <v>2054</v>
      </c>
    </row>
    <row r="332" spans="1:65" s="11" customFormat="1" ht="22.9" customHeight="1">
      <c r="B332" s="130"/>
      <c r="D332" s="131" t="s">
        <v>1525</v>
      </c>
      <c r="E332" s="140" t="s">
        <v>2055</v>
      </c>
      <c r="F332" s="140" t="s">
        <v>2056</v>
      </c>
      <c r="J332" s="141">
        <f>BK332</f>
        <v>0</v>
      </c>
      <c r="L332" s="130"/>
      <c r="M332" s="134"/>
      <c r="N332" s="135"/>
      <c r="O332" s="135"/>
      <c r="P332" s="136">
        <f>SUM(P333:P342)</f>
        <v>17.500157999999999</v>
      </c>
      <c r="Q332" s="135"/>
      <c r="R332" s="136">
        <f>SUM(R333:R342)</f>
        <v>0</v>
      </c>
      <c r="S332" s="135"/>
      <c r="T332" s="137">
        <f>SUM(T333:T342)</f>
        <v>0</v>
      </c>
      <c r="AR332" s="131" t="s">
        <v>1533</v>
      </c>
      <c r="AT332" s="138" t="s">
        <v>1525</v>
      </c>
      <c r="AU332" s="138" t="s">
        <v>1533</v>
      </c>
      <c r="AY332" s="131" t="s">
        <v>1750</v>
      </c>
      <c r="BK332" s="139">
        <f>SUM(BK333:BK342)</f>
        <v>0</v>
      </c>
    </row>
    <row r="333" spans="1:65" s="1" customFormat="1" ht="37.9" customHeight="1">
      <c r="A333" s="29"/>
      <c r="B333" s="142"/>
      <c r="C333" s="143" t="s">
        <v>2330</v>
      </c>
      <c r="D333" s="143" t="s">
        <v>1752</v>
      </c>
      <c r="E333" s="144" t="s">
        <v>2058</v>
      </c>
      <c r="F333" s="145" t="s">
        <v>2059</v>
      </c>
      <c r="G333" s="146" t="s">
        <v>1839</v>
      </c>
      <c r="H333" s="147">
        <v>68.093999999999994</v>
      </c>
      <c r="I333" s="148"/>
      <c r="J333" s="148">
        <f>ROUND(I333*H333,2)</f>
        <v>0</v>
      </c>
      <c r="K333" s="149"/>
      <c r="L333" s="30"/>
      <c r="M333" s="150" t="s">
        <v>1456</v>
      </c>
      <c r="N333" s="151" t="s">
        <v>1491</v>
      </c>
      <c r="O333" s="152">
        <v>0.03</v>
      </c>
      <c r="P333" s="152">
        <f>O333*H333</f>
        <v>2.0428199999999999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1756</v>
      </c>
      <c r="AT333" s="154" t="s">
        <v>1752</v>
      </c>
      <c r="AU333" s="154" t="s">
        <v>1535</v>
      </c>
      <c r="AY333" s="17" t="s">
        <v>1750</v>
      </c>
      <c r="BE333" s="155">
        <f>IF(N333="základní",J333,0)</f>
        <v>0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7" t="s">
        <v>1533</v>
      </c>
      <c r="BK333" s="155">
        <f>ROUND(I333*H333,2)</f>
        <v>0</v>
      </c>
      <c r="BL333" s="17" t="s">
        <v>1756</v>
      </c>
      <c r="BM333" s="154" t="s">
        <v>2060</v>
      </c>
    </row>
    <row r="334" spans="1:65" s="1" customFormat="1" ht="37.9" customHeight="1">
      <c r="A334" s="29"/>
      <c r="B334" s="142"/>
      <c r="C334" s="143" t="s">
        <v>754</v>
      </c>
      <c r="D334" s="143" t="s">
        <v>1752</v>
      </c>
      <c r="E334" s="144" t="s">
        <v>2062</v>
      </c>
      <c r="F334" s="145" t="s">
        <v>2063</v>
      </c>
      <c r="G334" s="146" t="s">
        <v>1839</v>
      </c>
      <c r="H334" s="147">
        <v>2315.1959999999999</v>
      </c>
      <c r="I334" s="148"/>
      <c r="J334" s="148">
        <f>ROUND(I334*H334,2)</f>
        <v>0</v>
      </c>
      <c r="K334" s="149"/>
      <c r="L334" s="30"/>
      <c r="M334" s="150" t="s">
        <v>1456</v>
      </c>
      <c r="N334" s="151" t="s">
        <v>1491</v>
      </c>
      <c r="O334" s="152">
        <v>2E-3</v>
      </c>
      <c r="P334" s="152">
        <f>O334*H334</f>
        <v>4.6303919999999996</v>
      </c>
      <c r="Q334" s="152">
        <v>0</v>
      </c>
      <c r="R334" s="152">
        <f>Q334*H334</f>
        <v>0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1756</v>
      </c>
      <c r="AT334" s="154" t="s">
        <v>1752</v>
      </c>
      <c r="AU334" s="154" t="s">
        <v>1535</v>
      </c>
      <c r="AY334" s="17" t="s">
        <v>1750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1533</v>
      </c>
      <c r="BK334" s="155">
        <f>ROUND(I334*H334,2)</f>
        <v>0</v>
      </c>
      <c r="BL334" s="17" t="s">
        <v>1756</v>
      </c>
      <c r="BM334" s="154" t="s">
        <v>2064</v>
      </c>
    </row>
    <row r="335" spans="1:65" s="13" customFormat="1">
      <c r="B335" s="163"/>
      <c r="D335" s="157" t="s">
        <v>1758</v>
      </c>
      <c r="F335" s="165" t="s">
        <v>140</v>
      </c>
      <c r="H335" s="166">
        <v>2315.1959999999999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1758</v>
      </c>
      <c r="AU335" s="164" t="s">
        <v>1535</v>
      </c>
      <c r="AV335" s="13" t="s">
        <v>1535</v>
      </c>
      <c r="AW335" s="13" t="s">
        <v>1458</v>
      </c>
      <c r="AX335" s="13" t="s">
        <v>1533</v>
      </c>
      <c r="AY335" s="164" t="s">
        <v>1750</v>
      </c>
    </row>
    <row r="336" spans="1:65" s="1" customFormat="1" ht="24.2" customHeight="1">
      <c r="A336" s="29"/>
      <c r="B336" s="142"/>
      <c r="C336" s="143" t="s">
        <v>759</v>
      </c>
      <c r="D336" s="143" t="s">
        <v>1752</v>
      </c>
      <c r="E336" s="144" t="s">
        <v>2067</v>
      </c>
      <c r="F336" s="145" t="s">
        <v>2068</v>
      </c>
      <c r="G336" s="146" t="s">
        <v>1839</v>
      </c>
      <c r="H336" s="147">
        <v>68.093999999999994</v>
      </c>
      <c r="I336" s="148"/>
      <c r="J336" s="148">
        <f>ROUND(I336*H336,2)</f>
        <v>0</v>
      </c>
      <c r="K336" s="149"/>
      <c r="L336" s="30"/>
      <c r="M336" s="150" t="s">
        <v>1456</v>
      </c>
      <c r="N336" s="151" t="s">
        <v>1491</v>
      </c>
      <c r="O336" s="152">
        <v>0.159</v>
      </c>
      <c r="P336" s="152">
        <f>O336*H336</f>
        <v>10.826946</v>
      </c>
      <c r="Q336" s="152">
        <v>0</v>
      </c>
      <c r="R336" s="152">
        <f>Q336*H336</f>
        <v>0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1756</v>
      </c>
      <c r="AT336" s="154" t="s">
        <v>1752</v>
      </c>
      <c r="AU336" s="154" t="s">
        <v>1535</v>
      </c>
      <c r="AY336" s="17" t="s">
        <v>1750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1533</v>
      </c>
      <c r="BK336" s="155">
        <f>ROUND(I336*H336,2)</f>
        <v>0</v>
      </c>
      <c r="BL336" s="17" t="s">
        <v>1756</v>
      </c>
      <c r="BM336" s="154" t="s">
        <v>2069</v>
      </c>
    </row>
    <row r="337" spans="1:65" s="1" customFormat="1" ht="55.5" customHeight="1">
      <c r="A337" s="29"/>
      <c r="B337" s="142"/>
      <c r="C337" s="143" t="s">
        <v>2335</v>
      </c>
      <c r="D337" s="143" t="s">
        <v>1752</v>
      </c>
      <c r="E337" s="144" t="s">
        <v>2071</v>
      </c>
      <c r="F337" s="145" t="s">
        <v>2072</v>
      </c>
      <c r="G337" s="146" t="s">
        <v>1839</v>
      </c>
      <c r="H337" s="147">
        <v>17.861999999999998</v>
      </c>
      <c r="I337" s="148"/>
      <c r="J337" s="148">
        <f>ROUND(I337*H337,2)</f>
        <v>0</v>
      </c>
      <c r="K337" s="149"/>
      <c r="L337" s="30"/>
      <c r="M337" s="150" t="s">
        <v>1456</v>
      </c>
      <c r="N337" s="151" t="s">
        <v>1491</v>
      </c>
      <c r="O337" s="152">
        <v>0</v>
      </c>
      <c r="P337" s="152">
        <f>O337*H337</f>
        <v>0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1756</v>
      </c>
      <c r="AT337" s="154" t="s">
        <v>1752</v>
      </c>
      <c r="AU337" s="154" t="s">
        <v>1535</v>
      </c>
      <c r="AY337" s="17" t="s">
        <v>1750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7" t="s">
        <v>1533</v>
      </c>
      <c r="BK337" s="155">
        <f>ROUND(I337*H337,2)</f>
        <v>0</v>
      </c>
      <c r="BL337" s="17" t="s">
        <v>1756</v>
      </c>
      <c r="BM337" s="154" t="s">
        <v>2073</v>
      </c>
    </row>
    <row r="338" spans="1:65" s="13" customFormat="1">
      <c r="B338" s="163"/>
      <c r="D338" s="157" t="s">
        <v>1758</v>
      </c>
      <c r="E338" s="164" t="s">
        <v>1456</v>
      </c>
      <c r="F338" s="165" t="s">
        <v>141</v>
      </c>
      <c r="H338" s="166">
        <v>17.861999999999998</v>
      </c>
      <c r="L338" s="163"/>
      <c r="M338" s="167"/>
      <c r="N338" s="168"/>
      <c r="O338" s="168"/>
      <c r="P338" s="168"/>
      <c r="Q338" s="168"/>
      <c r="R338" s="168"/>
      <c r="S338" s="168"/>
      <c r="T338" s="169"/>
      <c r="AT338" s="164" t="s">
        <v>1758</v>
      </c>
      <c r="AU338" s="164" t="s">
        <v>1535</v>
      </c>
      <c r="AV338" s="13" t="s">
        <v>1535</v>
      </c>
      <c r="AW338" s="13" t="s">
        <v>1482</v>
      </c>
      <c r="AX338" s="13" t="s">
        <v>1533</v>
      </c>
      <c r="AY338" s="164" t="s">
        <v>1750</v>
      </c>
    </row>
    <row r="339" spans="1:65" s="1" customFormat="1" ht="62.65" customHeight="1">
      <c r="A339" s="29"/>
      <c r="B339" s="142"/>
      <c r="C339" s="143" t="s">
        <v>2339</v>
      </c>
      <c r="D339" s="143" t="s">
        <v>1752</v>
      </c>
      <c r="E339" s="144" t="s">
        <v>2075</v>
      </c>
      <c r="F339" s="145" t="s">
        <v>2076</v>
      </c>
      <c r="G339" s="146" t="s">
        <v>1839</v>
      </c>
      <c r="H339" s="147">
        <v>16.061</v>
      </c>
      <c r="I339" s="148"/>
      <c r="J339" s="148">
        <f>ROUND(I339*H339,2)</f>
        <v>0</v>
      </c>
      <c r="K339" s="149"/>
      <c r="L339" s="30"/>
      <c r="M339" s="150" t="s">
        <v>1456</v>
      </c>
      <c r="N339" s="151" t="s">
        <v>1491</v>
      </c>
      <c r="O339" s="152">
        <v>0</v>
      </c>
      <c r="P339" s="152">
        <f>O339*H339</f>
        <v>0</v>
      </c>
      <c r="Q339" s="152">
        <v>0</v>
      </c>
      <c r="R339" s="152">
        <f>Q339*H339</f>
        <v>0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1756</v>
      </c>
      <c r="AT339" s="154" t="s">
        <v>1752</v>
      </c>
      <c r="AU339" s="154" t="s">
        <v>1535</v>
      </c>
      <c r="AY339" s="17" t="s">
        <v>1750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1533</v>
      </c>
      <c r="BK339" s="155">
        <f>ROUND(I339*H339,2)</f>
        <v>0</v>
      </c>
      <c r="BL339" s="17" t="s">
        <v>1756</v>
      </c>
      <c r="BM339" s="154" t="s">
        <v>2077</v>
      </c>
    </row>
    <row r="340" spans="1:65" s="13" customFormat="1">
      <c r="B340" s="163"/>
      <c r="D340" s="157" t="s">
        <v>1758</v>
      </c>
      <c r="E340" s="164" t="s">
        <v>1456</v>
      </c>
      <c r="F340" s="165" t="s">
        <v>142</v>
      </c>
      <c r="H340" s="166">
        <v>16.061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1758</v>
      </c>
      <c r="AU340" s="164" t="s">
        <v>1535</v>
      </c>
      <c r="AV340" s="13" t="s">
        <v>1535</v>
      </c>
      <c r="AW340" s="13" t="s">
        <v>1482</v>
      </c>
      <c r="AX340" s="13" t="s">
        <v>1533</v>
      </c>
      <c r="AY340" s="164" t="s">
        <v>1750</v>
      </c>
    </row>
    <row r="341" spans="1:65" s="1" customFormat="1" ht="55.5" customHeight="1">
      <c r="A341" s="29"/>
      <c r="B341" s="142"/>
      <c r="C341" s="143" t="s">
        <v>761</v>
      </c>
      <c r="D341" s="143" t="s">
        <v>1752</v>
      </c>
      <c r="E341" s="144" t="s">
        <v>2080</v>
      </c>
      <c r="F341" s="145" t="s">
        <v>1838</v>
      </c>
      <c r="G341" s="146" t="s">
        <v>1839</v>
      </c>
      <c r="H341" s="147">
        <v>34.170999999999999</v>
      </c>
      <c r="I341" s="148"/>
      <c r="J341" s="148">
        <f>ROUND(I341*H341,2)</f>
        <v>0</v>
      </c>
      <c r="K341" s="149"/>
      <c r="L341" s="30"/>
      <c r="M341" s="150" t="s">
        <v>1456</v>
      </c>
      <c r="N341" s="151" t="s">
        <v>1491</v>
      </c>
      <c r="O341" s="152">
        <v>0</v>
      </c>
      <c r="P341" s="152">
        <f>O341*H341</f>
        <v>0</v>
      </c>
      <c r="Q341" s="152">
        <v>0</v>
      </c>
      <c r="R341" s="152">
        <f>Q341*H341</f>
        <v>0</v>
      </c>
      <c r="S341" s="152">
        <v>0</v>
      </c>
      <c r="T341" s="153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1756</v>
      </c>
      <c r="AT341" s="154" t="s">
        <v>1752</v>
      </c>
      <c r="AU341" s="154" t="s">
        <v>1535</v>
      </c>
      <c r="AY341" s="17" t="s">
        <v>1750</v>
      </c>
      <c r="BE341" s="155">
        <f>IF(N341="základní",J341,0)</f>
        <v>0</v>
      </c>
      <c r="BF341" s="155">
        <f>IF(N341="snížená",J341,0)</f>
        <v>0</v>
      </c>
      <c r="BG341" s="155">
        <f>IF(N341="zákl. přenesená",J341,0)</f>
        <v>0</v>
      </c>
      <c r="BH341" s="155">
        <f>IF(N341="sníž. přenesená",J341,0)</f>
        <v>0</v>
      </c>
      <c r="BI341" s="155">
        <f>IF(N341="nulová",J341,0)</f>
        <v>0</v>
      </c>
      <c r="BJ341" s="17" t="s">
        <v>1533</v>
      </c>
      <c r="BK341" s="155">
        <f>ROUND(I341*H341,2)</f>
        <v>0</v>
      </c>
      <c r="BL341" s="17" t="s">
        <v>1756</v>
      </c>
      <c r="BM341" s="154" t="s">
        <v>2081</v>
      </c>
    </row>
    <row r="342" spans="1:65" s="13" customFormat="1">
      <c r="B342" s="163"/>
      <c r="D342" s="157" t="s">
        <v>1758</v>
      </c>
      <c r="E342" s="164" t="s">
        <v>1456</v>
      </c>
      <c r="F342" s="165" t="s">
        <v>143</v>
      </c>
      <c r="H342" s="166">
        <v>34.170999999999999</v>
      </c>
      <c r="L342" s="163"/>
      <c r="M342" s="187"/>
      <c r="N342" s="188"/>
      <c r="O342" s="188"/>
      <c r="P342" s="188"/>
      <c r="Q342" s="188"/>
      <c r="R342" s="188"/>
      <c r="S342" s="188"/>
      <c r="T342" s="189"/>
      <c r="AT342" s="164" t="s">
        <v>1758</v>
      </c>
      <c r="AU342" s="164" t="s">
        <v>1535</v>
      </c>
      <c r="AV342" s="13" t="s">
        <v>1535</v>
      </c>
      <c r="AW342" s="13" t="s">
        <v>1482</v>
      </c>
      <c r="AX342" s="13" t="s">
        <v>1533</v>
      </c>
      <c r="AY342" s="164" t="s">
        <v>1750</v>
      </c>
    </row>
    <row r="343" spans="1:65" s="1" customFormat="1" ht="6.95" customHeight="1">
      <c r="A343" s="29"/>
      <c r="B343" s="44"/>
      <c r="C343" s="45"/>
      <c r="D343" s="45"/>
      <c r="E343" s="45"/>
      <c r="F343" s="45"/>
      <c r="G343" s="45"/>
      <c r="H343" s="45"/>
      <c r="I343" s="45"/>
      <c r="J343" s="45"/>
      <c r="K343" s="45"/>
      <c r="L343" s="30"/>
      <c r="M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</row>
  </sheetData>
  <autoFilter ref="C128:K342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9"/>
  <sheetViews>
    <sheetView showGridLines="0" topLeftCell="A217" workbookViewId="0">
      <selection activeCell="I130" sqref="I130:I2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1696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144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145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ROUND(J127,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ROUND((SUM(BE127:BE248)),  2)</f>
        <v>0</v>
      </c>
      <c r="G35" s="29"/>
      <c r="H35" s="29"/>
      <c r="I35" s="102">
        <v>0.21</v>
      </c>
      <c r="J35" s="101">
        <f>ROUND(((SUM(BE127:BE248))*I35),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ROUND((SUM(BF127:BF248)),  2)</f>
        <v>0</v>
      </c>
      <c r="G36" s="29"/>
      <c r="H36" s="29"/>
      <c r="I36" s="102">
        <v>0.12</v>
      </c>
      <c r="J36" s="101">
        <f>ROUND(((SUM(BF127:BF248))*I36),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ROUND((SUM(BG127:BG248)),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ROUND((SUM(BH127:BH248)),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ROUND((SUM(BI127:BI248)),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144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SO_06.1-N - DČS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J127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1729</v>
      </c>
      <c r="E102" s="117"/>
      <c r="F102" s="117"/>
      <c r="G102" s="117"/>
      <c r="H102" s="117"/>
      <c r="I102" s="117"/>
      <c r="J102" s="118">
        <f>J206</f>
        <v>0</v>
      </c>
      <c r="L102" s="115"/>
    </row>
    <row r="103" spans="1:47" s="9" customFormat="1" ht="19.899999999999999" customHeight="1">
      <c r="B103" s="115"/>
      <c r="D103" s="116" t="s">
        <v>1731</v>
      </c>
      <c r="E103" s="117"/>
      <c r="F103" s="117"/>
      <c r="G103" s="117"/>
      <c r="H103" s="117"/>
      <c r="I103" s="117"/>
      <c r="J103" s="118">
        <f>J211</f>
        <v>0</v>
      </c>
      <c r="L103" s="115"/>
    </row>
    <row r="104" spans="1:47" s="9" customFormat="1" ht="19.899999999999999" customHeight="1">
      <c r="B104" s="115"/>
      <c r="D104" s="116" t="s">
        <v>1734</v>
      </c>
      <c r="E104" s="117"/>
      <c r="F104" s="117"/>
      <c r="G104" s="117"/>
      <c r="H104" s="117"/>
      <c r="I104" s="117"/>
      <c r="J104" s="118">
        <f>J236</f>
        <v>0</v>
      </c>
      <c r="L104" s="115"/>
    </row>
    <row r="105" spans="1:47" s="9" customFormat="1" ht="19.899999999999999" customHeight="1">
      <c r="B105" s="115"/>
      <c r="D105" s="116" t="s">
        <v>146</v>
      </c>
      <c r="E105" s="117"/>
      <c r="F105" s="117"/>
      <c r="G105" s="117"/>
      <c r="H105" s="117"/>
      <c r="I105" s="117"/>
      <c r="J105" s="118">
        <f>J247</f>
        <v>0</v>
      </c>
      <c r="L105" s="115"/>
    </row>
    <row r="106" spans="1:47" s="1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1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24.95" customHeight="1">
      <c r="A112" s="29"/>
      <c r="B112" s="30"/>
      <c r="C112" s="21" t="s">
        <v>1735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12" customHeight="1">
      <c r="A114" s="29"/>
      <c r="B114" s="30"/>
      <c r="C114" s="26" t="s">
        <v>1468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6.5" customHeight="1">
      <c r="A115" s="29"/>
      <c r="B115" s="30"/>
      <c r="C115" s="29"/>
      <c r="D115" s="29"/>
      <c r="E115" s="716" t="str">
        <f>E7</f>
        <v>Kanalizace Dvůr Králové nad Labem - Verdek</v>
      </c>
      <c r="F115" s="717"/>
      <c r="G115" s="717"/>
      <c r="H115" s="71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ht="12" customHeight="1">
      <c r="B116" s="20"/>
      <c r="C116" s="26" t="s">
        <v>1716</v>
      </c>
      <c r="L116" s="20"/>
    </row>
    <row r="117" spans="1:63" s="1" customFormat="1" ht="16.5" customHeight="1">
      <c r="A117" s="29"/>
      <c r="B117" s="30"/>
      <c r="C117" s="29"/>
      <c r="D117" s="29"/>
      <c r="E117" s="716" t="s">
        <v>144</v>
      </c>
      <c r="F117" s="715"/>
      <c r="G117" s="715"/>
      <c r="H117" s="71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1" customFormat="1" ht="12" customHeight="1">
      <c r="A118" s="29"/>
      <c r="B118" s="30"/>
      <c r="C118" s="26" t="s">
        <v>1718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6.5" customHeight="1">
      <c r="A119" s="29"/>
      <c r="B119" s="30"/>
      <c r="C119" s="29"/>
      <c r="D119" s="29"/>
      <c r="E119" s="687" t="str">
        <f>E11</f>
        <v>SO_06.1-N - DČS - neuznatelné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12" customHeight="1">
      <c r="A121" s="29"/>
      <c r="B121" s="30"/>
      <c r="C121" s="26" t="s">
        <v>1472</v>
      </c>
      <c r="D121" s="29"/>
      <c r="E121" s="29"/>
      <c r="F121" s="24" t="str">
        <f>F14</f>
        <v xml:space="preserve"> </v>
      </c>
      <c r="G121" s="29"/>
      <c r="H121" s="29"/>
      <c r="I121" s="26" t="s">
        <v>1474</v>
      </c>
      <c r="J121" s="52">
        <f>IF(J14="","",J14)</f>
        <v>45743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15.2" customHeight="1">
      <c r="A123" s="29"/>
      <c r="B123" s="30"/>
      <c r="C123" s="26" t="s">
        <v>1475</v>
      </c>
      <c r="D123" s="29"/>
      <c r="E123" s="29"/>
      <c r="F123" s="24" t="str">
        <f>E17</f>
        <v xml:space="preserve"> </v>
      </c>
      <c r="G123" s="29"/>
      <c r="H123" s="29"/>
      <c r="I123" s="26" t="s">
        <v>1480</v>
      </c>
      <c r="J123" s="27" t="str">
        <f>E23</f>
        <v>Ing. Martin Herman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25.7" customHeight="1">
      <c r="A124" s="29"/>
      <c r="B124" s="30"/>
      <c r="C124" s="26" t="s">
        <v>1479</v>
      </c>
      <c r="D124" s="29"/>
      <c r="E124" s="29"/>
      <c r="F124" s="24" t="str">
        <f>IF(E20="","",E20)</f>
        <v xml:space="preserve"> </v>
      </c>
      <c r="G124" s="29"/>
      <c r="H124" s="29"/>
      <c r="I124" s="26" t="s">
        <v>1483</v>
      </c>
      <c r="J124" s="27" t="str">
        <f>E26</f>
        <v>VIS s.r.o. Hradec Králové, Dita Paštová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0" customFormat="1" ht="29.25" customHeight="1">
      <c r="A126" s="119"/>
      <c r="B126" s="120"/>
      <c r="C126" s="121" t="s">
        <v>1736</v>
      </c>
      <c r="D126" s="122" t="s">
        <v>1511</v>
      </c>
      <c r="E126" s="122" t="s">
        <v>1507</v>
      </c>
      <c r="F126" s="122" t="s">
        <v>1508</v>
      </c>
      <c r="G126" s="122" t="s">
        <v>1737</v>
      </c>
      <c r="H126" s="122" t="s">
        <v>1738</v>
      </c>
      <c r="I126" s="122" t="s">
        <v>1739</v>
      </c>
      <c r="J126" s="123" t="s">
        <v>1722</v>
      </c>
      <c r="K126" s="124" t="s">
        <v>1740</v>
      </c>
      <c r="L126" s="125"/>
      <c r="M126" s="58" t="s">
        <v>1456</v>
      </c>
      <c r="N126" s="59" t="s">
        <v>1490</v>
      </c>
      <c r="O126" s="59" t="s">
        <v>1741</v>
      </c>
      <c r="P126" s="59" t="s">
        <v>1742</v>
      </c>
      <c r="Q126" s="59" t="s">
        <v>1743</v>
      </c>
      <c r="R126" s="59" t="s">
        <v>1744</v>
      </c>
      <c r="S126" s="59" t="s">
        <v>1745</v>
      </c>
      <c r="T126" s="60" t="s">
        <v>1746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1" customFormat="1" ht="22.9" customHeight="1">
      <c r="A127" s="29"/>
      <c r="B127" s="30"/>
      <c r="C127" s="65" t="s">
        <v>1747</v>
      </c>
      <c r="D127" s="29"/>
      <c r="E127" s="29"/>
      <c r="F127" s="29"/>
      <c r="G127" s="29"/>
      <c r="H127" s="29"/>
      <c r="I127" s="29"/>
      <c r="J127" s="126">
        <f>BK127</f>
        <v>0</v>
      </c>
      <c r="K127" s="29"/>
      <c r="L127" s="30"/>
      <c r="M127" s="61"/>
      <c r="N127" s="53"/>
      <c r="O127" s="62"/>
      <c r="P127" s="127">
        <f>P128</f>
        <v>293.00003700000002</v>
      </c>
      <c r="Q127" s="62"/>
      <c r="R127" s="127">
        <f>R128</f>
        <v>17.708449339999998</v>
      </c>
      <c r="S127" s="62"/>
      <c r="T127" s="128">
        <f>T128</f>
        <v>8.1412499999999994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1525</v>
      </c>
      <c r="AU127" s="17" t="s">
        <v>1724</v>
      </c>
      <c r="BK127" s="129">
        <f>BK128</f>
        <v>0</v>
      </c>
    </row>
    <row r="128" spans="1:63" s="11" customFormat="1" ht="25.9" customHeight="1">
      <c r="B128" s="130"/>
      <c r="D128" s="131" t="s">
        <v>1525</v>
      </c>
      <c r="E128" s="132" t="s">
        <v>1748</v>
      </c>
      <c r="F128" s="132" t="s">
        <v>1749</v>
      </c>
      <c r="J128" s="133">
        <f>BK128</f>
        <v>0</v>
      </c>
      <c r="L128" s="130"/>
      <c r="M128" s="134"/>
      <c r="N128" s="135"/>
      <c r="O128" s="135"/>
      <c r="P128" s="136">
        <f>P129+P203+P206+P211+P236+P247</f>
        <v>293.00003700000002</v>
      </c>
      <c r="Q128" s="135"/>
      <c r="R128" s="136">
        <f>R129+R203+R206+R211+R236+R247</f>
        <v>17.708449339999998</v>
      </c>
      <c r="S128" s="135"/>
      <c r="T128" s="137">
        <f>T129+T203+T206+T211+T236+T247</f>
        <v>8.1412499999999994</v>
      </c>
      <c r="AR128" s="131" t="s">
        <v>1533</v>
      </c>
      <c r="AT128" s="138" t="s">
        <v>1525</v>
      </c>
      <c r="AU128" s="138" t="s">
        <v>1526</v>
      </c>
      <c r="AY128" s="131" t="s">
        <v>1750</v>
      </c>
      <c r="BK128" s="139">
        <f>BK129+BK203+BK206+BK211+BK236+BK247</f>
        <v>0</v>
      </c>
    </row>
    <row r="129" spans="1:65" s="11" customFormat="1" ht="22.9" customHeight="1">
      <c r="B129" s="130"/>
      <c r="D129" s="131" t="s">
        <v>1525</v>
      </c>
      <c r="E129" s="140" t="s">
        <v>1533</v>
      </c>
      <c r="F129" s="140" t="s">
        <v>1751</v>
      </c>
      <c r="J129" s="141">
        <f>BK129</f>
        <v>0</v>
      </c>
      <c r="L129" s="130"/>
      <c r="M129" s="134"/>
      <c r="N129" s="135"/>
      <c r="O129" s="135"/>
      <c r="P129" s="136">
        <f>SUM(P130:P202)</f>
        <v>233.55493200000001</v>
      </c>
      <c r="Q129" s="135"/>
      <c r="R129" s="136">
        <f>SUM(R130:R202)</f>
        <v>15.443690419999998</v>
      </c>
      <c r="S129" s="135"/>
      <c r="T129" s="137">
        <f>SUM(T130:T202)</f>
        <v>8.1412499999999994</v>
      </c>
      <c r="AR129" s="131" t="s">
        <v>1533</v>
      </c>
      <c r="AT129" s="138" t="s">
        <v>1525</v>
      </c>
      <c r="AU129" s="138" t="s">
        <v>1533</v>
      </c>
      <c r="AY129" s="131" t="s">
        <v>1750</v>
      </c>
      <c r="BK129" s="139">
        <f>SUM(BK130:BK202)</f>
        <v>0</v>
      </c>
    </row>
    <row r="130" spans="1:65" s="1" customFormat="1" ht="62.65" customHeight="1">
      <c r="A130" s="29"/>
      <c r="B130" s="142"/>
      <c r="C130" s="143" t="s">
        <v>1998</v>
      </c>
      <c r="D130" s="143" t="s">
        <v>1752</v>
      </c>
      <c r="E130" s="144" t="s">
        <v>75</v>
      </c>
      <c r="F130" s="145" t="s">
        <v>76</v>
      </c>
      <c r="G130" s="146" t="s">
        <v>1755</v>
      </c>
      <c r="H130" s="147">
        <v>22.2</v>
      </c>
      <c r="I130" s="148"/>
      <c r="J130" s="148">
        <f>ROUND(I130*H130,2)</f>
        <v>0</v>
      </c>
      <c r="K130" s="149"/>
      <c r="L130" s="30"/>
      <c r="M130" s="150" t="s">
        <v>1456</v>
      </c>
      <c r="N130" s="151" t="s">
        <v>1491</v>
      </c>
      <c r="O130" s="152">
        <v>0.27200000000000002</v>
      </c>
      <c r="P130" s="152">
        <f>O130*H130</f>
        <v>6.0384000000000002</v>
      </c>
      <c r="Q130" s="152">
        <v>0</v>
      </c>
      <c r="R130" s="152">
        <f>Q130*H130</f>
        <v>0</v>
      </c>
      <c r="S130" s="152">
        <v>0.26</v>
      </c>
      <c r="T130" s="153">
        <f>S130*H130</f>
        <v>5.7720000000000002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1756</v>
      </c>
      <c r="AT130" s="154" t="s">
        <v>1752</v>
      </c>
      <c r="AU130" s="154" t="s">
        <v>1535</v>
      </c>
      <c r="AY130" s="17" t="s">
        <v>1750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1533</v>
      </c>
      <c r="BK130" s="155">
        <f>ROUND(I130*H130,2)</f>
        <v>0</v>
      </c>
      <c r="BL130" s="17" t="s">
        <v>1756</v>
      </c>
      <c r="BM130" s="154" t="s">
        <v>147</v>
      </c>
    </row>
    <row r="131" spans="1:65" s="13" customFormat="1">
      <c r="B131" s="163"/>
      <c r="D131" s="157" t="s">
        <v>1758</v>
      </c>
      <c r="E131" s="164" t="s">
        <v>1456</v>
      </c>
      <c r="F131" s="165" t="s">
        <v>148</v>
      </c>
      <c r="H131" s="166">
        <v>18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1758</v>
      </c>
      <c r="AU131" s="164" t="s">
        <v>1535</v>
      </c>
      <c r="AV131" s="13" t="s">
        <v>1535</v>
      </c>
      <c r="AW131" s="13" t="s">
        <v>1482</v>
      </c>
      <c r="AX131" s="13" t="s">
        <v>1526</v>
      </c>
      <c r="AY131" s="164" t="s">
        <v>1750</v>
      </c>
    </row>
    <row r="132" spans="1:65" s="13" customFormat="1">
      <c r="B132" s="163"/>
      <c r="D132" s="157" t="s">
        <v>1758</v>
      </c>
      <c r="E132" s="164" t="s">
        <v>1456</v>
      </c>
      <c r="F132" s="165" t="s">
        <v>149</v>
      </c>
      <c r="H132" s="166">
        <v>4.2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1758</v>
      </c>
      <c r="AU132" s="164" t="s">
        <v>1535</v>
      </c>
      <c r="AV132" s="13" t="s">
        <v>1535</v>
      </c>
      <c r="AW132" s="13" t="s">
        <v>1482</v>
      </c>
      <c r="AX132" s="13" t="s">
        <v>1526</v>
      </c>
      <c r="AY132" s="164" t="s">
        <v>1750</v>
      </c>
    </row>
    <row r="133" spans="1:65" s="14" customFormat="1">
      <c r="B133" s="170"/>
      <c r="D133" s="157" t="s">
        <v>1758</v>
      </c>
      <c r="E133" s="171" t="s">
        <v>1456</v>
      </c>
      <c r="F133" s="172" t="s">
        <v>1816</v>
      </c>
      <c r="H133" s="173">
        <v>22.2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1758</v>
      </c>
      <c r="AU133" s="171" t="s">
        <v>1535</v>
      </c>
      <c r="AV133" s="14" t="s">
        <v>1756</v>
      </c>
      <c r="AW133" s="14" t="s">
        <v>1482</v>
      </c>
      <c r="AX133" s="14" t="s">
        <v>1533</v>
      </c>
      <c r="AY133" s="171" t="s">
        <v>1750</v>
      </c>
    </row>
    <row r="134" spans="1:65" s="1" customFormat="1" ht="62.65" customHeight="1">
      <c r="A134" s="29"/>
      <c r="B134" s="142"/>
      <c r="C134" s="143" t="s">
        <v>2002</v>
      </c>
      <c r="D134" s="143" t="s">
        <v>1752</v>
      </c>
      <c r="E134" s="144" t="s">
        <v>1761</v>
      </c>
      <c r="F134" s="145" t="s">
        <v>1762</v>
      </c>
      <c r="G134" s="146" t="s">
        <v>1755</v>
      </c>
      <c r="H134" s="147">
        <v>7.29</v>
      </c>
      <c r="I134" s="148"/>
      <c r="J134" s="148">
        <f>ROUND(I134*H134,2)</f>
        <v>0</v>
      </c>
      <c r="K134" s="149"/>
      <c r="L134" s="30"/>
      <c r="M134" s="150" t="s">
        <v>1456</v>
      </c>
      <c r="N134" s="151" t="s">
        <v>1491</v>
      </c>
      <c r="O134" s="152">
        <v>0.19400000000000001</v>
      </c>
      <c r="P134" s="152">
        <f>O134*H134</f>
        <v>1.4142600000000001</v>
      </c>
      <c r="Q134" s="152">
        <v>0</v>
      </c>
      <c r="R134" s="152">
        <f>Q134*H134</f>
        <v>0</v>
      </c>
      <c r="S134" s="152">
        <v>0.32500000000000001</v>
      </c>
      <c r="T134" s="153">
        <f>S134*H134</f>
        <v>2.3692500000000001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1756</v>
      </c>
      <c r="AT134" s="154" t="s">
        <v>1752</v>
      </c>
      <c r="AU134" s="154" t="s">
        <v>1535</v>
      </c>
      <c r="AY134" s="17" t="s">
        <v>1750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1533</v>
      </c>
      <c r="BK134" s="155">
        <f>ROUND(I134*H134,2)</f>
        <v>0</v>
      </c>
      <c r="BL134" s="17" t="s">
        <v>1756</v>
      </c>
      <c r="BM134" s="154" t="s">
        <v>150</v>
      </c>
    </row>
    <row r="135" spans="1:65" s="12" customFormat="1">
      <c r="B135" s="156"/>
      <c r="D135" s="157" t="s">
        <v>1758</v>
      </c>
      <c r="E135" s="158" t="s">
        <v>1456</v>
      </c>
      <c r="F135" s="159" t="s">
        <v>151</v>
      </c>
      <c r="H135" s="158" t="s">
        <v>1456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1758</v>
      </c>
      <c r="AU135" s="158" t="s">
        <v>1535</v>
      </c>
      <c r="AV135" s="12" t="s">
        <v>1533</v>
      </c>
      <c r="AW135" s="12" t="s">
        <v>1482</v>
      </c>
      <c r="AX135" s="12" t="s">
        <v>1526</v>
      </c>
      <c r="AY135" s="158" t="s">
        <v>1750</v>
      </c>
    </row>
    <row r="136" spans="1:65" s="13" customFormat="1">
      <c r="B136" s="163"/>
      <c r="D136" s="157" t="s">
        <v>1758</v>
      </c>
      <c r="E136" s="164" t="s">
        <v>1456</v>
      </c>
      <c r="F136" s="165" t="s">
        <v>152</v>
      </c>
      <c r="H136" s="166">
        <v>7.29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1758</v>
      </c>
      <c r="AU136" s="164" t="s">
        <v>1535</v>
      </c>
      <c r="AV136" s="13" t="s">
        <v>1535</v>
      </c>
      <c r="AW136" s="13" t="s">
        <v>1482</v>
      </c>
      <c r="AX136" s="13" t="s">
        <v>1533</v>
      </c>
      <c r="AY136" s="164" t="s">
        <v>1750</v>
      </c>
    </row>
    <row r="137" spans="1:65" s="1" customFormat="1" ht="24.2" customHeight="1">
      <c r="A137" s="29"/>
      <c r="B137" s="142"/>
      <c r="C137" s="143" t="s">
        <v>1533</v>
      </c>
      <c r="D137" s="143" t="s">
        <v>1752</v>
      </c>
      <c r="E137" s="144" t="s">
        <v>1772</v>
      </c>
      <c r="F137" s="145" t="s">
        <v>1773</v>
      </c>
      <c r="G137" s="146" t="s">
        <v>1774</v>
      </c>
      <c r="H137" s="147">
        <v>75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0.184</v>
      </c>
      <c r="P137" s="152">
        <f>O137*H137</f>
        <v>13.799999999999999</v>
      </c>
      <c r="Q137" s="152">
        <v>3.0000000000000001E-5</v>
      </c>
      <c r="R137" s="152">
        <f>Q137*H137</f>
        <v>2.2500000000000003E-3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1775</v>
      </c>
    </row>
    <row r="138" spans="1:65" s="13" customFormat="1">
      <c r="B138" s="163"/>
      <c r="D138" s="157" t="s">
        <v>1758</v>
      </c>
      <c r="E138" s="164" t="s">
        <v>1456</v>
      </c>
      <c r="F138" s="165" t="s">
        <v>153</v>
      </c>
      <c r="H138" s="166">
        <v>75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1758</v>
      </c>
      <c r="AU138" s="164" t="s">
        <v>1535</v>
      </c>
      <c r="AV138" s="13" t="s">
        <v>1535</v>
      </c>
      <c r="AW138" s="13" t="s">
        <v>1482</v>
      </c>
      <c r="AX138" s="13" t="s">
        <v>1533</v>
      </c>
      <c r="AY138" s="164" t="s">
        <v>1750</v>
      </c>
    </row>
    <row r="139" spans="1:65" s="1" customFormat="1" ht="37.9" customHeight="1">
      <c r="A139" s="29"/>
      <c r="B139" s="142"/>
      <c r="C139" s="143" t="s">
        <v>1535</v>
      </c>
      <c r="D139" s="143" t="s">
        <v>1752</v>
      </c>
      <c r="E139" s="144" t="s">
        <v>1778</v>
      </c>
      <c r="F139" s="145" t="s">
        <v>1779</v>
      </c>
      <c r="G139" s="146" t="s">
        <v>1780</v>
      </c>
      <c r="H139" s="147">
        <v>15</v>
      </c>
      <c r="I139" s="148"/>
      <c r="J139" s="148">
        <f>ROUND(I139*H139,2)</f>
        <v>0</v>
      </c>
      <c r="K139" s="149"/>
      <c r="L139" s="30"/>
      <c r="M139" s="150" t="s">
        <v>1456</v>
      </c>
      <c r="N139" s="151" t="s">
        <v>1491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1535</v>
      </c>
      <c r="AY139" s="17" t="s">
        <v>1750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1533</v>
      </c>
      <c r="BK139" s="155">
        <f>ROUND(I139*H139,2)</f>
        <v>0</v>
      </c>
      <c r="BL139" s="17" t="s">
        <v>1756</v>
      </c>
      <c r="BM139" s="154" t="s">
        <v>1781</v>
      </c>
    </row>
    <row r="140" spans="1:65" s="13" customFormat="1">
      <c r="B140" s="163"/>
      <c r="D140" s="157" t="s">
        <v>1758</v>
      </c>
      <c r="E140" s="164" t="s">
        <v>1456</v>
      </c>
      <c r="F140" s="165" t="s">
        <v>154</v>
      </c>
      <c r="H140" s="166">
        <v>15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1758</v>
      </c>
      <c r="AU140" s="164" t="s">
        <v>1535</v>
      </c>
      <c r="AV140" s="13" t="s">
        <v>1535</v>
      </c>
      <c r="AW140" s="13" t="s">
        <v>1482</v>
      </c>
      <c r="AX140" s="13" t="s">
        <v>1533</v>
      </c>
      <c r="AY140" s="164" t="s">
        <v>1750</v>
      </c>
    </row>
    <row r="141" spans="1:65" s="1" customFormat="1" ht="24.2" customHeight="1">
      <c r="A141" s="29"/>
      <c r="B141" s="142"/>
      <c r="C141" s="143" t="s">
        <v>1764</v>
      </c>
      <c r="D141" s="143" t="s">
        <v>1752</v>
      </c>
      <c r="E141" s="144" t="s">
        <v>1795</v>
      </c>
      <c r="F141" s="145" t="s">
        <v>1796</v>
      </c>
      <c r="G141" s="146" t="s">
        <v>1755</v>
      </c>
      <c r="H141" s="147">
        <v>40.770000000000003</v>
      </c>
      <c r="I141" s="148"/>
      <c r="J141" s="148">
        <f>ROUND(I141*H141,2)</f>
        <v>0</v>
      </c>
      <c r="K141" s="149"/>
      <c r="L141" s="30"/>
      <c r="M141" s="150" t="s">
        <v>1456</v>
      </c>
      <c r="N141" s="151" t="s">
        <v>1491</v>
      </c>
      <c r="O141" s="152">
        <v>1.9E-2</v>
      </c>
      <c r="P141" s="152">
        <f>O141*H141</f>
        <v>0.77463000000000004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1535</v>
      </c>
      <c r="AY141" s="17" t="s">
        <v>1750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1533</v>
      </c>
      <c r="BK141" s="155">
        <f>ROUND(I141*H141,2)</f>
        <v>0</v>
      </c>
      <c r="BL141" s="17" t="s">
        <v>1756</v>
      </c>
      <c r="BM141" s="154" t="s">
        <v>155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156</v>
      </c>
      <c r="H142" s="166">
        <v>21.87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1526</v>
      </c>
      <c r="AY142" s="164" t="s">
        <v>1750</v>
      </c>
    </row>
    <row r="143" spans="1:65" s="13" customFormat="1">
      <c r="B143" s="163"/>
      <c r="D143" s="157" t="s">
        <v>1758</v>
      </c>
      <c r="E143" s="164" t="s">
        <v>1456</v>
      </c>
      <c r="F143" s="165" t="s">
        <v>157</v>
      </c>
      <c r="H143" s="166">
        <v>18.899999999999999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1758</v>
      </c>
      <c r="AU143" s="164" t="s">
        <v>1535</v>
      </c>
      <c r="AV143" s="13" t="s">
        <v>1535</v>
      </c>
      <c r="AW143" s="13" t="s">
        <v>1482</v>
      </c>
      <c r="AX143" s="13" t="s">
        <v>1526</v>
      </c>
      <c r="AY143" s="164" t="s">
        <v>1750</v>
      </c>
    </row>
    <row r="144" spans="1:65" s="14" customFormat="1">
      <c r="B144" s="170"/>
      <c r="D144" s="157" t="s">
        <v>1758</v>
      </c>
      <c r="E144" s="171" t="s">
        <v>1456</v>
      </c>
      <c r="F144" s="172" t="s">
        <v>1816</v>
      </c>
      <c r="H144" s="173">
        <v>40.770000000000003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1758</v>
      </c>
      <c r="AU144" s="171" t="s">
        <v>1535</v>
      </c>
      <c r="AV144" s="14" t="s">
        <v>1756</v>
      </c>
      <c r="AW144" s="14" t="s">
        <v>1482</v>
      </c>
      <c r="AX144" s="14" t="s">
        <v>1533</v>
      </c>
      <c r="AY144" s="171" t="s">
        <v>1750</v>
      </c>
    </row>
    <row r="145" spans="1:65" s="1" customFormat="1" ht="44.25" customHeight="1">
      <c r="A145" s="29"/>
      <c r="B145" s="142"/>
      <c r="C145" s="143" t="s">
        <v>1756</v>
      </c>
      <c r="D145" s="143" t="s">
        <v>1752</v>
      </c>
      <c r="E145" s="144" t="s">
        <v>1357</v>
      </c>
      <c r="F145" s="145" t="s">
        <v>1358</v>
      </c>
      <c r="G145" s="146" t="s">
        <v>1802</v>
      </c>
      <c r="H145" s="147">
        <v>20.338999999999999</v>
      </c>
      <c r="I145" s="148"/>
      <c r="J145" s="148">
        <f>ROUND(I145*H145,2)</f>
        <v>0</v>
      </c>
      <c r="K145" s="149"/>
      <c r="L145" s="30"/>
      <c r="M145" s="150" t="s">
        <v>1456</v>
      </c>
      <c r="N145" s="151" t="s">
        <v>1491</v>
      </c>
      <c r="O145" s="152">
        <v>0.21299999999999999</v>
      </c>
      <c r="P145" s="152">
        <f>O145*H145</f>
        <v>4.3322069999999995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1756</v>
      </c>
      <c r="AT145" s="154" t="s">
        <v>1752</v>
      </c>
      <c r="AU145" s="154" t="s">
        <v>1535</v>
      </c>
      <c r="AY145" s="17" t="s">
        <v>1750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1533</v>
      </c>
      <c r="BK145" s="155">
        <f>ROUND(I145*H145,2)</f>
        <v>0</v>
      </c>
      <c r="BL145" s="17" t="s">
        <v>1756</v>
      </c>
      <c r="BM145" s="154" t="s">
        <v>1359</v>
      </c>
    </row>
    <row r="146" spans="1:65" s="12" customFormat="1">
      <c r="B146" s="156"/>
      <c r="D146" s="157" t="s">
        <v>1758</v>
      </c>
      <c r="E146" s="158" t="s">
        <v>1456</v>
      </c>
      <c r="F146" s="159" t="s">
        <v>1225</v>
      </c>
      <c r="H146" s="158" t="s">
        <v>1456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1758</v>
      </c>
      <c r="AU146" s="158" t="s">
        <v>1535</v>
      </c>
      <c r="AV146" s="12" t="s">
        <v>1533</v>
      </c>
      <c r="AW146" s="12" t="s">
        <v>1482</v>
      </c>
      <c r="AX146" s="12" t="s">
        <v>1526</v>
      </c>
      <c r="AY146" s="158" t="s">
        <v>1750</v>
      </c>
    </row>
    <row r="147" spans="1:65" s="13" customFormat="1">
      <c r="B147" s="163"/>
      <c r="D147" s="157" t="s">
        <v>1758</v>
      </c>
      <c r="E147" s="164" t="s">
        <v>1456</v>
      </c>
      <c r="F147" s="165" t="s">
        <v>158</v>
      </c>
      <c r="H147" s="166">
        <v>20.338999999999999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1758</v>
      </c>
      <c r="AU147" s="164" t="s">
        <v>1535</v>
      </c>
      <c r="AV147" s="13" t="s">
        <v>1535</v>
      </c>
      <c r="AW147" s="13" t="s">
        <v>1482</v>
      </c>
      <c r="AX147" s="13" t="s">
        <v>1533</v>
      </c>
      <c r="AY147" s="164" t="s">
        <v>1750</v>
      </c>
    </row>
    <row r="148" spans="1:65" s="1" customFormat="1" ht="44.25" customHeight="1">
      <c r="A148" s="29"/>
      <c r="B148" s="142"/>
      <c r="C148" s="143" t="s">
        <v>1771</v>
      </c>
      <c r="D148" s="143" t="s">
        <v>1752</v>
      </c>
      <c r="E148" s="144" t="s">
        <v>1363</v>
      </c>
      <c r="F148" s="145" t="s">
        <v>1364</v>
      </c>
      <c r="G148" s="146" t="s">
        <v>1802</v>
      </c>
      <c r="H148" s="147">
        <v>6.78</v>
      </c>
      <c r="I148" s="148"/>
      <c r="J148" s="148">
        <f>ROUND(I148*H148,2)</f>
        <v>0</v>
      </c>
      <c r="K148" s="149"/>
      <c r="L148" s="30"/>
      <c r="M148" s="150" t="s">
        <v>1456</v>
      </c>
      <c r="N148" s="151" t="s">
        <v>1491</v>
      </c>
      <c r="O148" s="152">
        <v>4.8440000000000003</v>
      </c>
      <c r="P148" s="152">
        <f>O148*H148</f>
        <v>32.842320000000001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1756</v>
      </c>
      <c r="AT148" s="154" t="s">
        <v>1752</v>
      </c>
      <c r="AU148" s="154" t="s">
        <v>1535</v>
      </c>
      <c r="AY148" s="17" t="s">
        <v>1750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1533</v>
      </c>
      <c r="BK148" s="155">
        <f>ROUND(I148*H148,2)</f>
        <v>0</v>
      </c>
      <c r="BL148" s="17" t="s">
        <v>1756</v>
      </c>
      <c r="BM148" s="154" t="s">
        <v>1365</v>
      </c>
    </row>
    <row r="149" spans="1:65" s="13" customFormat="1">
      <c r="B149" s="163"/>
      <c r="D149" s="157" t="s">
        <v>1758</v>
      </c>
      <c r="E149" s="164" t="s">
        <v>1456</v>
      </c>
      <c r="F149" s="165" t="s">
        <v>159</v>
      </c>
      <c r="H149" s="166">
        <v>6.78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1758</v>
      </c>
      <c r="AU149" s="164" t="s">
        <v>1535</v>
      </c>
      <c r="AV149" s="13" t="s">
        <v>1535</v>
      </c>
      <c r="AW149" s="13" t="s">
        <v>1482</v>
      </c>
      <c r="AX149" s="13" t="s">
        <v>1533</v>
      </c>
      <c r="AY149" s="164" t="s">
        <v>1750</v>
      </c>
    </row>
    <row r="150" spans="1:65" s="1" customFormat="1" ht="44.25" customHeight="1">
      <c r="A150" s="29"/>
      <c r="B150" s="142"/>
      <c r="C150" s="143" t="s">
        <v>1777</v>
      </c>
      <c r="D150" s="143" t="s">
        <v>1752</v>
      </c>
      <c r="E150" s="144" t="s">
        <v>1367</v>
      </c>
      <c r="F150" s="145" t="s">
        <v>1368</v>
      </c>
      <c r="G150" s="146" t="s">
        <v>1802</v>
      </c>
      <c r="H150" s="147">
        <v>20.338999999999999</v>
      </c>
      <c r="I150" s="148"/>
      <c r="J150" s="148">
        <f>ROUND(I150*H150,2)</f>
        <v>0</v>
      </c>
      <c r="K150" s="149"/>
      <c r="L150" s="30"/>
      <c r="M150" s="150" t="s">
        <v>1456</v>
      </c>
      <c r="N150" s="151" t="s">
        <v>1491</v>
      </c>
      <c r="O150" s="152">
        <v>0.38</v>
      </c>
      <c r="P150" s="152">
        <f>O150*H150</f>
        <v>7.7288199999999998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1756</v>
      </c>
      <c r="AT150" s="154" t="s">
        <v>1752</v>
      </c>
      <c r="AU150" s="154" t="s">
        <v>1535</v>
      </c>
      <c r="AY150" s="17" t="s">
        <v>1750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1533</v>
      </c>
      <c r="BK150" s="155">
        <f>ROUND(I150*H150,2)</f>
        <v>0</v>
      </c>
      <c r="BL150" s="17" t="s">
        <v>1756</v>
      </c>
      <c r="BM150" s="154" t="s">
        <v>1369</v>
      </c>
    </row>
    <row r="151" spans="1:65" s="12" customFormat="1">
      <c r="B151" s="156"/>
      <c r="D151" s="157" t="s">
        <v>1758</v>
      </c>
      <c r="E151" s="158" t="s">
        <v>1456</v>
      </c>
      <c r="F151" s="159" t="s">
        <v>1227</v>
      </c>
      <c r="H151" s="158" t="s">
        <v>1456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1758</v>
      </c>
      <c r="AU151" s="158" t="s">
        <v>1535</v>
      </c>
      <c r="AV151" s="12" t="s">
        <v>1533</v>
      </c>
      <c r="AW151" s="12" t="s">
        <v>1482</v>
      </c>
      <c r="AX151" s="12" t="s">
        <v>1526</v>
      </c>
      <c r="AY151" s="158" t="s">
        <v>1750</v>
      </c>
    </row>
    <row r="152" spans="1:65" s="13" customFormat="1">
      <c r="B152" s="163"/>
      <c r="D152" s="157" t="s">
        <v>1758</v>
      </c>
      <c r="E152" s="164" t="s">
        <v>1456</v>
      </c>
      <c r="F152" s="165" t="s">
        <v>158</v>
      </c>
      <c r="H152" s="166">
        <v>20.338999999999999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1758</v>
      </c>
      <c r="AU152" s="164" t="s">
        <v>1535</v>
      </c>
      <c r="AV152" s="13" t="s">
        <v>1535</v>
      </c>
      <c r="AW152" s="13" t="s">
        <v>1482</v>
      </c>
      <c r="AX152" s="13" t="s">
        <v>1533</v>
      </c>
      <c r="AY152" s="164" t="s">
        <v>1750</v>
      </c>
    </row>
    <row r="153" spans="1:65" s="1" customFormat="1" ht="44.25" customHeight="1">
      <c r="A153" s="29"/>
      <c r="B153" s="142"/>
      <c r="C153" s="143" t="s">
        <v>1783</v>
      </c>
      <c r="D153" s="143" t="s">
        <v>1752</v>
      </c>
      <c r="E153" s="144" t="s">
        <v>1370</v>
      </c>
      <c r="F153" s="145" t="s">
        <v>1371</v>
      </c>
      <c r="G153" s="146" t="s">
        <v>1802</v>
      </c>
      <c r="H153" s="147">
        <v>20.338999999999999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0.52200000000000002</v>
      </c>
      <c r="P153" s="152">
        <f>O153*H153</f>
        <v>10.616958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1372</v>
      </c>
    </row>
    <row r="154" spans="1:65" s="12" customFormat="1">
      <c r="B154" s="156"/>
      <c r="D154" s="157" t="s">
        <v>1758</v>
      </c>
      <c r="E154" s="158" t="s">
        <v>1456</v>
      </c>
      <c r="F154" s="159" t="s">
        <v>1233</v>
      </c>
      <c r="H154" s="158" t="s">
        <v>1456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1758</v>
      </c>
      <c r="AU154" s="158" t="s">
        <v>1535</v>
      </c>
      <c r="AV154" s="12" t="s">
        <v>1533</v>
      </c>
      <c r="AW154" s="12" t="s">
        <v>1482</v>
      </c>
      <c r="AX154" s="12" t="s">
        <v>1526</v>
      </c>
      <c r="AY154" s="158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158</v>
      </c>
      <c r="H155" s="166">
        <v>20.338999999999999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1533</v>
      </c>
      <c r="AY155" s="164" t="s">
        <v>1750</v>
      </c>
    </row>
    <row r="156" spans="1:65" s="1" customFormat="1" ht="44.25" customHeight="1">
      <c r="A156" s="29"/>
      <c r="B156" s="142"/>
      <c r="C156" s="143" t="s">
        <v>1789</v>
      </c>
      <c r="D156" s="143" t="s">
        <v>1752</v>
      </c>
      <c r="E156" s="144" t="s">
        <v>1373</v>
      </c>
      <c r="F156" s="145" t="s">
        <v>1374</v>
      </c>
      <c r="G156" s="146" t="s">
        <v>1802</v>
      </c>
      <c r="H156" s="147">
        <v>6.78</v>
      </c>
      <c r="I156" s="148"/>
      <c r="J156" s="148">
        <f>ROUND(I156*H156,2)</f>
        <v>0</v>
      </c>
      <c r="K156" s="149"/>
      <c r="L156" s="30"/>
      <c r="M156" s="150" t="s">
        <v>1456</v>
      </c>
      <c r="N156" s="151" t="s">
        <v>1491</v>
      </c>
      <c r="O156" s="152">
        <v>0.89600000000000002</v>
      </c>
      <c r="P156" s="152">
        <f>O156*H156</f>
        <v>6.0748800000000003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1756</v>
      </c>
      <c r="AT156" s="154" t="s">
        <v>1752</v>
      </c>
      <c r="AU156" s="154" t="s">
        <v>1535</v>
      </c>
      <c r="AY156" s="17" t="s">
        <v>1750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1533</v>
      </c>
      <c r="BK156" s="155">
        <f>ROUND(I156*H156,2)</f>
        <v>0</v>
      </c>
      <c r="BL156" s="17" t="s">
        <v>1756</v>
      </c>
      <c r="BM156" s="154" t="s">
        <v>160</v>
      </c>
    </row>
    <row r="157" spans="1:65" s="12" customFormat="1">
      <c r="B157" s="156"/>
      <c r="D157" s="157" t="s">
        <v>1758</v>
      </c>
      <c r="E157" s="158" t="s">
        <v>1456</v>
      </c>
      <c r="F157" s="159" t="s">
        <v>1235</v>
      </c>
      <c r="H157" s="158" t="s">
        <v>1456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1758</v>
      </c>
      <c r="AU157" s="158" t="s">
        <v>1535</v>
      </c>
      <c r="AV157" s="12" t="s">
        <v>1533</v>
      </c>
      <c r="AW157" s="12" t="s">
        <v>1482</v>
      </c>
      <c r="AX157" s="12" t="s">
        <v>1526</v>
      </c>
      <c r="AY157" s="158" t="s">
        <v>1750</v>
      </c>
    </row>
    <row r="158" spans="1:65" s="13" customFormat="1">
      <c r="B158" s="163"/>
      <c r="D158" s="157" t="s">
        <v>1758</v>
      </c>
      <c r="E158" s="164" t="s">
        <v>1456</v>
      </c>
      <c r="F158" s="165" t="s">
        <v>161</v>
      </c>
      <c r="H158" s="166">
        <v>6.78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1758</v>
      </c>
      <c r="AU158" s="164" t="s">
        <v>1535</v>
      </c>
      <c r="AV158" s="13" t="s">
        <v>1535</v>
      </c>
      <c r="AW158" s="13" t="s">
        <v>1482</v>
      </c>
      <c r="AX158" s="13" t="s">
        <v>1533</v>
      </c>
      <c r="AY158" s="164" t="s">
        <v>1750</v>
      </c>
    </row>
    <row r="159" spans="1:65" s="1" customFormat="1" ht="55.5" customHeight="1">
      <c r="A159" s="29"/>
      <c r="B159" s="142"/>
      <c r="C159" s="143" t="s">
        <v>1794</v>
      </c>
      <c r="D159" s="143" t="s">
        <v>1752</v>
      </c>
      <c r="E159" s="144" t="s">
        <v>1222</v>
      </c>
      <c r="F159" s="145" t="s">
        <v>1223</v>
      </c>
      <c r="G159" s="146" t="s">
        <v>1802</v>
      </c>
      <c r="H159" s="147">
        <v>6.8040000000000003</v>
      </c>
      <c r="I159" s="148"/>
      <c r="J159" s="148">
        <f>ROUND(I159*H159,2)</f>
        <v>0</v>
      </c>
      <c r="K159" s="149"/>
      <c r="L159" s="30"/>
      <c r="M159" s="150" t="s">
        <v>1456</v>
      </c>
      <c r="N159" s="151" t="s">
        <v>1491</v>
      </c>
      <c r="O159" s="152">
        <v>0.23400000000000001</v>
      </c>
      <c r="P159" s="152">
        <f>O159*H159</f>
        <v>1.5921360000000002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1756</v>
      </c>
      <c r="AT159" s="154" t="s">
        <v>1752</v>
      </c>
      <c r="AU159" s="154" t="s">
        <v>1535</v>
      </c>
      <c r="AY159" s="17" t="s">
        <v>1750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1533</v>
      </c>
      <c r="BK159" s="155">
        <f>ROUND(I159*H159,2)</f>
        <v>0</v>
      </c>
      <c r="BL159" s="17" t="s">
        <v>1756</v>
      </c>
      <c r="BM159" s="154" t="s">
        <v>162</v>
      </c>
    </row>
    <row r="160" spans="1:65" s="12" customFormat="1">
      <c r="B160" s="156"/>
      <c r="D160" s="157" t="s">
        <v>1758</v>
      </c>
      <c r="E160" s="158" t="s">
        <v>1456</v>
      </c>
      <c r="F160" s="159" t="s">
        <v>1225</v>
      </c>
      <c r="H160" s="158" t="s">
        <v>1456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1758</v>
      </c>
      <c r="AU160" s="158" t="s">
        <v>1535</v>
      </c>
      <c r="AV160" s="12" t="s">
        <v>1533</v>
      </c>
      <c r="AW160" s="12" t="s">
        <v>1482</v>
      </c>
      <c r="AX160" s="12" t="s">
        <v>1526</v>
      </c>
      <c r="AY160" s="158" t="s">
        <v>1750</v>
      </c>
    </row>
    <row r="161" spans="1:65" s="13" customFormat="1">
      <c r="B161" s="163"/>
      <c r="D161" s="157" t="s">
        <v>1758</v>
      </c>
      <c r="E161" s="164" t="s">
        <v>1456</v>
      </c>
      <c r="F161" s="165" t="s">
        <v>163</v>
      </c>
      <c r="H161" s="166">
        <v>6.8040000000000003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1482</v>
      </c>
      <c r="AX161" s="13" t="s">
        <v>1533</v>
      </c>
      <c r="AY161" s="164" t="s">
        <v>1750</v>
      </c>
    </row>
    <row r="162" spans="1:65" s="1" customFormat="1" ht="55.5" customHeight="1">
      <c r="A162" s="29"/>
      <c r="B162" s="142"/>
      <c r="C162" s="143" t="s">
        <v>1799</v>
      </c>
      <c r="D162" s="143" t="s">
        <v>1752</v>
      </c>
      <c r="E162" s="144" t="s">
        <v>1800</v>
      </c>
      <c r="F162" s="145" t="s">
        <v>1801</v>
      </c>
      <c r="G162" s="146" t="s">
        <v>1802</v>
      </c>
      <c r="H162" s="147">
        <v>6.8040000000000003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0.36199999999999999</v>
      </c>
      <c r="P162" s="152">
        <f>O162*H162</f>
        <v>2.4630480000000001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164</v>
      </c>
    </row>
    <row r="163" spans="1:65" s="12" customFormat="1">
      <c r="B163" s="156"/>
      <c r="D163" s="157" t="s">
        <v>1758</v>
      </c>
      <c r="E163" s="158" t="s">
        <v>1456</v>
      </c>
      <c r="F163" s="159" t="s">
        <v>1227</v>
      </c>
      <c r="H163" s="158" t="s">
        <v>1456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1758</v>
      </c>
      <c r="AU163" s="158" t="s">
        <v>1535</v>
      </c>
      <c r="AV163" s="12" t="s">
        <v>1533</v>
      </c>
      <c r="AW163" s="12" t="s">
        <v>1482</v>
      </c>
      <c r="AX163" s="12" t="s">
        <v>1526</v>
      </c>
      <c r="AY163" s="158" t="s">
        <v>1750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163</v>
      </c>
      <c r="H164" s="166">
        <v>6.8040000000000003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1533</v>
      </c>
      <c r="AY164" s="164" t="s">
        <v>1750</v>
      </c>
    </row>
    <row r="165" spans="1:65" s="1" customFormat="1" ht="55.5" customHeight="1">
      <c r="A165" s="29"/>
      <c r="B165" s="142"/>
      <c r="C165" s="143" t="s">
        <v>1806</v>
      </c>
      <c r="D165" s="143" t="s">
        <v>1752</v>
      </c>
      <c r="E165" s="144" t="s">
        <v>840</v>
      </c>
      <c r="F165" s="145" t="s">
        <v>841</v>
      </c>
      <c r="G165" s="146" t="s">
        <v>1802</v>
      </c>
      <c r="H165" s="147">
        <v>6.8040000000000003</v>
      </c>
      <c r="I165" s="148"/>
      <c r="J165" s="148">
        <f>ROUND(I165*H165,2)</f>
        <v>0</v>
      </c>
      <c r="K165" s="149"/>
      <c r="L165" s="30"/>
      <c r="M165" s="150" t="s">
        <v>1456</v>
      </c>
      <c r="N165" s="151" t="s">
        <v>1491</v>
      </c>
      <c r="O165" s="152">
        <v>0.505</v>
      </c>
      <c r="P165" s="152">
        <f>O165*H165</f>
        <v>3.4360200000000001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1756</v>
      </c>
      <c r="AT165" s="154" t="s">
        <v>1752</v>
      </c>
      <c r="AU165" s="154" t="s">
        <v>1535</v>
      </c>
      <c r="AY165" s="17" t="s">
        <v>1750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1533</v>
      </c>
      <c r="BK165" s="155">
        <f>ROUND(I165*H165,2)</f>
        <v>0</v>
      </c>
      <c r="BL165" s="17" t="s">
        <v>1756</v>
      </c>
      <c r="BM165" s="154" t="s">
        <v>165</v>
      </c>
    </row>
    <row r="166" spans="1:65" s="12" customFormat="1">
      <c r="B166" s="156"/>
      <c r="D166" s="157" t="s">
        <v>1758</v>
      </c>
      <c r="E166" s="158" t="s">
        <v>1456</v>
      </c>
      <c r="F166" s="159" t="s">
        <v>1233</v>
      </c>
      <c r="H166" s="158" t="s">
        <v>1456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1758</v>
      </c>
      <c r="AU166" s="158" t="s">
        <v>1535</v>
      </c>
      <c r="AV166" s="12" t="s">
        <v>1533</v>
      </c>
      <c r="AW166" s="12" t="s">
        <v>1482</v>
      </c>
      <c r="AX166" s="12" t="s">
        <v>1526</v>
      </c>
      <c r="AY166" s="158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163</v>
      </c>
      <c r="H167" s="166">
        <v>6.8040000000000003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" customFormat="1" ht="55.5" customHeight="1">
      <c r="A168" s="29"/>
      <c r="B168" s="142"/>
      <c r="C168" s="143" t="s">
        <v>1463</v>
      </c>
      <c r="D168" s="143" t="s">
        <v>1752</v>
      </c>
      <c r="E168" s="144" t="s">
        <v>845</v>
      </c>
      <c r="F168" s="145" t="s">
        <v>846</v>
      </c>
      <c r="G168" s="146" t="s">
        <v>1802</v>
      </c>
      <c r="H168" s="147">
        <v>2.2679999999999998</v>
      </c>
      <c r="I168" s="148"/>
      <c r="J168" s="148">
        <f>ROUND(I168*H168,2)</f>
        <v>0</v>
      </c>
      <c r="K168" s="149"/>
      <c r="L168" s="30"/>
      <c r="M168" s="150" t="s">
        <v>1456</v>
      </c>
      <c r="N168" s="151" t="s">
        <v>1491</v>
      </c>
      <c r="O168" s="152">
        <v>0.59099999999999997</v>
      </c>
      <c r="P168" s="152">
        <f>O168*H168</f>
        <v>1.3403879999999999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1756</v>
      </c>
      <c r="AT168" s="154" t="s">
        <v>1752</v>
      </c>
      <c r="AU168" s="154" t="s">
        <v>1535</v>
      </c>
      <c r="AY168" s="17" t="s">
        <v>1750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1533</v>
      </c>
      <c r="BK168" s="155">
        <f>ROUND(I168*H168,2)</f>
        <v>0</v>
      </c>
      <c r="BL168" s="17" t="s">
        <v>1756</v>
      </c>
      <c r="BM168" s="154" t="s">
        <v>166</v>
      </c>
    </row>
    <row r="169" spans="1:65" s="12" customFormat="1">
      <c r="B169" s="156"/>
      <c r="D169" s="157" t="s">
        <v>1758</v>
      </c>
      <c r="E169" s="158" t="s">
        <v>1456</v>
      </c>
      <c r="F169" s="159" t="s">
        <v>1235</v>
      </c>
      <c r="H169" s="158" t="s">
        <v>1456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1758</v>
      </c>
      <c r="AU169" s="158" t="s">
        <v>1535</v>
      </c>
      <c r="AV169" s="12" t="s">
        <v>1533</v>
      </c>
      <c r="AW169" s="12" t="s">
        <v>1482</v>
      </c>
      <c r="AX169" s="12" t="s">
        <v>1526</v>
      </c>
      <c r="AY169" s="158" t="s">
        <v>1750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167</v>
      </c>
      <c r="H170" s="166">
        <v>2.2679999999999998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37.9" customHeight="1">
      <c r="A171" s="29"/>
      <c r="B171" s="142"/>
      <c r="C171" s="143" t="s">
        <v>1817</v>
      </c>
      <c r="D171" s="143" t="s">
        <v>1752</v>
      </c>
      <c r="E171" s="144" t="s">
        <v>1807</v>
      </c>
      <c r="F171" s="145" t="s">
        <v>1808</v>
      </c>
      <c r="G171" s="146" t="s">
        <v>1802</v>
      </c>
      <c r="H171" s="147">
        <v>21.87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1.7629999999999999</v>
      </c>
      <c r="P171" s="152">
        <f>O171*H171</f>
        <v>38.556809999999999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1809</v>
      </c>
    </row>
    <row r="172" spans="1:65" s="13" customFormat="1">
      <c r="B172" s="163"/>
      <c r="D172" s="157" t="s">
        <v>1758</v>
      </c>
      <c r="E172" s="164" t="s">
        <v>1456</v>
      </c>
      <c r="F172" s="165" t="s">
        <v>168</v>
      </c>
      <c r="H172" s="166">
        <v>21.87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1758</v>
      </c>
      <c r="AU172" s="164" t="s">
        <v>1535</v>
      </c>
      <c r="AV172" s="13" t="s">
        <v>1535</v>
      </c>
      <c r="AW172" s="13" t="s">
        <v>1482</v>
      </c>
      <c r="AX172" s="13" t="s">
        <v>1533</v>
      </c>
      <c r="AY172" s="164" t="s">
        <v>1750</v>
      </c>
    </row>
    <row r="173" spans="1:65" s="1" customFormat="1" ht="24.2" customHeight="1">
      <c r="A173" s="29"/>
      <c r="B173" s="142"/>
      <c r="C173" s="143" t="s">
        <v>1821</v>
      </c>
      <c r="D173" s="143" t="s">
        <v>1752</v>
      </c>
      <c r="E173" s="144" t="s">
        <v>169</v>
      </c>
      <c r="F173" s="145" t="s">
        <v>170</v>
      </c>
      <c r="G173" s="146" t="s">
        <v>1755</v>
      </c>
      <c r="H173" s="147">
        <v>100.44</v>
      </c>
      <c r="I173" s="148"/>
      <c r="J173" s="148">
        <f>ROUND(I173*H173,2)</f>
        <v>0</v>
      </c>
      <c r="K173" s="149"/>
      <c r="L173" s="30"/>
      <c r="M173" s="150" t="s">
        <v>1456</v>
      </c>
      <c r="N173" s="151" t="s">
        <v>1491</v>
      </c>
      <c r="O173" s="152">
        <v>0.32300000000000001</v>
      </c>
      <c r="P173" s="152">
        <f>O173*H173</f>
        <v>32.442120000000003</v>
      </c>
      <c r="Q173" s="152">
        <v>1.49E-3</v>
      </c>
      <c r="R173" s="152">
        <f>Q173*H173</f>
        <v>0.1496556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1756</v>
      </c>
      <c r="AT173" s="154" t="s">
        <v>1752</v>
      </c>
      <c r="AU173" s="154" t="s">
        <v>1535</v>
      </c>
      <c r="AY173" s="17" t="s">
        <v>1750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1533</v>
      </c>
      <c r="BK173" s="155">
        <f>ROUND(I173*H173,2)</f>
        <v>0</v>
      </c>
      <c r="BL173" s="17" t="s">
        <v>1756</v>
      </c>
      <c r="BM173" s="154" t="s">
        <v>171</v>
      </c>
    </row>
    <row r="174" spans="1:65" s="13" customFormat="1">
      <c r="B174" s="163"/>
      <c r="D174" s="157" t="s">
        <v>1758</v>
      </c>
      <c r="E174" s="164" t="s">
        <v>1456</v>
      </c>
      <c r="F174" s="165" t="s">
        <v>172</v>
      </c>
      <c r="H174" s="166">
        <v>100.44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1758</v>
      </c>
      <c r="AU174" s="164" t="s">
        <v>1535</v>
      </c>
      <c r="AV174" s="13" t="s">
        <v>1535</v>
      </c>
      <c r="AW174" s="13" t="s">
        <v>1482</v>
      </c>
      <c r="AX174" s="13" t="s">
        <v>1533</v>
      </c>
      <c r="AY174" s="164" t="s">
        <v>1750</v>
      </c>
    </row>
    <row r="175" spans="1:65" s="1" customFormat="1" ht="44.25" customHeight="1">
      <c r="A175" s="29"/>
      <c r="B175" s="142"/>
      <c r="C175" s="143" t="s">
        <v>1827</v>
      </c>
      <c r="D175" s="143" t="s">
        <v>1752</v>
      </c>
      <c r="E175" s="144" t="s">
        <v>173</v>
      </c>
      <c r="F175" s="145" t="s">
        <v>174</v>
      </c>
      <c r="G175" s="146" t="s">
        <v>1755</v>
      </c>
      <c r="H175" s="147">
        <v>100.44</v>
      </c>
      <c r="I175" s="148"/>
      <c r="J175" s="148">
        <f>ROUND(I175*H175,2)</f>
        <v>0</v>
      </c>
      <c r="K175" s="149"/>
      <c r="L175" s="30"/>
      <c r="M175" s="150" t="s">
        <v>1456</v>
      </c>
      <c r="N175" s="151" t="s">
        <v>1491</v>
      </c>
      <c r="O175" s="152">
        <v>0.17100000000000001</v>
      </c>
      <c r="P175" s="152">
        <f>O175*H175</f>
        <v>17.175240000000002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1756</v>
      </c>
      <c r="AT175" s="154" t="s">
        <v>1752</v>
      </c>
      <c r="AU175" s="154" t="s">
        <v>1535</v>
      </c>
      <c r="AY175" s="17" t="s">
        <v>1750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1533</v>
      </c>
      <c r="BK175" s="155">
        <f>ROUND(I175*H175,2)</f>
        <v>0</v>
      </c>
      <c r="BL175" s="17" t="s">
        <v>1756</v>
      </c>
      <c r="BM175" s="154" t="s">
        <v>175</v>
      </c>
    </row>
    <row r="176" spans="1:65" s="1" customFormat="1" ht="33" customHeight="1">
      <c r="A176" s="29"/>
      <c r="B176" s="142"/>
      <c r="C176" s="143" t="s">
        <v>1832</v>
      </c>
      <c r="D176" s="143" t="s">
        <v>1752</v>
      </c>
      <c r="E176" s="144" t="s">
        <v>176</v>
      </c>
      <c r="F176" s="145" t="s">
        <v>177</v>
      </c>
      <c r="G176" s="146" t="s">
        <v>1802</v>
      </c>
      <c r="H176" s="147">
        <v>67.796999999999997</v>
      </c>
      <c r="I176" s="148"/>
      <c r="J176" s="148">
        <f>ROUND(I176*H176,2)</f>
        <v>0</v>
      </c>
      <c r="K176" s="149"/>
      <c r="L176" s="30"/>
      <c r="M176" s="150" t="s">
        <v>1456</v>
      </c>
      <c r="N176" s="151" t="s">
        <v>1491</v>
      </c>
      <c r="O176" s="152">
        <v>0.16400000000000001</v>
      </c>
      <c r="P176" s="152">
        <f>O176*H176</f>
        <v>11.118708</v>
      </c>
      <c r="Q176" s="152">
        <v>1.3600000000000001E-3</v>
      </c>
      <c r="R176" s="152">
        <f>Q176*H176</f>
        <v>9.2203920000000009E-2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1756</v>
      </c>
      <c r="AT176" s="154" t="s">
        <v>1752</v>
      </c>
      <c r="AU176" s="154" t="s">
        <v>1535</v>
      </c>
      <c r="AY176" s="17" t="s">
        <v>1750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1533</v>
      </c>
      <c r="BK176" s="155">
        <f>ROUND(I176*H176,2)</f>
        <v>0</v>
      </c>
      <c r="BL176" s="17" t="s">
        <v>1756</v>
      </c>
      <c r="BM176" s="154" t="s">
        <v>178</v>
      </c>
    </row>
    <row r="177" spans="1:65" s="13" customFormat="1">
      <c r="B177" s="163"/>
      <c r="D177" s="157" t="s">
        <v>1758</v>
      </c>
      <c r="E177" s="164" t="s">
        <v>1456</v>
      </c>
      <c r="F177" s="165" t="s">
        <v>179</v>
      </c>
      <c r="H177" s="166">
        <v>67.796999999999997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1758</v>
      </c>
      <c r="AU177" s="164" t="s">
        <v>1535</v>
      </c>
      <c r="AV177" s="13" t="s">
        <v>1535</v>
      </c>
      <c r="AW177" s="13" t="s">
        <v>1482</v>
      </c>
      <c r="AX177" s="13" t="s">
        <v>1533</v>
      </c>
      <c r="AY177" s="164" t="s">
        <v>1750</v>
      </c>
    </row>
    <row r="178" spans="1:65" s="1" customFormat="1" ht="37.9" customHeight="1">
      <c r="A178" s="29"/>
      <c r="B178" s="142"/>
      <c r="C178" s="143" t="s">
        <v>1836</v>
      </c>
      <c r="D178" s="143" t="s">
        <v>1752</v>
      </c>
      <c r="E178" s="144" t="s">
        <v>180</v>
      </c>
      <c r="F178" s="145" t="s">
        <v>181</v>
      </c>
      <c r="G178" s="146" t="s">
        <v>1802</v>
      </c>
      <c r="H178" s="147">
        <v>67.796999999999997</v>
      </c>
      <c r="I178" s="148"/>
      <c r="J178" s="148">
        <f>ROUND(I178*H178,2)</f>
        <v>0</v>
      </c>
      <c r="K178" s="149"/>
      <c r="L178" s="30"/>
      <c r="M178" s="150" t="s">
        <v>1456</v>
      </c>
      <c r="N178" s="151" t="s">
        <v>1491</v>
      </c>
      <c r="O178" s="152">
        <v>4.8000000000000001E-2</v>
      </c>
      <c r="P178" s="152">
        <f>O178*H178</f>
        <v>3.2542559999999998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1756</v>
      </c>
      <c r="AT178" s="154" t="s">
        <v>1752</v>
      </c>
      <c r="AU178" s="154" t="s">
        <v>1535</v>
      </c>
      <c r="AY178" s="17" t="s">
        <v>1750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1533</v>
      </c>
      <c r="BK178" s="155">
        <f>ROUND(I178*H178,2)</f>
        <v>0</v>
      </c>
      <c r="BL178" s="17" t="s">
        <v>1756</v>
      </c>
      <c r="BM178" s="154" t="s">
        <v>182</v>
      </c>
    </row>
    <row r="179" spans="1:65" s="1" customFormat="1" ht="37.9" customHeight="1">
      <c r="A179" s="29"/>
      <c r="B179" s="142"/>
      <c r="C179" s="143" t="s">
        <v>1842</v>
      </c>
      <c r="D179" s="143" t="s">
        <v>1752</v>
      </c>
      <c r="E179" s="144" t="s">
        <v>1386</v>
      </c>
      <c r="F179" s="145" t="s">
        <v>1387</v>
      </c>
      <c r="G179" s="146" t="s">
        <v>1755</v>
      </c>
      <c r="H179" s="147">
        <v>43.2</v>
      </c>
      <c r="I179" s="148"/>
      <c r="J179" s="148">
        <f>ROUND(I179*H179,2)</f>
        <v>0</v>
      </c>
      <c r="K179" s="149"/>
      <c r="L179" s="30"/>
      <c r="M179" s="150" t="s">
        <v>1456</v>
      </c>
      <c r="N179" s="151" t="s">
        <v>1491</v>
      </c>
      <c r="O179" s="152">
        <v>0.10299999999999999</v>
      </c>
      <c r="P179" s="152">
        <f>O179*H179</f>
        <v>4.4496000000000002</v>
      </c>
      <c r="Q179" s="152">
        <v>6.2E-4</v>
      </c>
      <c r="R179" s="152">
        <f>Q179*H179</f>
        <v>2.6784000000000002E-2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1756</v>
      </c>
      <c r="AT179" s="154" t="s">
        <v>1752</v>
      </c>
      <c r="AU179" s="154" t="s">
        <v>1535</v>
      </c>
      <c r="AY179" s="17" t="s">
        <v>1750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1533</v>
      </c>
      <c r="BK179" s="155">
        <f>ROUND(I179*H179,2)</f>
        <v>0</v>
      </c>
      <c r="BL179" s="17" t="s">
        <v>1756</v>
      </c>
      <c r="BM179" s="154" t="s">
        <v>1388</v>
      </c>
    </row>
    <row r="180" spans="1:65" s="13" customFormat="1">
      <c r="B180" s="163"/>
      <c r="D180" s="157" t="s">
        <v>1758</v>
      </c>
      <c r="E180" s="164" t="s">
        <v>1456</v>
      </c>
      <c r="F180" s="165" t="s">
        <v>183</v>
      </c>
      <c r="H180" s="166">
        <v>43.2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1758</v>
      </c>
      <c r="AU180" s="164" t="s">
        <v>1535</v>
      </c>
      <c r="AV180" s="13" t="s">
        <v>1535</v>
      </c>
      <c r="AW180" s="13" t="s">
        <v>1482</v>
      </c>
      <c r="AX180" s="13" t="s">
        <v>1533</v>
      </c>
      <c r="AY180" s="164" t="s">
        <v>1750</v>
      </c>
    </row>
    <row r="181" spans="1:65" s="1" customFormat="1" ht="37.9" customHeight="1">
      <c r="A181" s="29"/>
      <c r="B181" s="142"/>
      <c r="C181" s="143" t="s">
        <v>1848</v>
      </c>
      <c r="D181" s="143" t="s">
        <v>1752</v>
      </c>
      <c r="E181" s="144" t="s">
        <v>1390</v>
      </c>
      <c r="F181" s="145" t="s">
        <v>1391</v>
      </c>
      <c r="G181" s="146" t="s">
        <v>1755</v>
      </c>
      <c r="H181" s="147">
        <v>43.2</v>
      </c>
      <c r="I181" s="148"/>
      <c r="J181" s="148">
        <f>ROUND(I181*H181,2)</f>
        <v>0</v>
      </c>
      <c r="K181" s="149"/>
      <c r="L181" s="30"/>
      <c r="M181" s="150" t="s">
        <v>1456</v>
      </c>
      <c r="N181" s="151" t="s">
        <v>1491</v>
      </c>
      <c r="O181" s="152">
        <v>0.10100000000000001</v>
      </c>
      <c r="P181" s="152">
        <f>O181*H181</f>
        <v>4.3632000000000009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1756</v>
      </c>
      <c r="AT181" s="154" t="s">
        <v>1752</v>
      </c>
      <c r="AU181" s="154" t="s">
        <v>1535</v>
      </c>
      <c r="AY181" s="17" t="s">
        <v>1750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1533</v>
      </c>
      <c r="BK181" s="155">
        <f>ROUND(I181*H181,2)</f>
        <v>0</v>
      </c>
      <c r="BL181" s="17" t="s">
        <v>1756</v>
      </c>
      <c r="BM181" s="154" t="s">
        <v>1392</v>
      </c>
    </row>
    <row r="182" spans="1:65" s="1" customFormat="1" ht="62.65" customHeight="1">
      <c r="A182" s="29"/>
      <c r="B182" s="142"/>
      <c r="C182" s="143" t="s">
        <v>1856</v>
      </c>
      <c r="D182" s="143" t="s">
        <v>1752</v>
      </c>
      <c r="E182" s="144" t="s">
        <v>680</v>
      </c>
      <c r="F182" s="145" t="s">
        <v>681</v>
      </c>
      <c r="G182" s="146" t="s">
        <v>1802</v>
      </c>
      <c r="H182" s="147">
        <v>26.283999999999999</v>
      </c>
      <c r="I182" s="148"/>
      <c r="J182" s="148">
        <f>ROUND(I182*H182,2)</f>
        <v>0</v>
      </c>
      <c r="K182" s="149"/>
      <c r="L182" s="30"/>
      <c r="M182" s="150" t="s">
        <v>1456</v>
      </c>
      <c r="N182" s="151" t="s">
        <v>1491</v>
      </c>
      <c r="O182" s="152">
        <v>9.9000000000000005E-2</v>
      </c>
      <c r="P182" s="152">
        <f>O182*H182</f>
        <v>2.6021160000000001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1756</v>
      </c>
      <c r="AT182" s="154" t="s">
        <v>1752</v>
      </c>
      <c r="AU182" s="154" t="s">
        <v>1535</v>
      </c>
      <c r="AY182" s="17" t="s">
        <v>1750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1533</v>
      </c>
      <c r="BK182" s="155">
        <f>ROUND(I182*H182,2)</f>
        <v>0</v>
      </c>
      <c r="BL182" s="17" t="s">
        <v>1756</v>
      </c>
      <c r="BM182" s="154" t="s">
        <v>184</v>
      </c>
    </row>
    <row r="183" spans="1:65" s="13" customFormat="1">
      <c r="B183" s="163"/>
      <c r="D183" s="157" t="s">
        <v>1758</v>
      </c>
      <c r="E183" s="164" t="s">
        <v>1456</v>
      </c>
      <c r="F183" s="165" t="s">
        <v>185</v>
      </c>
      <c r="H183" s="166">
        <v>26.283999999999999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1758</v>
      </c>
      <c r="AU183" s="164" t="s">
        <v>1535</v>
      </c>
      <c r="AV183" s="13" t="s">
        <v>1535</v>
      </c>
      <c r="AW183" s="13" t="s">
        <v>1482</v>
      </c>
      <c r="AX183" s="13" t="s">
        <v>1533</v>
      </c>
      <c r="AY183" s="164" t="s">
        <v>1750</v>
      </c>
    </row>
    <row r="184" spans="1:65" s="1" customFormat="1" ht="66.75" customHeight="1">
      <c r="A184" s="29"/>
      <c r="B184" s="142"/>
      <c r="C184" s="143" t="s">
        <v>1462</v>
      </c>
      <c r="D184" s="143" t="s">
        <v>1752</v>
      </c>
      <c r="E184" s="144" t="s">
        <v>684</v>
      </c>
      <c r="F184" s="145" t="s">
        <v>685</v>
      </c>
      <c r="G184" s="146" t="s">
        <v>1802</v>
      </c>
      <c r="H184" s="147">
        <v>262.83999999999997</v>
      </c>
      <c r="I184" s="148"/>
      <c r="J184" s="148">
        <f>ROUND(I184*H184,2)</f>
        <v>0</v>
      </c>
      <c r="K184" s="149"/>
      <c r="L184" s="30"/>
      <c r="M184" s="150" t="s">
        <v>1456</v>
      </c>
      <c r="N184" s="151" t="s">
        <v>1491</v>
      </c>
      <c r="O184" s="152">
        <v>6.0000000000000001E-3</v>
      </c>
      <c r="P184" s="152">
        <f>O184*H184</f>
        <v>1.5770399999999998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1756</v>
      </c>
      <c r="AT184" s="154" t="s">
        <v>1752</v>
      </c>
      <c r="AU184" s="154" t="s">
        <v>1535</v>
      </c>
      <c r="AY184" s="17" t="s">
        <v>1750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1533</v>
      </c>
      <c r="BK184" s="155">
        <f>ROUND(I184*H184,2)</f>
        <v>0</v>
      </c>
      <c r="BL184" s="17" t="s">
        <v>1756</v>
      </c>
      <c r="BM184" s="154" t="s">
        <v>1249</v>
      </c>
    </row>
    <row r="185" spans="1:65" s="13" customFormat="1">
      <c r="B185" s="163"/>
      <c r="D185" s="157" t="s">
        <v>1758</v>
      </c>
      <c r="F185" s="165" t="s">
        <v>186</v>
      </c>
      <c r="H185" s="166">
        <v>262.83999999999997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1758</v>
      </c>
      <c r="AU185" s="164" t="s">
        <v>1535</v>
      </c>
      <c r="AV185" s="13" t="s">
        <v>1535</v>
      </c>
      <c r="AW185" s="13" t="s">
        <v>1458</v>
      </c>
      <c r="AX185" s="13" t="s">
        <v>1533</v>
      </c>
      <c r="AY185" s="164" t="s">
        <v>1750</v>
      </c>
    </row>
    <row r="186" spans="1:65" s="1" customFormat="1" ht="37.9" customHeight="1">
      <c r="A186" s="29"/>
      <c r="B186" s="142"/>
      <c r="C186" s="143" t="s">
        <v>1865</v>
      </c>
      <c r="D186" s="143" t="s">
        <v>1752</v>
      </c>
      <c r="E186" s="144" t="s">
        <v>1833</v>
      </c>
      <c r="F186" s="145" t="s">
        <v>1834</v>
      </c>
      <c r="G186" s="146" t="s">
        <v>1802</v>
      </c>
      <c r="H186" s="147">
        <v>26.599</v>
      </c>
      <c r="I186" s="148"/>
      <c r="J186" s="148">
        <f>ROUND(I186*H186,2)</f>
        <v>0</v>
      </c>
      <c r="K186" s="149"/>
      <c r="L186" s="30"/>
      <c r="M186" s="150" t="s">
        <v>1456</v>
      </c>
      <c r="N186" s="151" t="s">
        <v>1491</v>
      </c>
      <c r="O186" s="152">
        <v>8.9999999999999993E-3</v>
      </c>
      <c r="P186" s="152">
        <f>O186*H186</f>
        <v>0.23939099999999999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1756</v>
      </c>
      <c r="AT186" s="154" t="s">
        <v>1752</v>
      </c>
      <c r="AU186" s="154" t="s">
        <v>1535</v>
      </c>
      <c r="AY186" s="17" t="s">
        <v>1750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1533</v>
      </c>
      <c r="BK186" s="155">
        <f>ROUND(I186*H186,2)</f>
        <v>0</v>
      </c>
      <c r="BL186" s="17" t="s">
        <v>1756</v>
      </c>
      <c r="BM186" s="154" t="s">
        <v>1835</v>
      </c>
    </row>
    <row r="187" spans="1:65" s="1" customFormat="1" ht="55.5" customHeight="1">
      <c r="A187" s="29"/>
      <c r="B187" s="142"/>
      <c r="C187" s="143" t="s">
        <v>1869</v>
      </c>
      <c r="D187" s="143" t="s">
        <v>1752</v>
      </c>
      <c r="E187" s="144" t="s">
        <v>1837</v>
      </c>
      <c r="F187" s="145" t="s">
        <v>1838</v>
      </c>
      <c r="G187" s="146" t="s">
        <v>1839</v>
      </c>
      <c r="H187" s="147">
        <v>54.527999999999999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0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1840</v>
      </c>
    </row>
    <row r="188" spans="1:65" s="13" customFormat="1">
      <c r="B188" s="163"/>
      <c r="D188" s="157" t="s">
        <v>1758</v>
      </c>
      <c r="F188" s="165" t="s">
        <v>187</v>
      </c>
      <c r="H188" s="166">
        <v>54.527999999999999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1758</v>
      </c>
      <c r="AU188" s="164" t="s">
        <v>1535</v>
      </c>
      <c r="AV188" s="13" t="s">
        <v>1535</v>
      </c>
      <c r="AW188" s="13" t="s">
        <v>1458</v>
      </c>
      <c r="AX188" s="13" t="s">
        <v>1533</v>
      </c>
      <c r="AY188" s="164" t="s">
        <v>1750</v>
      </c>
    </row>
    <row r="189" spans="1:65" s="1" customFormat="1" ht="44.25" customHeight="1">
      <c r="A189" s="29"/>
      <c r="B189" s="142"/>
      <c r="C189" s="143" t="s">
        <v>1873</v>
      </c>
      <c r="D189" s="143" t="s">
        <v>1752</v>
      </c>
      <c r="E189" s="144" t="s">
        <v>1843</v>
      </c>
      <c r="F189" s="145" t="s">
        <v>1844</v>
      </c>
      <c r="G189" s="146" t="s">
        <v>1802</v>
      </c>
      <c r="H189" s="147">
        <v>64.192999999999998</v>
      </c>
      <c r="I189" s="148"/>
      <c r="J189" s="148">
        <f>ROUND(I189*H189,2)</f>
        <v>0</v>
      </c>
      <c r="K189" s="149"/>
      <c r="L189" s="30"/>
      <c r="M189" s="150" t="s">
        <v>1456</v>
      </c>
      <c r="N189" s="151" t="s">
        <v>1491</v>
      </c>
      <c r="O189" s="152">
        <v>0.32800000000000001</v>
      </c>
      <c r="P189" s="152">
        <f>O189*H189</f>
        <v>21.055304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1756</v>
      </c>
      <c r="AT189" s="154" t="s">
        <v>1752</v>
      </c>
      <c r="AU189" s="154" t="s">
        <v>1535</v>
      </c>
      <c r="AY189" s="17" t="s">
        <v>1750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1533</v>
      </c>
      <c r="BK189" s="155">
        <f>ROUND(I189*H189,2)</f>
        <v>0</v>
      </c>
      <c r="BL189" s="17" t="s">
        <v>1756</v>
      </c>
      <c r="BM189" s="154" t="s">
        <v>1845</v>
      </c>
    </row>
    <row r="190" spans="1:65" s="12" customFormat="1">
      <c r="B190" s="156"/>
      <c r="D190" s="157" t="s">
        <v>1758</v>
      </c>
      <c r="E190" s="158" t="s">
        <v>1456</v>
      </c>
      <c r="F190" s="159" t="s">
        <v>188</v>
      </c>
      <c r="H190" s="158" t="s">
        <v>1456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1758</v>
      </c>
      <c r="AU190" s="158" t="s">
        <v>1535</v>
      </c>
      <c r="AV190" s="12" t="s">
        <v>1533</v>
      </c>
      <c r="AW190" s="12" t="s">
        <v>1482</v>
      </c>
      <c r="AX190" s="12" t="s">
        <v>1526</v>
      </c>
      <c r="AY190" s="158" t="s">
        <v>1750</v>
      </c>
    </row>
    <row r="191" spans="1:65" s="13" customFormat="1">
      <c r="B191" s="163"/>
      <c r="D191" s="157" t="s">
        <v>1758</v>
      </c>
      <c r="E191" s="164" t="s">
        <v>1456</v>
      </c>
      <c r="F191" s="165" t="s">
        <v>189</v>
      </c>
      <c r="H191" s="166">
        <v>64.192999999999998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1758</v>
      </c>
      <c r="AU191" s="164" t="s">
        <v>1535</v>
      </c>
      <c r="AV191" s="13" t="s">
        <v>1535</v>
      </c>
      <c r="AW191" s="13" t="s">
        <v>1482</v>
      </c>
      <c r="AX191" s="13" t="s">
        <v>1533</v>
      </c>
      <c r="AY191" s="164" t="s">
        <v>1750</v>
      </c>
    </row>
    <row r="192" spans="1:65" s="1" customFormat="1" ht="66.75" customHeight="1">
      <c r="A192" s="29"/>
      <c r="B192" s="142"/>
      <c r="C192" s="143" t="s">
        <v>1880</v>
      </c>
      <c r="D192" s="143" t="s">
        <v>1752</v>
      </c>
      <c r="E192" s="144" t="s">
        <v>1857</v>
      </c>
      <c r="F192" s="145" t="s">
        <v>1858</v>
      </c>
      <c r="G192" s="146" t="s">
        <v>1802</v>
      </c>
      <c r="H192" s="147">
        <v>7.56</v>
      </c>
      <c r="I192" s="148"/>
      <c r="J192" s="148">
        <f>ROUND(I192*H192,2)</f>
        <v>0</v>
      </c>
      <c r="K192" s="149"/>
      <c r="L192" s="30"/>
      <c r="M192" s="150" t="s">
        <v>1456</v>
      </c>
      <c r="N192" s="151" t="s">
        <v>1491</v>
      </c>
      <c r="O192" s="152">
        <v>0.435</v>
      </c>
      <c r="P192" s="152">
        <f>O192*H192</f>
        <v>3.2885999999999997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1756</v>
      </c>
      <c r="AT192" s="154" t="s">
        <v>1752</v>
      </c>
      <c r="AU192" s="154" t="s">
        <v>1535</v>
      </c>
      <c r="AY192" s="17" t="s">
        <v>1750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1533</v>
      </c>
      <c r="BK192" s="155">
        <f>ROUND(I192*H192,2)</f>
        <v>0</v>
      </c>
      <c r="BL192" s="17" t="s">
        <v>1756</v>
      </c>
      <c r="BM192" s="154" t="s">
        <v>190</v>
      </c>
    </row>
    <row r="193" spans="1:65" s="13" customFormat="1">
      <c r="B193" s="163"/>
      <c r="D193" s="157" t="s">
        <v>1758</v>
      </c>
      <c r="E193" s="164" t="s">
        <v>1456</v>
      </c>
      <c r="F193" s="165" t="s">
        <v>191</v>
      </c>
      <c r="H193" s="166">
        <v>7.56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1758</v>
      </c>
      <c r="AU193" s="164" t="s">
        <v>1535</v>
      </c>
      <c r="AV193" s="13" t="s">
        <v>1535</v>
      </c>
      <c r="AW193" s="13" t="s">
        <v>1482</v>
      </c>
      <c r="AX193" s="13" t="s">
        <v>1533</v>
      </c>
      <c r="AY193" s="164" t="s">
        <v>1750</v>
      </c>
    </row>
    <row r="194" spans="1:65" s="1" customFormat="1" ht="16.5" customHeight="1">
      <c r="A194" s="29"/>
      <c r="B194" s="142"/>
      <c r="C194" s="177" t="s">
        <v>1885</v>
      </c>
      <c r="D194" s="177" t="s">
        <v>1849</v>
      </c>
      <c r="E194" s="178" t="s">
        <v>1861</v>
      </c>
      <c r="F194" s="179" t="s">
        <v>1862</v>
      </c>
      <c r="G194" s="180" t="s">
        <v>1839</v>
      </c>
      <c r="H194" s="181">
        <v>15.12</v>
      </c>
      <c r="I194" s="182"/>
      <c r="J194" s="182">
        <f>ROUND(I194*H194,2)</f>
        <v>0</v>
      </c>
      <c r="K194" s="183"/>
      <c r="L194" s="184"/>
      <c r="M194" s="185" t="s">
        <v>1456</v>
      </c>
      <c r="N194" s="186" t="s">
        <v>1491</v>
      </c>
      <c r="O194" s="152">
        <v>0</v>
      </c>
      <c r="P194" s="152">
        <f>O194*H194</f>
        <v>0</v>
      </c>
      <c r="Q194" s="152">
        <v>1</v>
      </c>
      <c r="R194" s="152">
        <f>Q194*H194</f>
        <v>15.12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1789</v>
      </c>
      <c r="AT194" s="154" t="s">
        <v>1849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192</v>
      </c>
    </row>
    <row r="195" spans="1:65" s="13" customFormat="1">
      <c r="B195" s="163"/>
      <c r="D195" s="157" t="s">
        <v>1758</v>
      </c>
      <c r="F195" s="165" t="s">
        <v>193</v>
      </c>
      <c r="H195" s="166">
        <v>15.12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1458</v>
      </c>
      <c r="AX195" s="13" t="s">
        <v>1533</v>
      </c>
      <c r="AY195" s="164" t="s">
        <v>1750</v>
      </c>
    </row>
    <row r="196" spans="1:65" s="1" customFormat="1" ht="37.9" customHeight="1">
      <c r="A196" s="29"/>
      <c r="B196" s="142"/>
      <c r="C196" s="143" t="s">
        <v>1889</v>
      </c>
      <c r="D196" s="143" t="s">
        <v>1752</v>
      </c>
      <c r="E196" s="144" t="s">
        <v>1866</v>
      </c>
      <c r="F196" s="145" t="s">
        <v>1867</v>
      </c>
      <c r="G196" s="146" t="s">
        <v>1755</v>
      </c>
      <c r="H196" s="147">
        <v>40.770000000000003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1.2E-2</v>
      </c>
      <c r="P196" s="152">
        <f>O196*H196</f>
        <v>0.48924000000000006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194</v>
      </c>
    </row>
    <row r="197" spans="1:65" s="13" customFormat="1">
      <c r="B197" s="163"/>
      <c r="D197" s="157" t="s">
        <v>1758</v>
      </c>
      <c r="E197" s="164" t="s">
        <v>1456</v>
      </c>
      <c r="F197" s="165" t="s">
        <v>156</v>
      </c>
      <c r="H197" s="166">
        <v>21.87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1482</v>
      </c>
      <c r="AX197" s="13" t="s">
        <v>1526</v>
      </c>
      <c r="AY197" s="164" t="s">
        <v>1750</v>
      </c>
    </row>
    <row r="198" spans="1:65" s="13" customFormat="1">
      <c r="B198" s="163"/>
      <c r="D198" s="157" t="s">
        <v>1758</v>
      </c>
      <c r="E198" s="164" t="s">
        <v>1456</v>
      </c>
      <c r="F198" s="165" t="s">
        <v>157</v>
      </c>
      <c r="H198" s="166">
        <v>18.899999999999999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1758</v>
      </c>
      <c r="AU198" s="164" t="s">
        <v>1535</v>
      </c>
      <c r="AV198" s="13" t="s">
        <v>1535</v>
      </c>
      <c r="AW198" s="13" t="s">
        <v>1482</v>
      </c>
      <c r="AX198" s="13" t="s">
        <v>1526</v>
      </c>
      <c r="AY198" s="164" t="s">
        <v>1750</v>
      </c>
    </row>
    <row r="199" spans="1:65" s="14" customFormat="1">
      <c r="B199" s="170"/>
      <c r="D199" s="157" t="s">
        <v>1758</v>
      </c>
      <c r="E199" s="171" t="s">
        <v>1456</v>
      </c>
      <c r="F199" s="172" t="s">
        <v>1816</v>
      </c>
      <c r="H199" s="173">
        <v>40.770000000000003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1758</v>
      </c>
      <c r="AU199" s="171" t="s">
        <v>1535</v>
      </c>
      <c r="AV199" s="14" t="s">
        <v>1756</v>
      </c>
      <c r="AW199" s="14" t="s">
        <v>1482</v>
      </c>
      <c r="AX199" s="14" t="s">
        <v>1533</v>
      </c>
      <c r="AY199" s="171" t="s">
        <v>1750</v>
      </c>
    </row>
    <row r="200" spans="1:65" s="1" customFormat="1" ht="16.5" customHeight="1">
      <c r="A200" s="29"/>
      <c r="B200" s="142"/>
      <c r="C200" s="143" t="s">
        <v>1894</v>
      </c>
      <c r="D200" s="143" t="s">
        <v>1752</v>
      </c>
      <c r="E200" s="144" t="s">
        <v>1870</v>
      </c>
      <c r="F200" s="145" t="s">
        <v>1871</v>
      </c>
      <c r="G200" s="146" t="s">
        <v>1755</v>
      </c>
      <c r="H200" s="147">
        <v>40.770000000000003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1.2E-2</v>
      </c>
      <c r="P200" s="152">
        <f>O200*H200</f>
        <v>0.48924000000000006</v>
      </c>
      <c r="Q200" s="152">
        <v>1.2700000000000001E-3</v>
      </c>
      <c r="R200" s="152">
        <f>Q200*H200</f>
        <v>5.1777900000000009E-2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195</v>
      </c>
    </row>
    <row r="201" spans="1:65" s="1" customFormat="1" ht="16.5" customHeight="1">
      <c r="A201" s="29"/>
      <c r="B201" s="142"/>
      <c r="C201" s="177" t="s">
        <v>1899</v>
      </c>
      <c r="D201" s="177" t="s">
        <v>1849</v>
      </c>
      <c r="E201" s="178" t="s">
        <v>1874</v>
      </c>
      <c r="F201" s="179" t="s">
        <v>1875</v>
      </c>
      <c r="G201" s="180" t="s">
        <v>1876</v>
      </c>
      <c r="H201" s="181">
        <v>1.0189999999999999</v>
      </c>
      <c r="I201" s="182"/>
      <c r="J201" s="182">
        <f>ROUND(I201*H201,2)</f>
        <v>0</v>
      </c>
      <c r="K201" s="183"/>
      <c r="L201" s="184"/>
      <c r="M201" s="185" t="s">
        <v>1456</v>
      </c>
      <c r="N201" s="186" t="s">
        <v>1491</v>
      </c>
      <c r="O201" s="152">
        <v>0</v>
      </c>
      <c r="P201" s="152">
        <f>O201*H201</f>
        <v>0</v>
      </c>
      <c r="Q201" s="152">
        <v>1E-3</v>
      </c>
      <c r="R201" s="152">
        <f>Q201*H201</f>
        <v>1.0189999999999999E-3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1789</v>
      </c>
      <c r="AT201" s="154" t="s">
        <v>1849</v>
      </c>
      <c r="AU201" s="154" t="s">
        <v>1535</v>
      </c>
      <c r="AY201" s="17" t="s">
        <v>1750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1533</v>
      </c>
      <c r="BK201" s="155">
        <f>ROUND(I201*H201,2)</f>
        <v>0</v>
      </c>
      <c r="BL201" s="17" t="s">
        <v>1756</v>
      </c>
      <c r="BM201" s="154" t="s">
        <v>196</v>
      </c>
    </row>
    <row r="202" spans="1:65" s="13" customFormat="1">
      <c r="B202" s="163"/>
      <c r="D202" s="157" t="s">
        <v>1758</v>
      </c>
      <c r="F202" s="165" t="s">
        <v>197</v>
      </c>
      <c r="H202" s="166">
        <v>1.0189999999999999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1758</v>
      </c>
      <c r="AU202" s="164" t="s">
        <v>1535</v>
      </c>
      <c r="AV202" s="13" t="s">
        <v>1535</v>
      </c>
      <c r="AW202" s="13" t="s">
        <v>1458</v>
      </c>
      <c r="AX202" s="13" t="s">
        <v>1533</v>
      </c>
      <c r="AY202" s="164" t="s">
        <v>1750</v>
      </c>
    </row>
    <row r="203" spans="1:65" s="11" customFormat="1" ht="22.9" customHeight="1">
      <c r="B203" s="130"/>
      <c r="D203" s="131" t="s">
        <v>1525</v>
      </c>
      <c r="E203" s="140" t="s">
        <v>1535</v>
      </c>
      <c r="F203" s="140" t="s">
        <v>1879</v>
      </c>
      <c r="J203" s="141">
        <f>BK203</f>
        <v>0</v>
      </c>
      <c r="L203" s="130"/>
      <c r="M203" s="134"/>
      <c r="N203" s="135"/>
      <c r="O203" s="135"/>
      <c r="P203" s="136">
        <f>SUM(P204:P205)</f>
        <v>3.0214240000000001</v>
      </c>
      <c r="Q203" s="135"/>
      <c r="R203" s="136">
        <f>SUM(R204:R205)</f>
        <v>2.1361459199999997</v>
      </c>
      <c r="S203" s="135"/>
      <c r="T203" s="137">
        <f>SUM(T204:T205)</f>
        <v>0</v>
      </c>
      <c r="AR203" s="131" t="s">
        <v>1533</v>
      </c>
      <c r="AT203" s="138" t="s">
        <v>1525</v>
      </c>
      <c r="AU203" s="138" t="s">
        <v>1533</v>
      </c>
      <c r="AY203" s="131" t="s">
        <v>1750</v>
      </c>
      <c r="BK203" s="139">
        <f>SUM(BK204:BK205)</f>
        <v>0</v>
      </c>
    </row>
    <row r="204" spans="1:65" s="1" customFormat="1" ht="55.5" customHeight="1">
      <c r="A204" s="29"/>
      <c r="B204" s="142"/>
      <c r="C204" s="143" t="s">
        <v>1904</v>
      </c>
      <c r="D204" s="143" t="s">
        <v>1752</v>
      </c>
      <c r="E204" s="144" t="s">
        <v>198</v>
      </c>
      <c r="F204" s="145" t="s">
        <v>199</v>
      </c>
      <c r="G204" s="146" t="s">
        <v>1802</v>
      </c>
      <c r="H204" s="147">
        <v>0.84799999999999998</v>
      </c>
      <c r="I204" s="148"/>
      <c r="J204" s="148">
        <f>ROUND(I204*H204,2)</f>
        <v>0</v>
      </c>
      <c r="K204" s="149"/>
      <c r="L204" s="30"/>
      <c r="M204" s="150" t="s">
        <v>1456</v>
      </c>
      <c r="N204" s="151" t="s">
        <v>1491</v>
      </c>
      <c r="O204" s="152">
        <v>3.5630000000000002</v>
      </c>
      <c r="P204" s="152">
        <f>O204*H204</f>
        <v>3.0214240000000001</v>
      </c>
      <c r="Q204" s="152">
        <v>2.5190399999999999</v>
      </c>
      <c r="R204" s="152">
        <f>Q204*H204</f>
        <v>2.1361459199999997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1756</v>
      </c>
      <c r="AT204" s="154" t="s">
        <v>1752</v>
      </c>
      <c r="AU204" s="154" t="s">
        <v>1535</v>
      </c>
      <c r="AY204" s="17" t="s">
        <v>1750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1533</v>
      </c>
      <c r="BK204" s="155">
        <f>ROUND(I204*H204,2)</f>
        <v>0</v>
      </c>
      <c r="BL204" s="17" t="s">
        <v>1756</v>
      </c>
      <c r="BM204" s="154" t="s">
        <v>200</v>
      </c>
    </row>
    <row r="205" spans="1:65" s="13" customFormat="1">
      <c r="B205" s="163"/>
      <c r="D205" s="157" t="s">
        <v>1758</v>
      </c>
      <c r="E205" s="164" t="s">
        <v>1456</v>
      </c>
      <c r="F205" s="165" t="s">
        <v>201</v>
      </c>
      <c r="H205" s="166">
        <v>0.84799999999999998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1758</v>
      </c>
      <c r="AU205" s="164" t="s">
        <v>1535</v>
      </c>
      <c r="AV205" s="13" t="s">
        <v>1535</v>
      </c>
      <c r="AW205" s="13" t="s">
        <v>1482</v>
      </c>
      <c r="AX205" s="13" t="s">
        <v>1533</v>
      </c>
      <c r="AY205" s="164" t="s">
        <v>1750</v>
      </c>
    </row>
    <row r="206" spans="1:65" s="11" customFormat="1" ht="22.9" customHeight="1">
      <c r="B206" s="130"/>
      <c r="D206" s="131" t="s">
        <v>1525</v>
      </c>
      <c r="E206" s="140" t="s">
        <v>1756</v>
      </c>
      <c r="F206" s="140" t="s">
        <v>1893</v>
      </c>
      <c r="J206" s="141">
        <f>BK206</f>
        <v>0</v>
      </c>
      <c r="L206" s="130"/>
      <c r="M206" s="134"/>
      <c r="N206" s="135"/>
      <c r="O206" s="135"/>
      <c r="P206" s="136">
        <f>SUM(P207:P210)</f>
        <v>8.2496880000000008</v>
      </c>
      <c r="Q206" s="135"/>
      <c r="R206" s="136">
        <f>SUM(R207:R210)</f>
        <v>0</v>
      </c>
      <c r="S206" s="135"/>
      <c r="T206" s="137">
        <f>SUM(T207:T210)</f>
        <v>0</v>
      </c>
      <c r="AR206" s="131" t="s">
        <v>1533</v>
      </c>
      <c r="AT206" s="138" t="s">
        <v>1525</v>
      </c>
      <c r="AU206" s="138" t="s">
        <v>1533</v>
      </c>
      <c r="AY206" s="131" t="s">
        <v>1750</v>
      </c>
      <c r="BK206" s="139">
        <f>SUM(BK207:BK210)</f>
        <v>0</v>
      </c>
    </row>
    <row r="207" spans="1:65" s="1" customFormat="1" ht="33" customHeight="1">
      <c r="A207" s="29"/>
      <c r="B207" s="142"/>
      <c r="C207" s="143" t="s">
        <v>1908</v>
      </c>
      <c r="D207" s="143" t="s">
        <v>1752</v>
      </c>
      <c r="E207" s="144" t="s">
        <v>1895</v>
      </c>
      <c r="F207" s="145" t="s">
        <v>1896</v>
      </c>
      <c r="G207" s="146" t="s">
        <v>1802</v>
      </c>
      <c r="H207" s="147">
        <v>6.2640000000000002</v>
      </c>
      <c r="I207" s="148"/>
      <c r="J207" s="148">
        <f>ROUND(I207*H207,2)</f>
        <v>0</v>
      </c>
      <c r="K207" s="149"/>
      <c r="L207" s="30"/>
      <c r="M207" s="150" t="s">
        <v>1456</v>
      </c>
      <c r="N207" s="151" t="s">
        <v>1491</v>
      </c>
      <c r="O207" s="152">
        <v>1.3169999999999999</v>
      </c>
      <c r="P207" s="152">
        <f>O207*H207</f>
        <v>8.2496880000000008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1756</v>
      </c>
      <c r="AT207" s="154" t="s">
        <v>1752</v>
      </c>
      <c r="AU207" s="154" t="s">
        <v>1535</v>
      </c>
      <c r="AY207" s="17" t="s">
        <v>1750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1533</v>
      </c>
      <c r="BK207" s="155">
        <f>ROUND(I207*H207,2)</f>
        <v>0</v>
      </c>
      <c r="BL207" s="17" t="s">
        <v>1756</v>
      </c>
      <c r="BM207" s="154" t="s">
        <v>1897</v>
      </c>
    </row>
    <row r="208" spans="1:65" s="13" customFormat="1">
      <c r="B208" s="163"/>
      <c r="D208" s="157" t="s">
        <v>1758</v>
      </c>
      <c r="E208" s="164" t="s">
        <v>1456</v>
      </c>
      <c r="F208" s="165" t="s">
        <v>202</v>
      </c>
      <c r="H208" s="166">
        <v>4.3739999999999997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1758</v>
      </c>
      <c r="AU208" s="164" t="s">
        <v>1535</v>
      </c>
      <c r="AV208" s="13" t="s">
        <v>1535</v>
      </c>
      <c r="AW208" s="13" t="s">
        <v>1482</v>
      </c>
      <c r="AX208" s="13" t="s">
        <v>1526</v>
      </c>
      <c r="AY208" s="164" t="s">
        <v>1750</v>
      </c>
    </row>
    <row r="209" spans="1:65" s="13" customFormat="1">
      <c r="B209" s="163"/>
      <c r="D209" s="157" t="s">
        <v>1758</v>
      </c>
      <c r="E209" s="164" t="s">
        <v>1456</v>
      </c>
      <c r="F209" s="165" t="s">
        <v>203</v>
      </c>
      <c r="H209" s="166">
        <v>1.89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1758</v>
      </c>
      <c r="AU209" s="164" t="s">
        <v>1535</v>
      </c>
      <c r="AV209" s="13" t="s">
        <v>1535</v>
      </c>
      <c r="AW209" s="13" t="s">
        <v>1482</v>
      </c>
      <c r="AX209" s="13" t="s">
        <v>1526</v>
      </c>
      <c r="AY209" s="164" t="s">
        <v>1750</v>
      </c>
    </row>
    <row r="210" spans="1:65" s="14" customFormat="1">
      <c r="B210" s="170"/>
      <c r="D210" s="157" t="s">
        <v>1758</v>
      </c>
      <c r="E210" s="171" t="s">
        <v>1456</v>
      </c>
      <c r="F210" s="172" t="s">
        <v>1816</v>
      </c>
      <c r="H210" s="173">
        <v>6.2640000000000002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1758</v>
      </c>
      <c r="AU210" s="171" t="s">
        <v>1535</v>
      </c>
      <c r="AV210" s="14" t="s">
        <v>1756</v>
      </c>
      <c r="AW210" s="14" t="s">
        <v>1482</v>
      </c>
      <c r="AX210" s="14" t="s">
        <v>1533</v>
      </c>
      <c r="AY210" s="171" t="s">
        <v>1750</v>
      </c>
    </row>
    <row r="211" spans="1:65" s="11" customFormat="1" ht="22.9" customHeight="1">
      <c r="B211" s="130"/>
      <c r="D211" s="131" t="s">
        <v>1525</v>
      </c>
      <c r="E211" s="140" t="s">
        <v>1789</v>
      </c>
      <c r="F211" s="140" t="s">
        <v>1948</v>
      </c>
      <c r="J211" s="141">
        <f>BK211</f>
        <v>0</v>
      </c>
      <c r="L211" s="130"/>
      <c r="M211" s="134"/>
      <c r="N211" s="135"/>
      <c r="O211" s="135"/>
      <c r="P211" s="136">
        <f>SUM(P212:P235)</f>
        <v>40.2027</v>
      </c>
      <c r="Q211" s="135"/>
      <c r="R211" s="136">
        <f>SUM(R212:R235)</f>
        <v>0.12861299999999998</v>
      </c>
      <c r="S211" s="135"/>
      <c r="T211" s="137">
        <f>SUM(T212:T235)</f>
        <v>0</v>
      </c>
      <c r="AR211" s="131" t="s">
        <v>1533</v>
      </c>
      <c r="AT211" s="138" t="s">
        <v>1525</v>
      </c>
      <c r="AU211" s="138" t="s">
        <v>1533</v>
      </c>
      <c r="AY211" s="131" t="s">
        <v>1750</v>
      </c>
      <c r="BK211" s="139">
        <f>SUM(BK212:BK235)</f>
        <v>0</v>
      </c>
    </row>
    <row r="212" spans="1:65" s="1" customFormat="1" ht="44.25" customHeight="1">
      <c r="A212" s="29"/>
      <c r="B212" s="142"/>
      <c r="C212" s="143" t="s">
        <v>1912</v>
      </c>
      <c r="D212" s="143" t="s">
        <v>1752</v>
      </c>
      <c r="E212" s="144" t="s">
        <v>204</v>
      </c>
      <c r="F212" s="145" t="s">
        <v>205</v>
      </c>
      <c r="G212" s="146" t="s">
        <v>1786</v>
      </c>
      <c r="H212" s="147">
        <v>14.1</v>
      </c>
      <c r="I212" s="148"/>
      <c r="J212" s="148">
        <f>ROUND(I212*H212,2)</f>
        <v>0</v>
      </c>
      <c r="K212" s="149"/>
      <c r="L212" s="30"/>
      <c r="M212" s="150" t="s">
        <v>1456</v>
      </c>
      <c r="N212" s="151" t="s">
        <v>1491</v>
      </c>
      <c r="O212" s="152">
        <v>0.19</v>
      </c>
      <c r="P212" s="152">
        <f>O212*H212</f>
        <v>2.6789999999999998</v>
      </c>
      <c r="Q212" s="152">
        <v>1.5E-3</v>
      </c>
      <c r="R212" s="152">
        <f>Q212*H212</f>
        <v>2.1149999999999999E-2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1756</v>
      </c>
      <c r="AT212" s="154" t="s">
        <v>1752</v>
      </c>
      <c r="AU212" s="154" t="s">
        <v>1535</v>
      </c>
      <c r="AY212" s="17" t="s">
        <v>1750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1533</v>
      </c>
      <c r="BK212" s="155">
        <f>ROUND(I212*H212,2)</f>
        <v>0</v>
      </c>
      <c r="BL212" s="17" t="s">
        <v>1756</v>
      </c>
      <c r="BM212" s="154" t="s">
        <v>206</v>
      </c>
    </row>
    <row r="213" spans="1:65" s="13" customFormat="1">
      <c r="B213" s="163"/>
      <c r="D213" s="157" t="s">
        <v>1758</v>
      </c>
      <c r="E213" s="164" t="s">
        <v>1456</v>
      </c>
      <c r="F213" s="165" t="s">
        <v>207</v>
      </c>
      <c r="H213" s="166">
        <v>14.1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1482</v>
      </c>
      <c r="AX213" s="13" t="s">
        <v>1533</v>
      </c>
      <c r="AY213" s="164" t="s">
        <v>1750</v>
      </c>
    </row>
    <row r="214" spans="1:65" s="1" customFormat="1" ht="44.25" customHeight="1">
      <c r="A214" s="29"/>
      <c r="B214" s="142"/>
      <c r="C214" s="143" t="s">
        <v>1916</v>
      </c>
      <c r="D214" s="143" t="s">
        <v>1752</v>
      </c>
      <c r="E214" s="144" t="s">
        <v>2122</v>
      </c>
      <c r="F214" s="145" t="s">
        <v>2123</v>
      </c>
      <c r="G214" s="146" t="s">
        <v>1786</v>
      </c>
      <c r="H214" s="147">
        <v>31.2</v>
      </c>
      <c r="I214" s="148"/>
      <c r="J214" s="148">
        <f>ROUND(I214*H214,2)</f>
        <v>0</v>
      </c>
      <c r="K214" s="149"/>
      <c r="L214" s="30"/>
      <c r="M214" s="150" t="s">
        <v>1456</v>
      </c>
      <c r="N214" s="151" t="s">
        <v>1491</v>
      </c>
      <c r="O214" s="152">
        <v>0.25800000000000001</v>
      </c>
      <c r="P214" s="152">
        <f>O214*H214</f>
        <v>8.0495999999999999</v>
      </c>
      <c r="Q214" s="152">
        <v>2.7599999999999999E-3</v>
      </c>
      <c r="R214" s="152">
        <f>Q214*H214</f>
        <v>8.6111999999999994E-2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1756</v>
      </c>
      <c r="AT214" s="154" t="s">
        <v>1752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208</v>
      </c>
    </row>
    <row r="215" spans="1:65" s="13" customFormat="1">
      <c r="B215" s="163"/>
      <c r="D215" s="157" t="s">
        <v>1758</v>
      </c>
      <c r="E215" s="164" t="s">
        <v>1456</v>
      </c>
      <c r="F215" s="165" t="s">
        <v>209</v>
      </c>
      <c r="H215" s="166">
        <v>28.2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1482</v>
      </c>
      <c r="AX215" s="13" t="s">
        <v>1526</v>
      </c>
      <c r="AY215" s="164" t="s">
        <v>1750</v>
      </c>
    </row>
    <row r="216" spans="1:65" s="13" customFormat="1">
      <c r="B216" s="163"/>
      <c r="D216" s="157" t="s">
        <v>1758</v>
      </c>
      <c r="E216" s="164" t="s">
        <v>1456</v>
      </c>
      <c r="F216" s="165" t="s">
        <v>210</v>
      </c>
      <c r="H216" s="166">
        <v>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1758</v>
      </c>
      <c r="AU216" s="164" t="s">
        <v>1535</v>
      </c>
      <c r="AV216" s="13" t="s">
        <v>1535</v>
      </c>
      <c r="AW216" s="13" t="s">
        <v>1482</v>
      </c>
      <c r="AX216" s="13" t="s">
        <v>1526</v>
      </c>
      <c r="AY216" s="164" t="s">
        <v>1750</v>
      </c>
    </row>
    <row r="217" spans="1:65" s="14" customFormat="1">
      <c r="B217" s="170"/>
      <c r="D217" s="157" t="s">
        <v>1758</v>
      </c>
      <c r="E217" s="171" t="s">
        <v>1456</v>
      </c>
      <c r="F217" s="172" t="s">
        <v>1816</v>
      </c>
      <c r="H217" s="173">
        <v>31.2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1758</v>
      </c>
      <c r="AU217" s="171" t="s">
        <v>1535</v>
      </c>
      <c r="AV217" s="14" t="s">
        <v>1756</v>
      </c>
      <c r="AW217" s="14" t="s">
        <v>1482</v>
      </c>
      <c r="AX217" s="14" t="s">
        <v>1533</v>
      </c>
      <c r="AY217" s="171" t="s">
        <v>1750</v>
      </c>
    </row>
    <row r="218" spans="1:65" s="1" customFormat="1" ht="37.9" customHeight="1">
      <c r="A218" s="29"/>
      <c r="B218" s="142"/>
      <c r="C218" s="143" t="s">
        <v>1921</v>
      </c>
      <c r="D218" s="143" t="s">
        <v>1752</v>
      </c>
      <c r="E218" s="144" t="s">
        <v>211</v>
      </c>
      <c r="F218" s="145" t="s">
        <v>212</v>
      </c>
      <c r="G218" s="146" t="s">
        <v>1902</v>
      </c>
      <c r="H218" s="147">
        <v>12</v>
      </c>
      <c r="I218" s="148"/>
      <c r="J218" s="148">
        <f>ROUND(I218*H218,2)</f>
        <v>0</v>
      </c>
      <c r="K218" s="149"/>
      <c r="L218" s="30"/>
      <c r="M218" s="150" t="s">
        <v>1456</v>
      </c>
      <c r="N218" s="151" t="s">
        <v>1491</v>
      </c>
      <c r="O218" s="152">
        <v>0.57199999999999995</v>
      </c>
      <c r="P218" s="152">
        <f>O218*H218</f>
        <v>6.863999999999999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1756</v>
      </c>
      <c r="AT218" s="154" t="s">
        <v>1752</v>
      </c>
      <c r="AU218" s="154" t="s">
        <v>1535</v>
      </c>
      <c r="AY218" s="17" t="s">
        <v>1750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1533</v>
      </c>
      <c r="BK218" s="155">
        <f>ROUND(I218*H218,2)</f>
        <v>0</v>
      </c>
      <c r="BL218" s="17" t="s">
        <v>1756</v>
      </c>
      <c r="BM218" s="154" t="s">
        <v>213</v>
      </c>
    </row>
    <row r="219" spans="1:65" s="1" customFormat="1" ht="16.5" customHeight="1">
      <c r="A219" s="29"/>
      <c r="B219" s="142"/>
      <c r="C219" s="177" t="s">
        <v>1926</v>
      </c>
      <c r="D219" s="177" t="s">
        <v>1849</v>
      </c>
      <c r="E219" s="178" t="s">
        <v>214</v>
      </c>
      <c r="F219" s="179" t="s">
        <v>215</v>
      </c>
      <c r="G219" s="180" t="s">
        <v>1902</v>
      </c>
      <c r="H219" s="181">
        <v>6</v>
      </c>
      <c r="I219" s="182"/>
      <c r="J219" s="182">
        <f>ROUND(I219*H219,2)</f>
        <v>0</v>
      </c>
      <c r="K219" s="183"/>
      <c r="L219" s="184"/>
      <c r="M219" s="185" t="s">
        <v>1456</v>
      </c>
      <c r="N219" s="186" t="s">
        <v>1491</v>
      </c>
      <c r="O219" s="152">
        <v>0</v>
      </c>
      <c r="P219" s="152">
        <f>O219*H219</f>
        <v>0</v>
      </c>
      <c r="Q219" s="152">
        <v>2.5999999999999998E-4</v>
      </c>
      <c r="R219" s="152">
        <f>Q219*H219</f>
        <v>1.5599999999999998E-3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1789</v>
      </c>
      <c r="AT219" s="154" t="s">
        <v>1849</v>
      </c>
      <c r="AU219" s="154" t="s">
        <v>1535</v>
      </c>
      <c r="AY219" s="17" t="s">
        <v>1750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1533</v>
      </c>
      <c r="BK219" s="155">
        <f>ROUND(I219*H219,2)</f>
        <v>0</v>
      </c>
      <c r="BL219" s="17" t="s">
        <v>1756</v>
      </c>
      <c r="BM219" s="154" t="s">
        <v>216</v>
      </c>
    </row>
    <row r="220" spans="1:65" s="13" customFormat="1">
      <c r="B220" s="163"/>
      <c r="D220" s="157" t="s">
        <v>1758</v>
      </c>
      <c r="E220" s="164" t="s">
        <v>1456</v>
      </c>
      <c r="F220" s="165" t="s">
        <v>962</v>
      </c>
      <c r="H220" s="166">
        <v>6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1758</v>
      </c>
      <c r="AU220" s="164" t="s">
        <v>1535</v>
      </c>
      <c r="AV220" s="13" t="s">
        <v>1535</v>
      </c>
      <c r="AW220" s="13" t="s">
        <v>1482</v>
      </c>
      <c r="AX220" s="13" t="s">
        <v>1533</v>
      </c>
      <c r="AY220" s="164" t="s">
        <v>1750</v>
      </c>
    </row>
    <row r="221" spans="1:65" s="1" customFormat="1" ht="16.5" customHeight="1">
      <c r="A221" s="29"/>
      <c r="B221" s="142"/>
      <c r="C221" s="177" t="s">
        <v>1930</v>
      </c>
      <c r="D221" s="177" t="s">
        <v>1849</v>
      </c>
      <c r="E221" s="178" t="s">
        <v>217</v>
      </c>
      <c r="F221" s="179" t="s">
        <v>218</v>
      </c>
      <c r="G221" s="180" t="s">
        <v>1902</v>
      </c>
      <c r="H221" s="181">
        <v>3</v>
      </c>
      <c r="I221" s="182"/>
      <c r="J221" s="182">
        <f>ROUND(I221*H221,2)</f>
        <v>0</v>
      </c>
      <c r="K221" s="183"/>
      <c r="L221" s="184"/>
      <c r="M221" s="185" t="s">
        <v>1456</v>
      </c>
      <c r="N221" s="186" t="s">
        <v>1491</v>
      </c>
      <c r="O221" s="152">
        <v>0</v>
      </c>
      <c r="P221" s="152">
        <f>O221*H221</f>
        <v>0</v>
      </c>
      <c r="Q221" s="152">
        <v>3.4000000000000002E-4</v>
      </c>
      <c r="R221" s="152">
        <f>Q221*H221</f>
        <v>1.0200000000000001E-3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1789</v>
      </c>
      <c r="AT221" s="154" t="s">
        <v>1849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219</v>
      </c>
    </row>
    <row r="222" spans="1:65" s="13" customFormat="1">
      <c r="B222" s="163"/>
      <c r="D222" s="157" t="s">
        <v>1758</v>
      </c>
      <c r="E222" s="164" t="s">
        <v>1456</v>
      </c>
      <c r="F222" s="165" t="s">
        <v>220</v>
      </c>
      <c r="H222" s="166">
        <v>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1482</v>
      </c>
      <c r="AX222" s="13" t="s">
        <v>1533</v>
      </c>
      <c r="AY222" s="164" t="s">
        <v>1750</v>
      </c>
    </row>
    <row r="223" spans="1:65" s="1" customFormat="1" ht="16.5" customHeight="1">
      <c r="A223" s="29"/>
      <c r="B223" s="142"/>
      <c r="C223" s="177" t="s">
        <v>1934</v>
      </c>
      <c r="D223" s="177" t="s">
        <v>1849</v>
      </c>
      <c r="E223" s="178" t="s">
        <v>221</v>
      </c>
      <c r="F223" s="179" t="s">
        <v>222</v>
      </c>
      <c r="G223" s="180" t="s">
        <v>1902</v>
      </c>
      <c r="H223" s="181">
        <v>3</v>
      </c>
      <c r="I223" s="182"/>
      <c r="J223" s="182">
        <f>ROUND(I223*H223,2)</f>
        <v>0</v>
      </c>
      <c r="K223" s="183"/>
      <c r="L223" s="184"/>
      <c r="M223" s="185" t="s">
        <v>1456</v>
      </c>
      <c r="N223" s="186" t="s">
        <v>1491</v>
      </c>
      <c r="O223" s="152">
        <v>0</v>
      </c>
      <c r="P223" s="152">
        <f>O223*H223</f>
        <v>0</v>
      </c>
      <c r="Q223" s="152">
        <v>1.2999999999999999E-4</v>
      </c>
      <c r="R223" s="152">
        <f>Q223*H223</f>
        <v>3.8999999999999994E-4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1789</v>
      </c>
      <c r="AT223" s="154" t="s">
        <v>1849</v>
      </c>
      <c r="AU223" s="154" t="s">
        <v>1535</v>
      </c>
      <c r="AY223" s="17" t="s">
        <v>1750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1533</v>
      </c>
      <c r="BK223" s="155">
        <f>ROUND(I223*H223,2)</f>
        <v>0</v>
      </c>
      <c r="BL223" s="17" t="s">
        <v>1756</v>
      </c>
      <c r="BM223" s="154" t="s">
        <v>223</v>
      </c>
    </row>
    <row r="224" spans="1:65" s="1" customFormat="1" ht="37.9" customHeight="1">
      <c r="A224" s="29"/>
      <c r="B224" s="142"/>
      <c r="C224" s="143" t="s">
        <v>1939</v>
      </c>
      <c r="D224" s="143" t="s">
        <v>1752</v>
      </c>
      <c r="E224" s="144" t="s">
        <v>2012</v>
      </c>
      <c r="F224" s="145" t="s">
        <v>2013</v>
      </c>
      <c r="G224" s="146" t="s">
        <v>1902</v>
      </c>
      <c r="H224" s="147">
        <v>24</v>
      </c>
      <c r="I224" s="148"/>
      <c r="J224" s="148">
        <f>ROUND(I224*H224,2)</f>
        <v>0</v>
      </c>
      <c r="K224" s="149"/>
      <c r="L224" s="30"/>
      <c r="M224" s="150" t="s">
        <v>1456</v>
      </c>
      <c r="N224" s="151" t="s">
        <v>1491</v>
      </c>
      <c r="O224" s="152">
        <v>0.68300000000000005</v>
      </c>
      <c r="P224" s="152">
        <f>O224*H224</f>
        <v>16.392000000000003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1756</v>
      </c>
      <c r="AT224" s="154" t="s">
        <v>1752</v>
      </c>
      <c r="AU224" s="154" t="s">
        <v>1535</v>
      </c>
      <c r="AY224" s="17" t="s">
        <v>1750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1533</v>
      </c>
      <c r="BK224" s="155">
        <f>ROUND(I224*H224,2)</f>
        <v>0</v>
      </c>
      <c r="BL224" s="17" t="s">
        <v>1756</v>
      </c>
      <c r="BM224" s="154" t="s">
        <v>224</v>
      </c>
    </row>
    <row r="225" spans="1:65" s="1" customFormat="1" ht="16.5" customHeight="1">
      <c r="A225" s="29"/>
      <c r="B225" s="142"/>
      <c r="C225" s="177" t="s">
        <v>1944</v>
      </c>
      <c r="D225" s="177" t="s">
        <v>1849</v>
      </c>
      <c r="E225" s="178" t="s">
        <v>225</v>
      </c>
      <c r="F225" s="179" t="s">
        <v>226</v>
      </c>
      <c r="G225" s="180" t="s">
        <v>1902</v>
      </c>
      <c r="H225" s="181">
        <v>12</v>
      </c>
      <c r="I225" s="182"/>
      <c r="J225" s="182">
        <f>ROUND(I225*H225,2)</f>
        <v>0</v>
      </c>
      <c r="K225" s="183"/>
      <c r="L225" s="184"/>
      <c r="M225" s="185" t="s">
        <v>1456</v>
      </c>
      <c r="N225" s="186" t="s">
        <v>1491</v>
      </c>
      <c r="O225" s="152">
        <v>0</v>
      </c>
      <c r="P225" s="152">
        <f>O225*H225</f>
        <v>0</v>
      </c>
      <c r="Q225" s="152">
        <v>6.4000000000000005E-4</v>
      </c>
      <c r="R225" s="152">
        <f>Q225*H225</f>
        <v>7.6800000000000011E-3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1789</v>
      </c>
      <c r="AT225" s="154" t="s">
        <v>1849</v>
      </c>
      <c r="AU225" s="154" t="s">
        <v>1535</v>
      </c>
      <c r="AY225" s="17" t="s">
        <v>1750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1533</v>
      </c>
      <c r="BK225" s="155">
        <f>ROUND(I225*H225,2)</f>
        <v>0</v>
      </c>
      <c r="BL225" s="17" t="s">
        <v>1756</v>
      </c>
      <c r="BM225" s="154" t="s">
        <v>227</v>
      </c>
    </row>
    <row r="226" spans="1:65" s="13" customFormat="1">
      <c r="B226" s="163"/>
      <c r="D226" s="157" t="s">
        <v>1758</v>
      </c>
      <c r="E226" s="164" t="s">
        <v>1456</v>
      </c>
      <c r="F226" s="165" t="s">
        <v>228</v>
      </c>
      <c r="H226" s="166">
        <v>12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1758</v>
      </c>
      <c r="AU226" s="164" t="s">
        <v>1535</v>
      </c>
      <c r="AV226" s="13" t="s">
        <v>1535</v>
      </c>
      <c r="AW226" s="13" t="s">
        <v>1482</v>
      </c>
      <c r="AX226" s="13" t="s">
        <v>1533</v>
      </c>
      <c r="AY226" s="164" t="s">
        <v>1750</v>
      </c>
    </row>
    <row r="227" spans="1:65" s="1" customFormat="1" ht="16.5" customHeight="1">
      <c r="A227" s="29"/>
      <c r="B227" s="142"/>
      <c r="C227" s="177" t="s">
        <v>1949</v>
      </c>
      <c r="D227" s="177" t="s">
        <v>1849</v>
      </c>
      <c r="E227" s="178" t="s">
        <v>229</v>
      </c>
      <c r="F227" s="179" t="s">
        <v>230</v>
      </c>
      <c r="G227" s="180" t="s">
        <v>1902</v>
      </c>
      <c r="H227" s="181">
        <v>6</v>
      </c>
      <c r="I227" s="182"/>
      <c r="J227" s="182">
        <f>ROUND(I227*H227,2)</f>
        <v>0</v>
      </c>
      <c r="K227" s="183"/>
      <c r="L227" s="184"/>
      <c r="M227" s="185" t="s">
        <v>1456</v>
      </c>
      <c r="N227" s="186" t="s">
        <v>1491</v>
      </c>
      <c r="O227" s="152">
        <v>0</v>
      </c>
      <c r="P227" s="152">
        <f>O227*H227</f>
        <v>0</v>
      </c>
      <c r="Q227" s="152">
        <v>8.8000000000000003E-4</v>
      </c>
      <c r="R227" s="152">
        <f>Q227*H227</f>
        <v>5.28E-3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1789</v>
      </c>
      <c r="AT227" s="154" t="s">
        <v>1849</v>
      </c>
      <c r="AU227" s="154" t="s">
        <v>1535</v>
      </c>
      <c r="AY227" s="17" t="s">
        <v>1750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1533</v>
      </c>
      <c r="BK227" s="155">
        <f>ROUND(I227*H227,2)</f>
        <v>0</v>
      </c>
      <c r="BL227" s="17" t="s">
        <v>1756</v>
      </c>
      <c r="BM227" s="154" t="s">
        <v>231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962</v>
      </c>
      <c r="H228" s="166">
        <v>6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1533</v>
      </c>
      <c r="AY228" s="164" t="s">
        <v>1750</v>
      </c>
    </row>
    <row r="229" spans="1:65" s="1" customFormat="1" ht="16.5" customHeight="1">
      <c r="A229" s="29"/>
      <c r="B229" s="142"/>
      <c r="C229" s="177" t="s">
        <v>1953</v>
      </c>
      <c r="D229" s="177" t="s">
        <v>1849</v>
      </c>
      <c r="E229" s="178" t="s">
        <v>232</v>
      </c>
      <c r="F229" s="179" t="s">
        <v>233</v>
      </c>
      <c r="G229" s="180" t="s">
        <v>1902</v>
      </c>
      <c r="H229" s="181">
        <v>6</v>
      </c>
      <c r="I229" s="182"/>
      <c r="J229" s="182">
        <f>ROUND(I229*H229,2)</f>
        <v>0</v>
      </c>
      <c r="K229" s="183"/>
      <c r="L229" s="184"/>
      <c r="M229" s="185" t="s">
        <v>1456</v>
      </c>
      <c r="N229" s="186" t="s">
        <v>1491</v>
      </c>
      <c r="O229" s="152">
        <v>0</v>
      </c>
      <c r="P229" s="152">
        <f>O229*H229</f>
        <v>0</v>
      </c>
      <c r="Q229" s="152">
        <v>4.0999999999999999E-4</v>
      </c>
      <c r="R229" s="152">
        <f>Q229*H229</f>
        <v>2.4599999999999999E-3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1789</v>
      </c>
      <c r="AT229" s="154" t="s">
        <v>1849</v>
      </c>
      <c r="AU229" s="154" t="s">
        <v>1535</v>
      </c>
      <c r="AY229" s="17" t="s">
        <v>1750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1533</v>
      </c>
      <c r="BK229" s="155">
        <f>ROUND(I229*H229,2)</f>
        <v>0</v>
      </c>
      <c r="BL229" s="17" t="s">
        <v>1756</v>
      </c>
      <c r="BM229" s="154" t="s">
        <v>234</v>
      </c>
    </row>
    <row r="230" spans="1:65" s="13" customFormat="1">
      <c r="B230" s="163"/>
      <c r="D230" s="157" t="s">
        <v>1758</v>
      </c>
      <c r="E230" s="164" t="s">
        <v>1456</v>
      </c>
      <c r="F230" s="165" t="s">
        <v>962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1758</v>
      </c>
      <c r="AU230" s="164" t="s">
        <v>1535</v>
      </c>
      <c r="AV230" s="13" t="s">
        <v>1535</v>
      </c>
      <c r="AW230" s="13" t="s">
        <v>1482</v>
      </c>
      <c r="AX230" s="13" t="s">
        <v>1533</v>
      </c>
      <c r="AY230" s="164" t="s">
        <v>1750</v>
      </c>
    </row>
    <row r="231" spans="1:65" s="1" customFormat="1" ht="24.2" customHeight="1">
      <c r="A231" s="29"/>
      <c r="B231" s="142"/>
      <c r="C231" s="143" t="s">
        <v>1958</v>
      </c>
      <c r="D231" s="143" t="s">
        <v>1752</v>
      </c>
      <c r="E231" s="144" t="s">
        <v>235</v>
      </c>
      <c r="F231" s="145" t="s">
        <v>236</v>
      </c>
      <c r="G231" s="146" t="s">
        <v>1786</v>
      </c>
      <c r="H231" s="147">
        <v>42.3</v>
      </c>
      <c r="I231" s="148"/>
      <c r="J231" s="148">
        <f>ROUND(I231*H231,2)</f>
        <v>0</v>
      </c>
      <c r="K231" s="149"/>
      <c r="L231" s="30"/>
      <c r="M231" s="150" t="s">
        <v>1456</v>
      </c>
      <c r="N231" s="151" t="s">
        <v>1491</v>
      </c>
      <c r="O231" s="152">
        <v>0.124</v>
      </c>
      <c r="P231" s="152">
        <f>O231*H231</f>
        <v>5.2451999999999996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1756</v>
      </c>
      <c r="AT231" s="154" t="s">
        <v>1752</v>
      </c>
      <c r="AU231" s="154" t="s">
        <v>1535</v>
      </c>
      <c r="AY231" s="17" t="s">
        <v>1750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1533</v>
      </c>
      <c r="BK231" s="155">
        <f>ROUND(I231*H231,2)</f>
        <v>0</v>
      </c>
      <c r="BL231" s="17" t="s">
        <v>1756</v>
      </c>
      <c r="BM231" s="154" t="s">
        <v>237</v>
      </c>
    </row>
    <row r="232" spans="1:65" s="13" customFormat="1">
      <c r="B232" s="163"/>
      <c r="D232" s="157" t="s">
        <v>1758</v>
      </c>
      <c r="E232" s="164" t="s">
        <v>1456</v>
      </c>
      <c r="F232" s="165" t="s">
        <v>238</v>
      </c>
      <c r="H232" s="166">
        <v>42.3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1758</v>
      </c>
      <c r="AU232" s="164" t="s">
        <v>1535</v>
      </c>
      <c r="AV232" s="13" t="s">
        <v>1535</v>
      </c>
      <c r="AW232" s="13" t="s">
        <v>1482</v>
      </c>
      <c r="AX232" s="13" t="s">
        <v>1533</v>
      </c>
      <c r="AY232" s="164" t="s">
        <v>1750</v>
      </c>
    </row>
    <row r="233" spans="1:65" s="1" customFormat="1" ht="21.75" customHeight="1">
      <c r="A233" s="29"/>
      <c r="B233" s="142"/>
      <c r="C233" s="143" t="s">
        <v>1962</v>
      </c>
      <c r="D233" s="143" t="s">
        <v>1752</v>
      </c>
      <c r="E233" s="144" t="s">
        <v>2008</v>
      </c>
      <c r="F233" s="145" t="s">
        <v>2009</v>
      </c>
      <c r="G233" s="146" t="s">
        <v>1786</v>
      </c>
      <c r="H233" s="147">
        <v>42.3</v>
      </c>
      <c r="I233" s="148"/>
      <c r="J233" s="148">
        <f>ROUND(I233*H233,2)</f>
        <v>0</v>
      </c>
      <c r="K233" s="149"/>
      <c r="L233" s="30"/>
      <c r="M233" s="150" t="s">
        <v>1456</v>
      </c>
      <c r="N233" s="151" t="s">
        <v>1491</v>
      </c>
      <c r="O233" s="152">
        <v>2.3E-2</v>
      </c>
      <c r="P233" s="152">
        <f>O233*H233</f>
        <v>0.97289999999999988</v>
      </c>
      <c r="Q233" s="152">
        <v>6.9999999999999994E-5</v>
      </c>
      <c r="R233" s="152">
        <f>Q233*H233</f>
        <v>2.9609999999999997E-3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1756</v>
      </c>
      <c r="AT233" s="154" t="s">
        <v>1752</v>
      </c>
      <c r="AU233" s="154" t="s">
        <v>1535</v>
      </c>
      <c r="AY233" s="17" t="s">
        <v>1750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1533</v>
      </c>
      <c r="BK233" s="155">
        <f>ROUND(I233*H233,2)</f>
        <v>0</v>
      </c>
      <c r="BL233" s="17" t="s">
        <v>1756</v>
      </c>
      <c r="BM233" s="154" t="s">
        <v>1327</v>
      </c>
    </row>
    <row r="234" spans="1:65" s="13" customFormat="1">
      <c r="B234" s="163"/>
      <c r="D234" s="157" t="s">
        <v>1758</v>
      </c>
      <c r="F234" s="165" t="s">
        <v>239</v>
      </c>
      <c r="H234" s="166">
        <v>42.3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1458</v>
      </c>
      <c r="AX234" s="13" t="s">
        <v>1533</v>
      </c>
      <c r="AY234" s="164" t="s">
        <v>1750</v>
      </c>
    </row>
    <row r="235" spans="1:65" s="1" customFormat="1" ht="24.2" customHeight="1">
      <c r="A235" s="29"/>
      <c r="B235" s="142"/>
      <c r="C235" s="143" t="s">
        <v>1966</v>
      </c>
      <c r="D235" s="143" t="s">
        <v>1752</v>
      </c>
      <c r="E235" s="144" t="s">
        <v>240</v>
      </c>
      <c r="F235" s="145" t="s">
        <v>241</v>
      </c>
      <c r="G235" s="146" t="s">
        <v>2141</v>
      </c>
      <c r="H235" s="147">
        <v>3</v>
      </c>
      <c r="I235" s="148"/>
      <c r="J235" s="148">
        <f>ROUND(I235*H235,2)</f>
        <v>0</v>
      </c>
      <c r="K235" s="149"/>
      <c r="L235" s="30"/>
      <c r="M235" s="150" t="s">
        <v>1456</v>
      </c>
      <c r="N235" s="151" t="s">
        <v>1491</v>
      </c>
      <c r="O235" s="152">
        <v>0</v>
      </c>
      <c r="P235" s="152">
        <f>O235*H235</f>
        <v>0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1533</v>
      </c>
      <c r="BK235" s="155">
        <f>ROUND(I235*H235,2)</f>
        <v>0</v>
      </c>
      <c r="BL235" s="17" t="s">
        <v>1756</v>
      </c>
      <c r="BM235" s="154" t="s">
        <v>242</v>
      </c>
    </row>
    <row r="236" spans="1:65" s="11" customFormat="1" ht="22.9" customHeight="1">
      <c r="B236" s="130"/>
      <c r="D236" s="131" t="s">
        <v>1525</v>
      </c>
      <c r="E236" s="140" t="s">
        <v>2055</v>
      </c>
      <c r="F236" s="140" t="s">
        <v>2056</v>
      </c>
      <c r="J236" s="141">
        <f>BK236</f>
        <v>0</v>
      </c>
      <c r="L236" s="130"/>
      <c r="M236" s="134"/>
      <c r="N236" s="135"/>
      <c r="O236" s="135"/>
      <c r="P236" s="136">
        <f>SUM(P237:P246)</f>
        <v>2.0922369999999999</v>
      </c>
      <c r="Q236" s="135"/>
      <c r="R236" s="136">
        <f>SUM(R237:R246)</f>
        <v>0</v>
      </c>
      <c r="S236" s="135"/>
      <c r="T236" s="137">
        <f>SUM(T237:T246)</f>
        <v>0</v>
      </c>
      <c r="AR236" s="131" t="s">
        <v>1533</v>
      </c>
      <c r="AT236" s="138" t="s">
        <v>1525</v>
      </c>
      <c r="AU236" s="138" t="s">
        <v>1533</v>
      </c>
      <c r="AY236" s="131" t="s">
        <v>1750</v>
      </c>
      <c r="BK236" s="139">
        <f>SUM(BK237:BK246)</f>
        <v>0</v>
      </c>
    </row>
    <row r="237" spans="1:65" s="1" customFormat="1" ht="37.9" customHeight="1">
      <c r="A237" s="29"/>
      <c r="B237" s="142"/>
      <c r="C237" s="143" t="s">
        <v>1974</v>
      </c>
      <c r="D237" s="143" t="s">
        <v>1752</v>
      </c>
      <c r="E237" s="144" t="s">
        <v>2058</v>
      </c>
      <c r="F237" s="145" t="s">
        <v>2059</v>
      </c>
      <c r="G237" s="146" t="s">
        <v>1839</v>
      </c>
      <c r="H237" s="147">
        <v>8.141</v>
      </c>
      <c r="I237" s="148"/>
      <c r="J237" s="148">
        <f>ROUND(I237*H237,2)</f>
        <v>0</v>
      </c>
      <c r="K237" s="149"/>
      <c r="L237" s="30"/>
      <c r="M237" s="150" t="s">
        <v>1456</v>
      </c>
      <c r="N237" s="151" t="s">
        <v>1491</v>
      </c>
      <c r="O237" s="152">
        <v>0.03</v>
      </c>
      <c r="P237" s="152">
        <f>O237*H237</f>
        <v>0.24423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1533</v>
      </c>
      <c r="BK237" s="155">
        <f>ROUND(I237*H237,2)</f>
        <v>0</v>
      </c>
      <c r="BL237" s="17" t="s">
        <v>1756</v>
      </c>
      <c r="BM237" s="154" t="s">
        <v>243</v>
      </c>
    </row>
    <row r="238" spans="1:65" s="1" customFormat="1" ht="37.9" customHeight="1">
      <c r="A238" s="29"/>
      <c r="B238" s="142"/>
      <c r="C238" s="143" t="s">
        <v>1978</v>
      </c>
      <c r="D238" s="143" t="s">
        <v>1752</v>
      </c>
      <c r="E238" s="144" t="s">
        <v>2062</v>
      </c>
      <c r="F238" s="145" t="s">
        <v>2063</v>
      </c>
      <c r="G238" s="146" t="s">
        <v>1839</v>
      </c>
      <c r="H238" s="147">
        <v>276.79399999999998</v>
      </c>
      <c r="I238" s="148"/>
      <c r="J238" s="148">
        <f>ROUND(I238*H238,2)</f>
        <v>0</v>
      </c>
      <c r="K238" s="149"/>
      <c r="L238" s="30"/>
      <c r="M238" s="150" t="s">
        <v>1456</v>
      </c>
      <c r="N238" s="151" t="s">
        <v>1491</v>
      </c>
      <c r="O238" s="152">
        <v>2E-3</v>
      </c>
      <c r="P238" s="152">
        <f>O238*H238</f>
        <v>0.55358799999999997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1756</v>
      </c>
      <c r="AT238" s="154" t="s">
        <v>1752</v>
      </c>
      <c r="AU238" s="154" t="s">
        <v>1535</v>
      </c>
      <c r="AY238" s="17" t="s">
        <v>1750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1533</v>
      </c>
      <c r="BK238" s="155">
        <f>ROUND(I238*H238,2)</f>
        <v>0</v>
      </c>
      <c r="BL238" s="17" t="s">
        <v>1756</v>
      </c>
      <c r="BM238" s="154" t="s">
        <v>244</v>
      </c>
    </row>
    <row r="239" spans="1:65" s="13" customFormat="1">
      <c r="B239" s="163"/>
      <c r="D239" s="157" t="s">
        <v>1758</v>
      </c>
      <c r="F239" s="165" t="s">
        <v>245</v>
      </c>
      <c r="H239" s="166">
        <v>276.79399999999998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1458</v>
      </c>
      <c r="AX239" s="13" t="s">
        <v>1533</v>
      </c>
      <c r="AY239" s="164" t="s">
        <v>1750</v>
      </c>
    </row>
    <row r="240" spans="1:65" s="1" customFormat="1" ht="24.2" customHeight="1">
      <c r="A240" s="29"/>
      <c r="B240" s="142"/>
      <c r="C240" s="143" t="s">
        <v>1982</v>
      </c>
      <c r="D240" s="143" t="s">
        <v>1752</v>
      </c>
      <c r="E240" s="144" t="s">
        <v>2067</v>
      </c>
      <c r="F240" s="145" t="s">
        <v>2068</v>
      </c>
      <c r="G240" s="146" t="s">
        <v>1839</v>
      </c>
      <c r="H240" s="147">
        <v>8.141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0.159</v>
      </c>
      <c r="P240" s="152">
        <f>O240*H240</f>
        <v>1.294419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246</v>
      </c>
    </row>
    <row r="241" spans="1:65" s="1" customFormat="1" ht="55.5" customHeight="1">
      <c r="A241" s="29"/>
      <c r="B241" s="142"/>
      <c r="C241" s="143" t="s">
        <v>1986</v>
      </c>
      <c r="D241" s="143" t="s">
        <v>1752</v>
      </c>
      <c r="E241" s="144" t="s">
        <v>2071</v>
      </c>
      <c r="F241" s="145" t="s">
        <v>2072</v>
      </c>
      <c r="G241" s="146" t="s">
        <v>1839</v>
      </c>
      <c r="H241" s="147">
        <v>7.0490000000000004</v>
      </c>
      <c r="I241" s="148"/>
      <c r="J241" s="148">
        <f>ROUND(I241*H241,2)</f>
        <v>0</v>
      </c>
      <c r="K241" s="149"/>
      <c r="L241" s="30"/>
      <c r="M241" s="150" t="s">
        <v>1456</v>
      </c>
      <c r="N241" s="151" t="s">
        <v>1491</v>
      </c>
      <c r="O241" s="152">
        <v>0</v>
      </c>
      <c r="P241" s="152">
        <f>O241*H241</f>
        <v>0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1533</v>
      </c>
      <c r="BK241" s="155">
        <f>ROUND(I241*H241,2)</f>
        <v>0</v>
      </c>
      <c r="BL241" s="17" t="s">
        <v>1756</v>
      </c>
      <c r="BM241" s="154" t="s">
        <v>247</v>
      </c>
    </row>
    <row r="242" spans="1:65" s="13" customFormat="1">
      <c r="B242" s="163"/>
      <c r="D242" s="157" t="s">
        <v>1758</v>
      </c>
      <c r="E242" s="164" t="s">
        <v>1456</v>
      </c>
      <c r="F242" s="165" t="s">
        <v>248</v>
      </c>
      <c r="H242" s="166">
        <v>7.0490000000000004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1758</v>
      </c>
      <c r="AU242" s="164" t="s">
        <v>1535</v>
      </c>
      <c r="AV242" s="13" t="s">
        <v>1535</v>
      </c>
      <c r="AW242" s="13" t="s">
        <v>1482</v>
      </c>
      <c r="AX242" s="13" t="s">
        <v>1533</v>
      </c>
      <c r="AY242" s="164" t="s">
        <v>1750</v>
      </c>
    </row>
    <row r="243" spans="1:65" s="1" customFormat="1" ht="62.65" customHeight="1">
      <c r="A243" s="29"/>
      <c r="B243" s="142"/>
      <c r="C243" s="143" t="s">
        <v>1990</v>
      </c>
      <c r="D243" s="143" t="s">
        <v>1752</v>
      </c>
      <c r="E243" s="144" t="s">
        <v>2075</v>
      </c>
      <c r="F243" s="145" t="s">
        <v>2076</v>
      </c>
      <c r="G243" s="146" t="s">
        <v>1839</v>
      </c>
      <c r="H243" s="147">
        <v>3.1779999999999999</v>
      </c>
      <c r="I243" s="148"/>
      <c r="J243" s="148">
        <f>ROUND(I243*H243,2)</f>
        <v>0</v>
      </c>
      <c r="K243" s="149"/>
      <c r="L243" s="30"/>
      <c r="M243" s="150" t="s">
        <v>1456</v>
      </c>
      <c r="N243" s="151" t="s">
        <v>1491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1756</v>
      </c>
      <c r="AT243" s="154" t="s">
        <v>1752</v>
      </c>
      <c r="AU243" s="154" t="s">
        <v>1535</v>
      </c>
      <c r="AY243" s="17" t="s">
        <v>1750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1533</v>
      </c>
      <c r="BK243" s="155">
        <f>ROUND(I243*H243,2)</f>
        <v>0</v>
      </c>
      <c r="BL243" s="17" t="s">
        <v>1756</v>
      </c>
      <c r="BM243" s="154" t="s">
        <v>249</v>
      </c>
    </row>
    <row r="244" spans="1:65" s="13" customFormat="1">
      <c r="B244" s="163"/>
      <c r="D244" s="157" t="s">
        <v>1758</v>
      </c>
      <c r="E244" s="164" t="s">
        <v>1456</v>
      </c>
      <c r="F244" s="165" t="s">
        <v>250</v>
      </c>
      <c r="H244" s="166">
        <v>3.1779999999999999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1758</v>
      </c>
      <c r="AU244" s="164" t="s">
        <v>1535</v>
      </c>
      <c r="AV244" s="13" t="s">
        <v>1535</v>
      </c>
      <c r="AW244" s="13" t="s">
        <v>1482</v>
      </c>
      <c r="AX244" s="13" t="s">
        <v>1533</v>
      </c>
      <c r="AY244" s="164" t="s">
        <v>1750</v>
      </c>
    </row>
    <row r="245" spans="1:65" s="1" customFormat="1" ht="55.5" customHeight="1">
      <c r="A245" s="29"/>
      <c r="B245" s="142"/>
      <c r="C245" s="143" t="s">
        <v>1994</v>
      </c>
      <c r="D245" s="143" t="s">
        <v>1752</v>
      </c>
      <c r="E245" s="144" t="s">
        <v>2080</v>
      </c>
      <c r="F245" s="145" t="s">
        <v>1838</v>
      </c>
      <c r="G245" s="146" t="s">
        <v>1839</v>
      </c>
      <c r="H245" s="147">
        <v>6.8849999999999998</v>
      </c>
      <c r="I245" s="148"/>
      <c r="J245" s="148">
        <f>ROUND(I245*H245,2)</f>
        <v>0</v>
      </c>
      <c r="K245" s="149"/>
      <c r="L245" s="30"/>
      <c r="M245" s="150" t="s">
        <v>1456</v>
      </c>
      <c r="N245" s="151" t="s">
        <v>1491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1756</v>
      </c>
      <c r="AT245" s="154" t="s">
        <v>1752</v>
      </c>
      <c r="AU245" s="154" t="s">
        <v>1535</v>
      </c>
      <c r="AY245" s="17" t="s">
        <v>1750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1533</v>
      </c>
      <c r="BK245" s="155">
        <f>ROUND(I245*H245,2)</f>
        <v>0</v>
      </c>
      <c r="BL245" s="17" t="s">
        <v>1756</v>
      </c>
      <c r="BM245" s="154" t="s">
        <v>251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252</v>
      </c>
      <c r="H246" s="166">
        <v>6.8849999999999998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1533</v>
      </c>
      <c r="AY246" s="164" t="s">
        <v>1750</v>
      </c>
    </row>
    <row r="247" spans="1:65" s="11" customFormat="1" ht="22.9" customHeight="1">
      <c r="B247" s="130"/>
      <c r="D247" s="131" t="s">
        <v>1525</v>
      </c>
      <c r="E247" s="140" t="s">
        <v>253</v>
      </c>
      <c r="F247" s="140" t="s">
        <v>2050</v>
      </c>
      <c r="J247" s="141">
        <f>BK247</f>
        <v>0</v>
      </c>
      <c r="L247" s="130"/>
      <c r="M247" s="134"/>
      <c r="N247" s="135"/>
      <c r="O247" s="135"/>
      <c r="P247" s="136">
        <f>P248</f>
        <v>5.8790559999999994</v>
      </c>
      <c r="Q247" s="135"/>
      <c r="R247" s="136">
        <f>R248</f>
        <v>0</v>
      </c>
      <c r="S247" s="135"/>
      <c r="T247" s="137">
        <f>T248</f>
        <v>0</v>
      </c>
      <c r="AR247" s="131" t="s">
        <v>1533</v>
      </c>
      <c r="AT247" s="138" t="s">
        <v>1525</v>
      </c>
      <c r="AU247" s="138" t="s">
        <v>1533</v>
      </c>
      <c r="AY247" s="131" t="s">
        <v>1750</v>
      </c>
      <c r="BK247" s="139">
        <f>BK248</f>
        <v>0</v>
      </c>
    </row>
    <row r="248" spans="1:65" s="1" customFormat="1" ht="66.75" customHeight="1">
      <c r="A248" s="29"/>
      <c r="B248" s="142"/>
      <c r="C248" s="143" t="s">
        <v>1970</v>
      </c>
      <c r="D248" s="143" t="s">
        <v>1752</v>
      </c>
      <c r="E248" s="144" t="s">
        <v>254</v>
      </c>
      <c r="F248" s="145" t="s">
        <v>255</v>
      </c>
      <c r="G248" s="146" t="s">
        <v>1839</v>
      </c>
      <c r="H248" s="147">
        <v>17.707999999999998</v>
      </c>
      <c r="I248" s="148"/>
      <c r="J248" s="148">
        <f>ROUND(I248*H248,2)</f>
        <v>0</v>
      </c>
      <c r="K248" s="149"/>
      <c r="L248" s="30"/>
      <c r="M248" s="197" t="s">
        <v>1456</v>
      </c>
      <c r="N248" s="198" t="s">
        <v>1491</v>
      </c>
      <c r="O248" s="199">
        <v>0.33200000000000002</v>
      </c>
      <c r="P248" s="199">
        <f>O248*H248</f>
        <v>5.8790559999999994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1756</v>
      </c>
      <c r="AT248" s="154" t="s">
        <v>1752</v>
      </c>
      <c r="AU248" s="154" t="s">
        <v>1535</v>
      </c>
      <c r="AY248" s="17" t="s">
        <v>1750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1533</v>
      </c>
      <c r="BK248" s="155">
        <f>ROUND(I248*H248,2)</f>
        <v>0</v>
      </c>
      <c r="BL248" s="17" t="s">
        <v>1756</v>
      </c>
      <c r="BM248" s="154" t="s">
        <v>256</v>
      </c>
    </row>
    <row r="249" spans="1:65" s="1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6:K248"/>
  <mergeCells count="12">
    <mergeCell ref="L2:V2"/>
    <mergeCell ref="E85:H85"/>
    <mergeCell ref="E87:H87"/>
    <mergeCell ref="E89:H89"/>
    <mergeCell ref="E119:H119"/>
    <mergeCell ref="E117:H117"/>
    <mergeCell ref="E115:H115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7"/>
  <sheetViews>
    <sheetView showGridLines="0" topLeftCell="A255" workbookViewId="0">
      <selection activeCell="I132" sqref="I132:I2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1699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144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87" t="s">
        <v>257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ROUND((SUM(BE129:BE296)),  2)</f>
        <v>0</v>
      </c>
      <c r="G35" s="29"/>
      <c r="H35" s="29"/>
      <c r="I35" s="102">
        <v>0.21</v>
      </c>
      <c r="J35" s="101">
        <f>ROUND(((SUM(BE129:BE296))*I35),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ROUND((SUM(BF129:BF296)),  2)</f>
        <v>0</v>
      </c>
      <c r="G36" s="29"/>
      <c r="H36" s="29"/>
      <c r="I36" s="102">
        <v>0.12</v>
      </c>
      <c r="J36" s="101">
        <f>ROUND(((SUM(BF129:BF296))*I36),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ROUND((SUM(BG129:BG296)),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ROUND((SUM(BH129:BH296)),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ROUND((SUM(BI129:BI296)),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144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87" t="str">
        <f>E11</f>
        <v>SO_06.1-U - DČS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1726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1727</v>
      </c>
      <c r="E101" s="117"/>
      <c r="F101" s="117"/>
      <c r="G101" s="117"/>
      <c r="H101" s="117"/>
      <c r="I101" s="117"/>
      <c r="J101" s="118">
        <f>J223</f>
        <v>0</v>
      </c>
      <c r="L101" s="115"/>
    </row>
    <row r="102" spans="1:47" s="9" customFormat="1" ht="19.899999999999999" customHeight="1">
      <c r="B102" s="115"/>
      <c r="D102" s="116" t="s">
        <v>1729</v>
      </c>
      <c r="E102" s="117"/>
      <c r="F102" s="117"/>
      <c r="G102" s="117"/>
      <c r="H102" s="117"/>
      <c r="I102" s="117"/>
      <c r="J102" s="118">
        <f>J226</f>
        <v>0</v>
      </c>
      <c r="L102" s="115"/>
    </row>
    <row r="103" spans="1:47" s="9" customFormat="1" ht="19.899999999999999" customHeight="1">
      <c r="B103" s="115"/>
      <c r="D103" s="116" t="s">
        <v>1730</v>
      </c>
      <c r="E103" s="117"/>
      <c r="F103" s="117"/>
      <c r="G103" s="117"/>
      <c r="H103" s="117"/>
      <c r="I103" s="117"/>
      <c r="J103" s="118">
        <f>J231</f>
        <v>0</v>
      </c>
      <c r="L103" s="115"/>
    </row>
    <row r="104" spans="1:47" s="9" customFormat="1" ht="19.899999999999999" customHeight="1">
      <c r="B104" s="115"/>
      <c r="D104" s="116" t="s">
        <v>1731</v>
      </c>
      <c r="E104" s="117"/>
      <c r="F104" s="117"/>
      <c r="G104" s="117"/>
      <c r="H104" s="117"/>
      <c r="I104" s="117"/>
      <c r="J104" s="118">
        <f>J253</f>
        <v>0</v>
      </c>
      <c r="L104" s="115"/>
    </row>
    <row r="105" spans="1:47" s="9" customFormat="1" ht="19.899999999999999" customHeight="1">
      <c r="B105" s="115"/>
      <c r="D105" s="116" t="s">
        <v>1732</v>
      </c>
      <c r="E105" s="117"/>
      <c r="F105" s="117"/>
      <c r="G105" s="117"/>
      <c r="H105" s="117"/>
      <c r="I105" s="117"/>
      <c r="J105" s="118">
        <f>J278</f>
        <v>0</v>
      </c>
      <c r="L105" s="115"/>
    </row>
    <row r="106" spans="1:47" s="9" customFormat="1" ht="19.899999999999999" customHeight="1">
      <c r="B106" s="115"/>
      <c r="D106" s="116" t="s">
        <v>1734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47" s="9" customFormat="1" ht="19.899999999999999" customHeight="1">
      <c r="B107" s="115"/>
      <c r="D107" s="116" t="s">
        <v>146</v>
      </c>
      <c r="E107" s="117"/>
      <c r="F107" s="117"/>
      <c r="G107" s="117"/>
      <c r="H107" s="117"/>
      <c r="I107" s="117"/>
      <c r="J107" s="118">
        <f>J295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1735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1468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1716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144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1718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87" t="str">
        <f>E11</f>
        <v>SO_06.1-U - DČS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1472</v>
      </c>
      <c r="D123" s="29"/>
      <c r="E123" s="29"/>
      <c r="F123" s="24" t="str">
        <f>F14</f>
        <v xml:space="preserve"> </v>
      </c>
      <c r="G123" s="29"/>
      <c r="H123" s="29"/>
      <c r="I123" s="26" t="s">
        <v>1474</v>
      </c>
      <c r="J123" s="52">
        <f>IF(J14="","",J14)</f>
        <v>45743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1475</v>
      </c>
      <c r="D125" s="29"/>
      <c r="E125" s="29"/>
      <c r="F125" s="24" t="str">
        <f>E17</f>
        <v xml:space="preserve"> </v>
      </c>
      <c r="G125" s="29"/>
      <c r="H125" s="29"/>
      <c r="I125" s="26" t="s">
        <v>1480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1479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1483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1736</v>
      </c>
      <c r="D128" s="122" t="s">
        <v>1511</v>
      </c>
      <c r="E128" s="122" t="s">
        <v>1507</v>
      </c>
      <c r="F128" s="122" t="s">
        <v>1508</v>
      </c>
      <c r="G128" s="122" t="s">
        <v>1737</v>
      </c>
      <c r="H128" s="122" t="s">
        <v>1738</v>
      </c>
      <c r="I128" s="122" t="s">
        <v>1739</v>
      </c>
      <c r="J128" s="123" t="s">
        <v>1722</v>
      </c>
      <c r="K128" s="124" t="s">
        <v>1740</v>
      </c>
      <c r="L128" s="125"/>
      <c r="M128" s="58" t="s">
        <v>1456</v>
      </c>
      <c r="N128" s="59" t="s">
        <v>1490</v>
      </c>
      <c r="O128" s="59" t="s">
        <v>1741</v>
      </c>
      <c r="P128" s="59" t="s">
        <v>1742</v>
      </c>
      <c r="Q128" s="59" t="s">
        <v>1743</v>
      </c>
      <c r="R128" s="59" t="s">
        <v>1744</v>
      </c>
      <c r="S128" s="59" t="s">
        <v>1745</v>
      </c>
      <c r="T128" s="60" t="s">
        <v>1746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1747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2150.2695159999998</v>
      </c>
      <c r="Q129" s="62"/>
      <c r="R129" s="127">
        <f>R130</f>
        <v>163.87172543999995</v>
      </c>
      <c r="S129" s="62"/>
      <c r="T129" s="128">
        <f>T130</f>
        <v>18.9604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1525</v>
      </c>
      <c r="AU129" s="17" t="s">
        <v>1724</v>
      </c>
      <c r="BK129" s="129">
        <f>BK130</f>
        <v>0</v>
      </c>
    </row>
    <row r="130" spans="1:65" s="11" customFormat="1" ht="25.9" customHeight="1">
      <c r="B130" s="130"/>
      <c r="D130" s="131" t="s">
        <v>1525</v>
      </c>
      <c r="E130" s="132" t="s">
        <v>1748</v>
      </c>
      <c r="F130" s="132" t="s">
        <v>1749</v>
      </c>
      <c r="J130" s="133">
        <f>BK130</f>
        <v>0</v>
      </c>
      <c r="L130" s="130"/>
      <c r="M130" s="134"/>
      <c r="N130" s="135"/>
      <c r="O130" s="135"/>
      <c r="P130" s="136">
        <f>P131+P223+P226+P231+P253+P278+P284+P295</f>
        <v>2150.2695159999998</v>
      </c>
      <c r="Q130" s="135"/>
      <c r="R130" s="136">
        <f>R131+R223+R226+R231+R253+R278+R284+R295</f>
        <v>163.87172543999995</v>
      </c>
      <c r="S130" s="135"/>
      <c r="T130" s="137">
        <f>T131+T223+T226+T231+T253+T278+T284+T295</f>
        <v>18.9604</v>
      </c>
      <c r="AR130" s="131" t="s">
        <v>1533</v>
      </c>
      <c r="AT130" s="138" t="s">
        <v>1525</v>
      </c>
      <c r="AU130" s="138" t="s">
        <v>1526</v>
      </c>
      <c r="AY130" s="131" t="s">
        <v>1750</v>
      </c>
      <c r="BK130" s="139">
        <f>BK131+BK223+BK226+BK231+BK253+BK278+BK284+BK295</f>
        <v>0</v>
      </c>
    </row>
    <row r="131" spans="1:65" s="11" customFormat="1" ht="22.9" customHeight="1">
      <c r="B131" s="130"/>
      <c r="D131" s="131" t="s">
        <v>1525</v>
      </c>
      <c r="E131" s="140" t="s">
        <v>1533</v>
      </c>
      <c r="F131" s="140" t="s">
        <v>1751</v>
      </c>
      <c r="J131" s="141">
        <f>BK131</f>
        <v>0</v>
      </c>
      <c r="L131" s="130"/>
      <c r="M131" s="134"/>
      <c r="N131" s="135"/>
      <c r="O131" s="135"/>
      <c r="P131" s="136">
        <f>SUM(P132:P222)</f>
        <v>1640.6368320000004</v>
      </c>
      <c r="Q131" s="135"/>
      <c r="R131" s="136">
        <f>SUM(R132:R222)</f>
        <v>139.19785055999998</v>
      </c>
      <c r="S131" s="135"/>
      <c r="T131" s="137">
        <f>SUM(T132:T222)</f>
        <v>18.9604</v>
      </c>
      <c r="AR131" s="131" t="s">
        <v>1533</v>
      </c>
      <c r="AT131" s="138" t="s">
        <v>1525</v>
      </c>
      <c r="AU131" s="138" t="s">
        <v>1533</v>
      </c>
      <c r="AY131" s="131" t="s">
        <v>1750</v>
      </c>
      <c r="BK131" s="139">
        <f>SUM(BK132:BK222)</f>
        <v>0</v>
      </c>
    </row>
    <row r="132" spans="1:65" s="1" customFormat="1" ht="62.65" customHeight="1">
      <c r="A132" s="29"/>
      <c r="B132" s="142"/>
      <c r="C132" s="143" t="s">
        <v>1533</v>
      </c>
      <c r="D132" s="143" t="s">
        <v>1752</v>
      </c>
      <c r="E132" s="144" t="s">
        <v>75</v>
      </c>
      <c r="F132" s="145" t="s">
        <v>76</v>
      </c>
      <c r="G132" s="146" t="s">
        <v>1755</v>
      </c>
      <c r="H132" s="147">
        <v>22.2</v>
      </c>
      <c r="I132" s="148"/>
      <c r="J132" s="148">
        <f>ROUND(I132*H132,2)</f>
        <v>0</v>
      </c>
      <c r="K132" s="149"/>
      <c r="L132" s="30"/>
      <c r="M132" s="150" t="s">
        <v>1456</v>
      </c>
      <c r="N132" s="151" t="s">
        <v>1491</v>
      </c>
      <c r="O132" s="152">
        <v>0.27200000000000002</v>
      </c>
      <c r="P132" s="152">
        <f>O132*H132</f>
        <v>6.0384000000000002</v>
      </c>
      <c r="Q132" s="152">
        <v>0</v>
      </c>
      <c r="R132" s="152">
        <f>Q132*H132</f>
        <v>0</v>
      </c>
      <c r="S132" s="152">
        <v>0.26</v>
      </c>
      <c r="T132" s="153">
        <f>S132*H132</f>
        <v>5.7720000000000002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1535</v>
      </c>
      <c r="AY132" s="17" t="s">
        <v>1750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1533</v>
      </c>
      <c r="BK132" s="155">
        <f>ROUND(I132*H132,2)</f>
        <v>0</v>
      </c>
      <c r="BL132" s="17" t="s">
        <v>1756</v>
      </c>
      <c r="BM132" s="154" t="s">
        <v>258</v>
      </c>
    </row>
    <row r="133" spans="1:65" s="13" customFormat="1">
      <c r="B133" s="163"/>
      <c r="D133" s="157" t="s">
        <v>1758</v>
      </c>
      <c r="E133" s="164" t="s">
        <v>1456</v>
      </c>
      <c r="F133" s="165" t="s">
        <v>148</v>
      </c>
      <c r="H133" s="166">
        <v>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1758</v>
      </c>
      <c r="AU133" s="164" t="s">
        <v>1535</v>
      </c>
      <c r="AV133" s="13" t="s">
        <v>1535</v>
      </c>
      <c r="AW133" s="13" t="s">
        <v>1482</v>
      </c>
      <c r="AX133" s="13" t="s">
        <v>1526</v>
      </c>
      <c r="AY133" s="164" t="s">
        <v>1750</v>
      </c>
    </row>
    <row r="134" spans="1:65" s="13" customFormat="1">
      <c r="B134" s="163"/>
      <c r="D134" s="157" t="s">
        <v>1758</v>
      </c>
      <c r="E134" s="164" t="s">
        <v>1456</v>
      </c>
      <c r="F134" s="165" t="s">
        <v>149</v>
      </c>
      <c r="H134" s="166">
        <v>4.2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1758</v>
      </c>
      <c r="AU134" s="164" t="s">
        <v>1535</v>
      </c>
      <c r="AV134" s="13" t="s">
        <v>1535</v>
      </c>
      <c r="AW134" s="13" t="s">
        <v>1482</v>
      </c>
      <c r="AX134" s="13" t="s">
        <v>1526</v>
      </c>
      <c r="AY134" s="164" t="s">
        <v>1750</v>
      </c>
    </row>
    <row r="135" spans="1:65" s="14" customFormat="1">
      <c r="B135" s="170"/>
      <c r="D135" s="157" t="s">
        <v>1758</v>
      </c>
      <c r="E135" s="171" t="s">
        <v>1456</v>
      </c>
      <c r="F135" s="172" t="s">
        <v>1816</v>
      </c>
      <c r="H135" s="173">
        <v>22.2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1758</v>
      </c>
      <c r="AU135" s="171" t="s">
        <v>1535</v>
      </c>
      <c r="AV135" s="14" t="s">
        <v>1756</v>
      </c>
      <c r="AW135" s="14" t="s">
        <v>1482</v>
      </c>
      <c r="AX135" s="14" t="s">
        <v>1533</v>
      </c>
      <c r="AY135" s="171" t="s">
        <v>1750</v>
      </c>
    </row>
    <row r="136" spans="1:65" s="1" customFormat="1" ht="55.5" customHeight="1">
      <c r="A136" s="29"/>
      <c r="B136" s="142"/>
      <c r="C136" s="143" t="s">
        <v>1535</v>
      </c>
      <c r="D136" s="143" t="s">
        <v>1752</v>
      </c>
      <c r="E136" s="144" t="s">
        <v>259</v>
      </c>
      <c r="F136" s="145" t="s">
        <v>260</v>
      </c>
      <c r="G136" s="146" t="s">
        <v>1755</v>
      </c>
      <c r="H136" s="147">
        <v>22.2</v>
      </c>
      <c r="I136" s="148"/>
      <c r="J136" s="148">
        <f>ROUND(I136*H136,2)</f>
        <v>0</v>
      </c>
      <c r="K136" s="149"/>
      <c r="L136" s="30"/>
      <c r="M136" s="150" t="s">
        <v>1456</v>
      </c>
      <c r="N136" s="151" t="s">
        <v>1491</v>
      </c>
      <c r="O136" s="152">
        <v>3.3000000000000002E-2</v>
      </c>
      <c r="P136" s="152">
        <f>O136*H136</f>
        <v>0.73260000000000003</v>
      </c>
      <c r="Q136" s="152">
        <v>0</v>
      </c>
      <c r="R136" s="152">
        <f>Q136*H136</f>
        <v>0</v>
      </c>
      <c r="S136" s="152">
        <v>0.18</v>
      </c>
      <c r="T136" s="153">
        <f>S136*H136</f>
        <v>3.9959999999999996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1756</v>
      </c>
      <c r="AT136" s="154" t="s">
        <v>1752</v>
      </c>
      <c r="AU136" s="154" t="s">
        <v>1535</v>
      </c>
      <c r="AY136" s="17" t="s">
        <v>1750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1533</v>
      </c>
      <c r="BK136" s="155">
        <f>ROUND(I136*H136,2)</f>
        <v>0</v>
      </c>
      <c r="BL136" s="17" t="s">
        <v>1756</v>
      </c>
      <c r="BM136" s="154" t="s">
        <v>261</v>
      </c>
    </row>
    <row r="137" spans="1:65" s="1" customFormat="1" ht="62.65" customHeight="1">
      <c r="A137" s="29"/>
      <c r="B137" s="142"/>
      <c r="C137" s="143" t="s">
        <v>1764</v>
      </c>
      <c r="D137" s="143" t="s">
        <v>1752</v>
      </c>
      <c r="E137" s="144" t="s">
        <v>1753</v>
      </c>
      <c r="F137" s="145" t="s">
        <v>1754</v>
      </c>
      <c r="G137" s="146" t="s">
        <v>1755</v>
      </c>
      <c r="H137" s="147">
        <v>7.29</v>
      </c>
      <c r="I137" s="148"/>
      <c r="J137" s="148">
        <f>ROUND(I137*H137,2)</f>
        <v>0</v>
      </c>
      <c r="K137" s="149"/>
      <c r="L137" s="30"/>
      <c r="M137" s="150" t="s">
        <v>1456</v>
      </c>
      <c r="N137" s="151" t="s">
        <v>1491</v>
      </c>
      <c r="O137" s="152">
        <v>7.8E-2</v>
      </c>
      <c r="P137" s="152">
        <f>O137*H137</f>
        <v>0.56862000000000001</v>
      </c>
      <c r="Q137" s="152">
        <v>0</v>
      </c>
      <c r="R137" s="152">
        <f>Q137*H137</f>
        <v>0</v>
      </c>
      <c r="S137" s="152">
        <v>0.5</v>
      </c>
      <c r="T137" s="153">
        <f>S137*H137</f>
        <v>3.645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1535</v>
      </c>
      <c r="AY137" s="17" t="s">
        <v>1750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1533</v>
      </c>
      <c r="BK137" s="155">
        <f>ROUND(I137*H137,2)</f>
        <v>0</v>
      </c>
      <c r="BL137" s="17" t="s">
        <v>1756</v>
      </c>
      <c r="BM137" s="154" t="s">
        <v>1757</v>
      </c>
    </row>
    <row r="138" spans="1:65" s="12" customFormat="1">
      <c r="B138" s="156"/>
      <c r="D138" s="157" t="s">
        <v>1758</v>
      </c>
      <c r="E138" s="158" t="s">
        <v>1456</v>
      </c>
      <c r="F138" s="159" t="s">
        <v>262</v>
      </c>
      <c r="H138" s="158" t="s">
        <v>1456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1758</v>
      </c>
      <c r="AU138" s="158" t="s">
        <v>1535</v>
      </c>
      <c r="AV138" s="12" t="s">
        <v>1533</v>
      </c>
      <c r="AW138" s="12" t="s">
        <v>1482</v>
      </c>
      <c r="AX138" s="12" t="s">
        <v>1526</v>
      </c>
      <c r="AY138" s="158" t="s">
        <v>1750</v>
      </c>
    </row>
    <row r="139" spans="1:65" s="13" customFormat="1">
      <c r="B139" s="163"/>
      <c r="D139" s="157" t="s">
        <v>1758</v>
      </c>
      <c r="E139" s="164" t="s">
        <v>1456</v>
      </c>
      <c r="F139" s="165" t="s">
        <v>152</v>
      </c>
      <c r="H139" s="166">
        <v>7.29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1758</v>
      </c>
      <c r="AU139" s="164" t="s">
        <v>1535</v>
      </c>
      <c r="AV139" s="13" t="s">
        <v>1535</v>
      </c>
      <c r="AW139" s="13" t="s">
        <v>1482</v>
      </c>
      <c r="AX139" s="13" t="s">
        <v>1533</v>
      </c>
      <c r="AY139" s="164" t="s">
        <v>1750</v>
      </c>
    </row>
    <row r="140" spans="1:65" s="1" customFormat="1" ht="62.65" customHeight="1">
      <c r="A140" s="29"/>
      <c r="B140" s="142"/>
      <c r="C140" s="143" t="s">
        <v>1756</v>
      </c>
      <c r="D140" s="143" t="s">
        <v>1752</v>
      </c>
      <c r="E140" s="144" t="s">
        <v>1761</v>
      </c>
      <c r="F140" s="145" t="s">
        <v>1762</v>
      </c>
      <c r="G140" s="146" t="s">
        <v>1755</v>
      </c>
      <c r="H140" s="147">
        <v>7.29</v>
      </c>
      <c r="I140" s="148"/>
      <c r="J140" s="148">
        <f>ROUND(I140*H140,2)</f>
        <v>0</v>
      </c>
      <c r="K140" s="149"/>
      <c r="L140" s="30"/>
      <c r="M140" s="150" t="s">
        <v>1456</v>
      </c>
      <c r="N140" s="151" t="s">
        <v>1491</v>
      </c>
      <c r="O140" s="152">
        <v>0.19400000000000001</v>
      </c>
      <c r="P140" s="152">
        <f>O140*H140</f>
        <v>1.4142600000000001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2.3692500000000001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1535</v>
      </c>
      <c r="AY140" s="17" t="s">
        <v>1750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1533</v>
      </c>
      <c r="BK140" s="155">
        <f>ROUND(I140*H140,2)</f>
        <v>0</v>
      </c>
      <c r="BL140" s="17" t="s">
        <v>1756</v>
      </c>
      <c r="BM140" s="154" t="s">
        <v>1763</v>
      </c>
    </row>
    <row r="141" spans="1:65" s="12" customFormat="1">
      <c r="B141" s="156"/>
      <c r="D141" s="157" t="s">
        <v>1758</v>
      </c>
      <c r="E141" s="158" t="s">
        <v>1456</v>
      </c>
      <c r="F141" s="159" t="s">
        <v>151</v>
      </c>
      <c r="H141" s="158" t="s">
        <v>1456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1758</v>
      </c>
      <c r="AU141" s="158" t="s">
        <v>1535</v>
      </c>
      <c r="AV141" s="12" t="s">
        <v>1533</v>
      </c>
      <c r="AW141" s="12" t="s">
        <v>1482</v>
      </c>
      <c r="AX141" s="12" t="s">
        <v>1526</v>
      </c>
      <c r="AY141" s="158" t="s">
        <v>1750</v>
      </c>
    </row>
    <row r="142" spans="1:65" s="13" customFormat="1">
      <c r="B142" s="163"/>
      <c r="D142" s="157" t="s">
        <v>1758</v>
      </c>
      <c r="E142" s="164" t="s">
        <v>1456</v>
      </c>
      <c r="F142" s="165" t="s">
        <v>152</v>
      </c>
      <c r="H142" s="166">
        <v>7.29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1758</v>
      </c>
      <c r="AU142" s="164" t="s">
        <v>1535</v>
      </c>
      <c r="AV142" s="13" t="s">
        <v>1535</v>
      </c>
      <c r="AW142" s="13" t="s">
        <v>1482</v>
      </c>
      <c r="AX142" s="13" t="s">
        <v>1533</v>
      </c>
      <c r="AY142" s="164" t="s">
        <v>1750</v>
      </c>
    </row>
    <row r="143" spans="1:65" s="1" customFormat="1" ht="55.5" customHeight="1">
      <c r="A143" s="29"/>
      <c r="B143" s="142"/>
      <c r="C143" s="143" t="s">
        <v>1771</v>
      </c>
      <c r="D143" s="143" t="s">
        <v>1752</v>
      </c>
      <c r="E143" s="144" t="s">
        <v>2169</v>
      </c>
      <c r="F143" s="145" t="s">
        <v>2170</v>
      </c>
      <c r="G143" s="146" t="s">
        <v>1755</v>
      </c>
      <c r="H143" s="147">
        <v>7.29</v>
      </c>
      <c r="I143" s="148"/>
      <c r="J143" s="148">
        <f>ROUND(I143*H143,2)</f>
        <v>0</v>
      </c>
      <c r="K143" s="149"/>
      <c r="L143" s="30"/>
      <c r="M143" s="150" t="s">
        <v>1456</v>
      </c>
      <c r="N143" s="151" t="s">
        <v>1491</v>
      </c>
      <c r="O143" s="152">
        <v>7.8E-2</v>
      </c>
      <c r="P143" s="152">
        <f>O143*H143</f>
        <v>0.56862000000000001</v>
      </c>
      <c r="Q143" s="152">
        <v>0</v>
      </c>
      <c r="R143" s="152">
        <f>Q143*H143</f>
        <v>0</v>
      </c>
      <c r="S143" s="152">
        <v>0.22</v>
      </c>
      <c r="T143" s="153">
        <f>S143*H143</f>
        <v>1.6038000000000001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1535</v>
      </c>
      <c r="AY143" s="17" t="s">
        <v>1750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1533</v>
      </c>
      <c r="BK143" s="155">
        <f>ROUND(I143*H143,2)</f>
        <v>0</v>
      </c>
      <c r="BL143" s="17" t="s">
        <v>1756</v>
      </c>
      <c r="BM143" s="154" t="s">
        <v>2171</v>
      </c>
    </row>
    <row r="144" spans="1:65" s="1" customFormat="1" ht="55.5" customHeight="1">
      <c r="A144" s="29"/>
      <c r="B144" s="142"/>
      <c r="C144" s="143" t="s">
        <v>1777</v>
      </c>
      <c r="D144" s="143" t="s">
        <v>1752</v>
      </c>
      <c r="E144" s="144" t="s">
        <v>1768</v>
      </c>
      <c r="F144" s="145" t="s">
        <v>1769</v>
      </c>
      <c r="G144" s="146" t="s">
        <v>1755</v>
      </c>
      <c r="H144" s="147">
        <v>13.69</v>
      </c>
      <c r="I144" s="148"/>
      <c r="J144" s="148">
        <f>ROUND(I144*H144,2)</f>
        <v>0</v>
      </c>
      <c r="K144" s="149"/>
      <c r="L144" s="30"/>
      <c r="M144" s="150" t="s">
        <v>1456</v>
      </c>
      <c r="N144" s="151" t="s">
        <v>1491</v>
      </c>
      <c r="O144" s="152">
        <v>8.9999999999999993E-3</v>
      </c>
      <c r="P144" s="152">
        <f>O144*H144</f>
        <v>0.12320999999999999</v>
      </c>
      <c r="Q144" s="152">
        <v>9.0000000000000006E-5</v>
      </c>
      <c r="R144" s="152">
        <f>Q144*H144</f>
        <v>1.2321000000000001E-3</v>
      </c>
      <c r="S144" s="152">
        <v>0.115</v>
      </c>
      <c r="T144" s="153">
        <f>S144*H144</f>
        <v>1.5743499999999999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1756</v>
      </c>
      <c r="AT144" s="154" t="s">
        <v>1752</v>
      </c>
      <c r="AU144" s="154" t="s">
        <v>1535</v>
      </c>
      <c r="AY144" s="17" t="s">
        <v>1750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1533</v>
      </c>
      <c r="BK144" s="155">
        <f>ROUND(I144*H144,2)</f>
        <v>0</v>
      </c>
      <c r="BL144" s="17" t="s">
        <v>1756</v>
      </c>
      <c r="BM144" s="154" t="s">
        <v>1770</v>
      </c>
    </row>
    <row r="145" spans="1:65" s="12" customFormat="1">
      <c r="B145" s="156"/>
      <c r="D145" s="157" t="s">
        <v>1758</v>
      </c>
      <c r="E145" s="158" t="s">
        <v>1456</v>
      </c>
      <c r="F145" s="159" t="s">
        <v>263</v>
      </c>
      <c r="H145" s="158" t="s">
        <v>1456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1758</v>
      </c>
      <c r="AU145" s="158" t="s">
        <v>1535</v>
      </c>
      <c r="AV145" s="12" t="s">
        <v>1533</v>
      </c>
      <c r="AW145" s="12" t="s">
        <v>1482</v>
      </c>
      <c r="AX145" s="12" t="s">
        <v>1526</v>
      </c>
      <c r="AY145" s="158" t="s">
        <v>1750</v>
      </c>
    </row>
    <row r="146" spans="1:65" s="13" customFormat="1">
      <c r="B146" s="163"/>
      <c r="D146" s="157" t="s">
        <v>1758</v>
      </c>
      <c r="E146" s="164" t="s">
        <v>1456</v>
      </c>
      <c r="F146" s="165" t="s">
        <v>264</v>
      </c>
      <c r="H146" s="166">
        <v>13.69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1758</v>
      </c>
      <c r="AU146" s="164" t="s">
        <v>1535</v>
      </c>
      <c r="AV146" s="13" t="s">
        <v>1535</v>
      </c>
      <c r="AW146" s="13" t="s">
        <v>1482</v>
      </c>
      <c r="AX146" s="13" t="s">
        <v>1533</v>
      </c>
      <c r="AY146" s="164" t="s">
        <v>1750</v>
      </c>
    </row>
    <row r="147" spans="1:65" s="1" customFormat="1" ht="24.2" customHeight="1">
      <c r="A147" s="29"/>
      <c r="B147" s="142"/>
      <c r="C147" s="143" t="s">
        <v>1783</v>
      </c>
      <c r="D147" s="143" t="s">
        <v>1752</v>
      </c>
      <c r="E147" s="144" t="s">
        <v>1772</v>
      </c>
      <c r="F147" s="145" t="s">
        <v>1773</v>
      </c>
      <c r="G147" s="146" t="s">
        <v>1774</v>
      </c>
      <c r="H147" s="147">
        <v>600</v>
      </c>
      <c r="I147" s="148"/>
      <c r="J147" s="148">
        <f>ROUND(I147*H147,2)</f>
        <v>0</v>
      </c>
      <c r="K147" s="149"/>
      <c r="L147" s="30"/>
      <c r="M147" s="150" t="s">
        <v>1456</v>
      </c>
      <c r="N147" s="151" t="s">
        <v>1491</v>
      </c>
      <c r="O147" s="152">
        <v>0.184</v>
      </c>
      <c r="P147" s="152">
        <f>O147*H147</f>
        <v>110.39999999999999</v>
      </c>
      <c r="Q147" s="152">
        <v>3.0000000000000001E-5</v>
      </c>
      <c r="R147" s="152">
        <f>Q147*H147</f>
        <v>1.8000000000000002E-2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1756</v>
      </c>
      <c r="AT147" s="154" t="s">
        <v>1752</v>
      </c>
      <c r="AU147" s="154" t="s">
        <v>1535</v>
      </c>
      <c r="AY147" s="17" t="s">
        <v>1750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1533</v>
      </c>
      <c r="BK147" s="155">
        <f>ROUND(I147*H147,2)</f>
        <v>0</v>
      </c>
      <c r="BL147" s="17" t="s">
        <v>1756</v>
      </c>
      <c r="BM147" s="154" t="s">
        <v>1775</v>
      </c>
    </row>
    <row r="148" spans="1:65" s="13" customFormat="1">
      <c r="B148" s="163"/>
      <c r="D148" s="157" t="s">
        <v>1758</v>
      </c>
      <c r="E148" s="164" t="s">
        <v>1456</v>
      </c>
      <c r="F148" s="165" t="s">
        <v>265</v>
      </c>
      <c r="H148" s="166">
        <v>600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1758</v>
      </c>
      <c r="AU148" s="164" t="s">
        <v>1535</v>
      </c>
      <c r="AV148" s="13" t="s">
        <v>1535</v>
      </c>
      <c r="AW148" s="13" t="s">
        <v>1482</v>
      </c>
      <c r="AX148" s="13" t="s">
        <v>1533</v>
      </c>
      <c r="AY148" s="164" t="s">
        <v>1750</v>
      </c>
    </row>
    <row r="149" spans="1:65" s="1" customFormat="1" ht="37.9" customHeight="1">
      <c r="A149" s="29"/>
      <c r="B149" s="142"/>
      <c r="C149" s="143" t="s">
        <v>1789</v>
      </c>
      <c r="D149" s="143" t="s">
        <v>1752</v>
      </c>
      <c r="E149" s="144" t="s">
        <v>1778</v>
      </c>
      <c r="F149" s="145" t="s">
        <v>1779</v>
      </c>
      <c r="G149" s="146" t="s">
        <v>1780</v>
      </c>
      <c r="H149" s="147">
        <v>120</v>
      </c>
      <c r="I149" s="148"/>
      <c r="J149" s="148">
        <f>ROUND(I149*H149,2)</f>
        <v>0</v>
      </c>
      <c r="K149" s="149"/>
      <c r="L149" s="30"/>
      <c r="M149" s="150" t="s">
        <v>1456</v>
      </c>
      <c r="N149" s="151" t="s">
        <v>1491</v>
      </c>
      <c r="O149" s="152">
        <v>0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1756</v>
      </c>
      <c r="AT149" s="154" t="s">
        <v>1752</v>
      </c>
      <c r="AU149" s="154" t="s">
        <v>1535</v>
      </c>
      <c r="AY149" s="17" t="s">
        <v>1750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1533</v>
      </c>
      <c r="BK149" s="155">
        <f>ROUND(I149*H149,2)</f>
        <v>0</v>
      </c>
      <c r="BL149" s="17" t="s">
        <v>1756</v>
      </c>
      <c r="BM149" s="154" t="s">
        <v>1781</v>
      </c>
    </row>
    <row r="150" spans="1:65" s="13" customFormat="1">
      <c r="B150" s="163"/>
      <c r="D150" s="157" t="s">
        <v>1758</v>
      </c>
      <c r="E150" s="164" t="s">
        <v>1456</v>
      </c>
      <c r="F150" s="165" t="s">
        <v>266</v>
      </c>
      <c r="H150" s="166">
        <v>120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1758</v>
      </c>
      <c r="AU150" s="164" t="s">
        <v>1535</v>
      </c>
      <c r="AV150" s="13" t="s">
        <v>1535</v>
      </c>
      <c r="AW150" s="13" t="s">
        <v>1482</v>
      </c>
      <c r="AX150" s="13" t="s">
        <v>1533</v>
      </c>
      <c r="AY150" s="164" t="s">
        <v>1750</v>
      </c>
    </row>
    <row r="151" spans="1:65" s="1" customFormat="1" ht="90" customHeight="1">
      <c r="A151" s="29"/>
      <c r="B151" s="142"/>
      <c r="C151" s="143" t="s">
        <v>1794</v>
      </c>
      <c r="D151" s="143" t="s">
        <v>1752</v>
      </c>
      <c r="E151" s="144" t="s">
        <v>1790</v>
      </c>
      <c r="F151" s="145" t="s">
        <v>1791</v>
      </c>
      <c r="G151" s="146" t="s">
        <v>1786</v>
      </c>
      <c r="H151" s="147">
        <v>8.1</v>
      </c>
      <c r="I151" s="148"/>
      <c r="J151" s="148">
        <f>ROUND(I151*H151,2)</f>
        <v>0</v>
      </c>
      <c r="K151" s="149"/>
      <c r="L151" s="30"/>
      <c r="M151" s="150" t="s">
        <v>1456</v>
      </c>
      <c r="N151" s="151" t="s">
        <v>1491</v>
      </c>
      <c r="O151" s="152">
        <v>0.54700000000000004</v>
      </c>
      <c r="P151" s="152">
        <f>O151*H151</f>
        <v>4.4306999999999999</v>
      </c>
      <c r="Q151" s="152">
        <v>3.6900000000000002E-2</v>
      </c>
      <c r="R151" s="152">
        <f>Q151*H151</f>
        <v>0.29888999999999999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1756</v>
      </c>
      <c r="AT151" s="154" t="s">
        <v>1752</v>
      </c>
      <c r="AU151" s="154" t="s">
        <v>1535</v>
      </c>
      <c r="AY151" s="17" t="s">
        <v>1750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1533</v>
      </c>
      <c r="BK151" s="155">
        <f>ROUND(I151*H151,2)</f>
        <v>0</v>
      </c>
      <c r="BL151" s="17" t="s">
        <v>1756</v>
      </c>
      <c r="BM151" s="154" t="s">
        <v>1792</v>
      </c>
    </row>
    <row r="152" spans="1:65" s="13" customFormat="1">
      <c r="B152" s="163"/>
      <c r="D152" s="157" t="s">
        <v>1758</v>
      </c>
      <c r="E152" s="164" t="s">
        <v>1456</v>
      </c>
      <c r="F152" s="165" t="s">
        <v>267</v>
      </c>
      <c r="H152" s="166">
        <v>8.1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1758</v>
      </c>
      <c r="AU152" s="164" t="s">
        <v>1535</v>
      </c>
      <c r="AV152" s="13" t="s">
        <v>1535</v>
      </c>
      <c r="AW152" s="13" t="s">
        <v>1482</v>
      </c>
      <c r="AX152" s="13" t="s">
        <v>1533</v>
      </c>
      <c r="AY152" s="164" t="s">
        <v>1750</v>
      </c>
    </row>
    <row r="153" spans="1:65" s="1" customFormat="1" ht="24.2" customHeight="1">
      <c r="A153" s="29"/>
      <c r="B153" s="142"/>
      <c r="C153" s="143" t="s">
        <v>1799</v>
      </c>
      <c r="D153" s="143" t="s">
        <v>1752</v>
      </c>
      <c r="E153" s="144" t="s">
        <v>1795</v>
      </c>
      <c r="F153" s="145" t="s">
        <v>1796</v>
      </c>
      <c r="G153" s="146" t="s">
        <v>1755</v>
      </c>
      <c r="H153" s="147">
        <v>285.39</v>
      </c>
      <c r="I153" s="148"/>
      <c r="J153" s="148">
        <f>ROUND(I153*H153,2)</f>
        <v>0</v>
      </c>
      <c r="K153" s="149"/>
      <c r="L153" s="30"/>
      <c r="M153" s="150" t="s">
        <v>1456</v>
      </c>
      <c r="N153" s="151" t="s">
        <v>1491</v>
      </c>
      <c r="O153" s="152">
        <v>1.9E-2</v>
      </c>
      <c r="P153" s="152">
        <f>O153*H153</f>
        <v>5.4224099999999993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1756</v>
      </c>
      <c r="AT153" s="154" t="s">
        <v>1752</v>
      </c>
      <c r="AU153" s="154" t="s">
        <v>1535</v>
      </c>
      <c r="AY153" s="17" t="s">
        <v>1750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1533</v>
      </c>
      <c r="BK153" s="155">
        <f>ROUND(I153*H153,2)</f>
        <v>0</v>
      </c>
      <c r="BL153" s="17" t="s">
        <v>1756</v>
      </c>
      <c r="BM153" s="154" t="s">
        <v>155</v>
      </c>
    </row>
    <row r="154" spans="1:65" s="13" customFormat="1">
      <c r="B154" s="163"/>
      <c r="D154" s="157" t="s">
        <v>1758</v>
      </c>
      <c r="E154" s="164" t="s">
        <v>1456</v>
      </c>
      <c r="F154" s="165" t="s">
        <v>268</v>
      </c>
      <c r="H154" s="166">
        <v>153.09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1758</v>
      </c>
      <c r="AU154" s="164" t="s">
        <v>1535</v>
      </c>
      <c r="AV154" s="13" t="s">
        <v>1535</v>
      </c>
      <c r="AW154" s="13" t="s">
        <v>1482</v>
      </c>
      <c r="AX154" s="13" t="s">
        <v>1526</v>
      </c>
      <c r="AY154" s="164" t="s">
        <v>1750</v>
      </c>
    </row>
    <row r="155" spans="1:65" s="13" customFormat="1">
      <c r="B155" s="163"/>
      <c r="D155" s="157" t="s">
        <v>1758</v>
      </c>
      <c r="E155" s="164" t="s">
        <v>1456</v>
      </c>
      <c r="F155" s="165" t="s">
        <v>269</v>
      </c>
      <c r="H155" s="166">
        <v>132.30000000000001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1758</v>
      </c>
      <c r="AU155" s="164" t="s">
        <v>1535</v>
      </c>
      <c r="AV155" s="13" t="s">
        <v>1535</v>
      </c>
      <c r="AW155" s="13" t="s">
        <v>1482</v>
      </c>
      <c r="AX155" s="13" t="s">
        <v>1526</v>
      </c>
      <c r="AY155" s="164" t="s">
        <v>1750</v>
      </c>
    </row>
    <row r="156" spans="1:65" s="14" customFormat="1">
      <c r="B156" s="170"/>
      <c r="D156" s="157" t="s">
        <v>1758</v>
      </c>
      <c r="E156" s="171" t="s">
        <v>1456</v>
      </c>
      <c r="F156" s="172" t="s">
        <v>1816</v>
      </c>
      <c r="H156" s="173">
        <v>285.39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1758</v>
      </c>
      <c r="AU156" s="171" t="s">
        <v>1535</v>
      </c>
      <c r="AV156" s="14" t="s">
        <v>1756</v>
      </c>
      <c r="AW156" s="14" t="s">
        <v>1482</v>
      </c>
      <c r="AX156" s="14" t="s">
        <v>1533</v>
      </c>
      <c r="AY156" s="171" t="s">
        <v>1750</v>
      </c>
    </row>
    <row r="157" spans="1:65" s="1" customFormat="1" ht="44.25" customHeight="1">
      <c r="A157" s="29"/>
      <c r="B157" s="142"/>
      <c r="C157" s="143" t="s">
        <v>1806</v>
      </c>
      <c r="D157" s="143" t="s">
        <v>1752</v>
      </c>
      <c r="E157" s="144" t="s">
        <v>1357</v>
      </c>
      <c r="F157" s="145" t="s">
        <v>1358</v>
      </c>
      <c r="G157" s="146" t="s">
        <v>1802</v>
      </c>
      <c r="H157" s="147">
        <v>162.71299999999999</v>
      </c>
      <c r="I157" s="148"/>
      <c r="J157" s="148">
        <f>ROUND(I157*H157,2)</f>
        <v>0</v>
      </c>
      <c r="K157" s="149"/>
      <c r="L157" s="30"/>
      <c r="M157" s="150" t="s">
        <v>1456</v>
      </c>
      <c r="N157" s="151" t="s">
        <v>1491</v>
      </c>
      <c r="O157" s="152">
        <v>0.21299999999999999</v>
      </c>
      <c r="P157" s="152">
        <f>O157*H157</f>
        <v>34.657868999999998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1756</v>
      </c>
      <c r="AT157" s="154" t="s">
        <v>1752</v>
      </c>
      <c r="AU157" s="154" t="s">
        <v>1535</v>
      </c>
      <c r="AY157" s="17" t="s">
        <v>1750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1533</v>
      </c>
      <c r="BK157" s="155">
        <f>ROUND(I157*H157,2)</f>
        <v>0</v>
      </c>
      <c r="BL157" s="17" t="s">
        <v>1756</v>
      </c>
      <c r="BM157" s="154" t="s">
        <v>1359</v>
      </c>
    </row>
    <row r="158" spans="1:65" s="12" customFormat="1">
      <c r="B158" s="156"/>
      <c r="D158" s="157" t="s">
        <v>1758</v>
      </c>
      <c r="E158" s="158" t="s">
        <v>1456</v>
      </c>
      <c r="F158" s="159" t="s">
        <v>1225</v>
      </c>
      <c r="H158" s="158" t="s">
        <v>1456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1758</v>
      </c>
      <c r="AU158" s="158" t="s">
        <v>1535</v>
      </c>
      <c r="AV158" s="12" t="s">
        <v>1533</v>
      </c>
      <c r="AW158" s="12" t="s">
        <v>1482</v>
      </c>
      <c r="AX158" s="12" t="s">
        <v>1526</v>
      </c>
      <c r="AY158" s="158" t="s">
        <v>1750</v>
      </c>
    </row>
    <row r="159" spans="1:65" s="13" customFormat="1">
      <c r="B159" s="163"/>
      <c r="D159" s="157" t="s">
        <v>1758</v>
      </c>
      <c r="E159" s="164" t="s">
        <v>1456</v>
      </c>
      <c r="F159" s="165" t="s">
        <v>270</v>
      </c>
      <c r="H159" s="166">
        <v>162.71299999999999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1758</v>
      </c>
      <c r="AU159" s="164" t="s">
        <v>1535</v>
      </c>
      <c r="AV159" s="13" t="s">
        <v>1535</v>
      </c>
      <c r="AW159" s="13" t="s">
        <v>1482</v>
      </c>
      <c r="AX159" s="13" t="s">
        <v>1533</v>
      </c>
      <c r="AY159" s="164" t="s">
        <v>1750</v>
      </c>
    </row>
    <row r="160" spans="1:65" s="1" customFormat="1" ht="44.25" customHeight="1">
      <c r="A160" s="29"/>
      <c r="B160" s="142"/>
      <c r="C160" s="143" t="s">
        <v>1463</v>
      </c>
      <c r="D160" s="143" t="s">
        <v>1752</v>
      </c>
      <c r="E160" s="144" t="s">
        <v>1363</v>
      </c>
      <c r="F160" s="145" t="s">
        <v>1364</v>
      </c>
      <c r="G160" s="146" t="s">
        <v>1802</v>
      </c>
      <c r="H160" s="147">
        <v>54.238</v>
      </c>
      <c r="I160" s="148"/>
      <c r="J160" s="148">
        <f>ROUND(I160*H160,2)</f>
        <v>0</v>
      </c>
      <c r="K160" s="149"/>
      <c r="L160" s="30"/>
      <c r="M160" s="150" t="s">
        <v>1456</v>
      </c>
      <c r="N160" s="151" t="s">
        <v>1491</v>
      </c>
      <c r="O160" s="152">
        <v>4.8440000000000003</v>
      </c>
      <c r="P160" s="152">
        <f>O160*H160</f>
        <v>262.72887200000002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1756</v>
      </c>
      <c r="AT160" s="154" t="s">
        <v>1752</v>
      </c>
      <c r="AU160" s="154" t="s">
        <v>1535</v>
      </c>
      <c r="AY160" s="17" t="s">
        <v>1750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1533</v>
      </c>
      <c r="BK160" s="155">
        <f>ROUND(I160*H160,2)</f>
        <v>0</v>
      </c>
      <c r="BL160" s="17" t="s">
        <v>1756</v>
      </c>
      <c r="BM160" s="154" t="s">
        <v>1365</v>
      </c>
    </row>
    <row r="161" spans="1:65" s="13" customFormat="1">
      <c r="B161" s="163"/>
      <c r="D161" s="157" t="s">
        <v>1758</v>
      </c>
      <c r="E161" s="164" t="s">
        <v>1456</v>
      </c>
      <c r="F161" s="165" t="s">
        <v>271</v>
      </c>
      <c r="H161" s="166">
        <v>54.238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1758</v>
      </c>
      <c r="AU161" s="164" t="s">
        <v>1535</v>
      </c>
      <c r="AV161" s="13" t="s">
        <v>1535</v>
      </c>
      <c r="AW161" s="13" t="s">
        <v>1482</v>
      </c>
      <c r="AX161" s="13" t="s">
        <v>1533</v>
      </c>
      <c r="AY161" s="164" t="s">
        <v>1750</v>
      </c>
    </row>
    <row r="162" spans="1:65" s="1" customFormat="1" ht="44.25" customHeight="1">
      <c r="A162" s="29"/>
      <c r="B162" s="142"/>
      <c r="C162" s="143" t="s">
        <v>1817</v>
      </c>
      <c r="D162" s="143" t="s">
        <v>1752</v>
      </c>
      <c r="E162" s="144" t="s">
        <v>1367</v>
      </c>
      <c r="F162" s="145" t="s">
        <v>1368</v>
      </c>
      <c r="G162" s="146" t="s">
        <v>1802</v>
      </c>
      <c r="H162" s="147">
        <v>162.71299999999999</v>
      </c>
      <c r="I162" s="148"/>
      <c r="J162" s="148">
        <f>ROUND(I162*H162,2)</f>
        <v>0</v>
      </c>
      <c r="K162" s="149"/>
      <c r="L162" s="30"/>
      <c r="M162" s="150" t="s">
        <v>1456</v>
      </c>
      <c r="N162" s="151" t="s">
        <v>1491</v>
      </c>
      <c r="O162" s="152">
        <v>0.38</v>
      </c>
      <c r="P162" s="152">
        <f>O162*H162</f>
        <v>61.830939999999998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1756</v>
      </c>
      <c r="AT162" s="154" t="s">
        <v>1752</v>
      </c>
      <c r="AU162" s="154" t="s">
        <v>1535</v>
      </c>
      <c r="AY162" s="17" t="s">
        <v>1750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1533</v>
      </c>
      <c r="BK162" s="155">
        <f>ROUND(I162*H162,2)</f>
        <v>0</v>
      </c>
      <c r="BL162" s="17" t="s">
        <v>1756</v>
      </c>
      <c r="BM162" s="154" t="s">
        <v>1369</v>
      </c>
    </row>
    <row r="163" spans="1:65" s="12" customFormat="1">
      <c r="B163" s="156"/>
      <c r="D163" s="157" t="s">
        <v>1758</v>
      </c>
      <c r="E163" s="158" t="s">
        <v>1456</v>
      </c>
      <c r="F163" s="159" t="s">
        <v>1227</v>
      </c>
      <c r="H163" s="158" t="s">
        <v>1456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1758</v>
      </c>
      <c r="AU163" s="158" t="s">
        <v>1535</v>
      </c>
      <c r="AV163" s="12" t="s">
        <v>1533</v>
      </c>
      <c r="AW163" s="12" t="s">
        <v>1482</v>
      </c>
      <c r="AX163" s="12" t="s">
        <v>1526</v>
      </c>
      <c r="AY163" s="158" t="s">
        <v>1750</v>
      </c>
    </row>
    <row r="164" spans="1:65" s="13" customFormat="1">
      <c r="B164" s="163"/>
      <c r="D164" s="157" t="s">
        <v>1758</v>
      </c>
      <c r="E164" s="164" t="s">
        <v>1456</v>
      </c>
      <c r="F164" s="165" t="s">
        <v>270</v>
      </c>
      <c r="H164" s="166">
        <v>162.71299999999999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1758</v>
      </c>
      <c r="AU164" s="164" t="s">
        <v>1535</v>
      </c>
      <c r="AV164" s="13" t="s">
        <v>1535</v>
      </c>
      <c r="AW164" s="13" t="s">
        <v>1482</v>
      </c>
      <c r="AX164" s="13" t="s">
        <v>1533</v>
      </c>
      <c r="AY164" s="164" t="s">
        <v>1750</v>
      </c>
    </row>
    <row r="165" spans="1:65" s="1" customFormat="1" ht="44.25" customHeight="1">
      <c r="A165" s="29"/>
      <c r="B165" s="142"/>
      <c r="C165" s="143" t="s">
        <v>1821</v>
      </c>
      <c r="D165" s="143" t="s">
        <v>1752</v>
      </c>
      <c r="E165" s="144" t="s">
        <v>1370</v>
      </c>
      <c r="F165" s="145" t="s">
        <v>1371</v>
      </c>
      <c r="G165" s="146" t="s">
        <v>1802</v>
      </c>
      <c r="H165" s="147">
        <v>162.71299999999999</v>
      </c>
      <c r="I165" s="148"/>
      <c r="J165" s="148">
        <f>ROUND(I165*H165,2)</f>
        <v>0</v>
      </c>
      <c r="K165" s="149"/>
      <c r="L165" s="30"/>
      <c r="M165" s="150" t="s">
        <v>1456</v>
      </c>
      <c r="N165" s="151" t="s">
        <v>1491</v>
      </c>
      <c r="O165" s="152">
        <v>0.52200000000000002</v>
      </c>
      <c r="P165" s="152">
        <f>O165*H165</f>
        <v>84.936186000000006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1756</v>
      </c>
      <c r="AT165" s="154" t="s">
        <v>1752</v>
      </c>
      <c r="AU165" s="154" t="s">
        <v>1535</v>
      </c>
      <c r="AY165" s="17" t="s">
        <v>1750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1533</v>
      </c>
      <c r="BK165" s="155">
        <f>ROUND(I165*H165,2)</f>
        <v>0</v>
      </c>
      <c r="BL165" s="17" t="s">
        <v>1756</v>
      </c>
      <c r="BM165" s="154" t="s">
        <v>1372</v>
      </c>
    </row>
    <row r="166" spans="1:65" s="12" customFormat="1">
      <c r="B166" s="156"/>
      <c r="D166" s="157" t="s">
        <v>1758</v>
      </c>
      <c r="E166" s="158" t="s">
        <v>1456</v>
      </c>
      <c r="F166" s="159" t="s">
        <v>1233</v>
      </c>
      <c r="H166" s="158" t="s">
        <v>1456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1758</v>
      </c>
      <c r="AU166" s="158" t="s">
        <v>1535</v>
      </c>
      <c r="AV166" s="12" t="s">
        <v>1533</v>
      </c>
      <c r="AW166" s="12" t="s">
        <v>1482</v>
      </c>
      <c r="AX166" s="12" t="s">
        <v>1526</v>
      </c>
      <c r="AY166" s="158" t="s">
        <v>1750</v>
      </c>
    </row>
    <row r="167" spans="1:65" s="13" customFormat="1">
      <c r="B167" s="163"/>
      <c r="D167" s="157" t="s">
        <v>1758</v>
      </c>
      <c r="E167" s="164" t="s">
        <v>1456</v>
      </c>
      <c r="F167" s="165" t="s">
        <v>270</v>
      </c>
      <c r="H167" s="166">
        <v>162.71299999999999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1758</v>
      </c>
      <c r="AU167" s="164" t="s">
        <v>1535</v>
      </c>
      <c r="AV167" s="13" t="s">
        <v>1535</v>
      </c>
      <c r="AW167" s="13" t="s">
        <v>1482</v>
      </c>
      <c r="AX167" s="13" t="s">
        <v>1533</v>
      </c>
      <c r="AY167" s="164" t="s">
        <v>1750</v>
      </c>
    </row>
    <row r="168" spans="1:65" s="1" customFormat="1" ht="44.25" customHeight="1">
      <c r="A168" s="29"/>
      <c r="B168" s="142"/>
      <c r="C168" s="143" t="s">
        <v>1827</v>
      </c>
      <c r="D168" s="143" t="s">
        <v>1752</v>
      </c>
      <c r="E168" s="144" t="s">
        <v>1373</v>
      </c>
      <c r="F168" s="145" t="s">
        <v>1374</v>
      </c>
      <c r="G168" s="146" t="s">
        <v>1802</v>
      </c>
      <c r="H168" s="147">
        <v>54.238</v>
      </c>
      <c r="I168" s="148"/>
      <c r="J168" s="148">
        <f>ROUND(I168*H168,2)</f>
        <v>0</v>
      </c>
      <c r="K168" s="149"/>
      <c r="L168" s="30"/>
      <c r="M168" s="150" t="s">
        <v>1456</v>
      </c>
      <c r="N168" s="151" t="s">
        <v>1491</v>
      </c>
      <c r="O168" s="152">
        <v>0.89600000000000002</v>
      </c>
      <c r="P168" s="152">
        <f>O168*H168</f>
        <v>48.597248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1756</v>
      </c>
      <c r="AT168" s="154" t="s">
        <v>1752</v>
      </c>
      <c r="AU168" s="154" t="s">
        <v>1535</v>
      </c>
      <c r="AY168" s="17" t="s">
        <v>1750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1533</v>
      </c>
      <c r="BK168" s="155">
        <f>ROUND(I168*H168,2)</f>
        <v>0</v>
      </c>
      <c r="BL168" s="17" t="s">
        <v>1756</v>
      </c>
      <c r="BM168" s="154" t="s">
        <v>160</v>
      </c>
    </row>
    <row r="169" spans="1:65" s="12" customFormat="1">
      <c r="B169" s="156"/>
      <c r="D169" s="157" t="s">
        <v>1758</v>
      </c>
      <c r="E169" s="158" t="s">
        <v>1456</v>
      </c>
      <c r="F169" s="159" t="s">
        <v>1235</v>
      </c>
      <c r="H169" s="158" t="s">
        <v>1456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1758</v>
      </c>
      <c r="AU169" s="158" t="s">
        <v>1535</v>
      </c>
      <c r="AV169" s="12" t="s">
        <v>1533</v>
      </c>
      <c r="AW169" s="12" t="s">
        <v>1482</v>
      </c>
      <c r="AX169" s="12" t="s">
        <v>1526</v>
      </c>
      <c r="AY169" s="158" t="s">
        <v>1750</v>
      </c>
    </row>
    <row r="170" spans="1:65" s="13" customFormat="1">
      <c r="B170" s="163"/>
      <c r="D170" s="157" t="s">
        <v>1758</v>
      </c>
      <c r="E170" s="164" t="s">
        <v>1456</v>
      </c>
      <c r="F170" s="165" t="s">
        <v>272</v>
      </c>
      <c r="H170" s="166">
        <v>54.238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1758</v>
      </c>
      <c r="AU170" s="164" t="s">
        <v>1535</v>
      </c>
      <c r="AV170" s="13" t="s">
        <v>1535</v>
      </c>
      <c r="AW170" s="13" t="s">
        <v>1482</v>
      </c>
      <c r="AX170" s="13" t="s">
        <v>1533</v>
      </c>
      <c r="AY170" s="164" t="s">
        <v>1750</v>
      </c>
    </row>
    <row r="171" spans="1:65" s="1" customFormat="1" ht="55.5" customHeight="1">
      <c r="A171" s="29"/>
      <c r="B171" s="142"/>
      <c r="C171" s="143" t="s">
        <v>1832</v>
      </c>
      <c r="D171" s="143" t="s">
        <v>1752</v>
      </c>
      <c r="E171" s="144" t="s">
        <v>1222</v>
      </c>
      <c r="F171" s="145" t="s">
        <v>1223</v>
      </c>
      <c r="G171" s="146" t="s">
        <v>1802</v>
      </c>
      <c r="H171" s="147">
        <v>54.432000000000002</v>
      </c>
      <c r="I171" s="148"/>
      <c r="J171" s="148">
        <f>ROUND(I171*H171,2)</f>
        <v>0</v>
      </c>
      <c r="K171" s="149"/>
      <c r="L171" s="30"/>
      <c r="M171" s="150" t="s">
        <v>1456</v>
      </c>
      <c r="N171" s="151" t="s">
        <v>1491</v>
      </c>
      <c r="O171" s="152">
        <v>0.23400000000000001</v>
      </c>
      <c r="P171" s="152">
        <f>O171*H171</f>
        <v>12.737088000000002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1756</v>
      </c>
      <c r="AT171" s="154" t="s">
        <v>1752</v>
      </c>
      <c r="AU171" s="154" t="s">
        <v>1535</v>
      </c>
      <c r="AY171" s="17" t="s">
        <v>1750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1533</v>
      </c>
      <c r="BK171" s="155">
        <f>ROUND(I171*H171,2)</f>
        <v>0</v>
      </c>
      <c r="BL171" s="17" t="s">
        <v>1756</v>
      </c>
      <c r="BM171" s="154" t="s">
        <v>162</v>
      </c>
    </row>
    <row r="172" spans="1:65" s="12" customFormat="1">
      <c r="B172" s="156"/>
      <c r="D172" s="157" t="s">
        <v>1758</v>
      </c>
      <c r="E172" s="158" t="s">
        <v>1456</v>
      </c>
      <c r="F172" s="159" t="s">
        <v>1225</v>
      </c>
      <c r="H172" s="158" t="s">
        <v>1456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1758</v>
      </c>
      <c r="AU172" s="158" t="s">
        <v>1535</v>
      </c>
      <c r="AV172" s="12" t="s">
        <v>1533</v>
      </c>
      <c r="AW172" s="12" t="s">
        <v>1482</v>
      </c>
      <c r="AX172" s="12" t="s">
        <v>1526</v>
      </c>
      <c r="AY172" s="158" t="s">
        <v>1750</v>
      </c>
    </row>
    <row r="173" spans="1:65" s="13" customFormat="1">
      <c r="B173" s="163"/>
      <c r="D173" s="157" t="s">
        <v>1758</v>
      </c>
      <c r="E173" s="164" t="s">
        <v>1456</v>
      </c>
      <c r="F173" s="165" t="s">
        <v>273</v>
      </c>
      <c r="H173" s="166">
        <v>54.432000000000002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1758</v>
      </c>
      <c r="AU173" s="164" t="s">
        <v>1535</v>
      </c>
      <c r="AV173" s="13" t="s">
        <v>1535</v>
      </c>
      <c r="AW173" s="13" t="s">
        <v>1482</v>
      </c>
      <c r="AX173" s="13" t="s">
        <v>1533</v>
      </c>
      <c r="AY173" s="164" t="s">
        <v>1750</v>
      </c>
    </row>
    <row r="174" spans="1:65" s="1" customFormat="1" ht="55.5" customHeight="1">
      <c r="A174" s="29"/>
      <c r="B174" s="142"/>
      <c r="C174" s="143" t="s">
        <v>1836</v>
      </c>
      <c r="D174" s="143" t="s">
        <v>1752</v>
      </c>
      <c r="E174" s="144" t="s">
        <v>1800</v>
      </c>
      <c r="F174" s="145" t="s">
        <v>1801</v>
      </c>
      <c r="G174" s="146" t="s">
        <v>1802</v>
      </c>
      <c r="H174" s="147">
        <v>54.432000000000002</v>
      </c>
      <c r="I174" s="148"/>
      <c r="J174" s="148">
        <f>ROUND(I174*H174,2)</f>
        <v>0</v>
      </c>
      <c r="K174" s="149"/>
      <c r="L174" s="30"/>
      <c r="M174" s="150" t="s">
        <v>1456</v>
      </c>
      <c r="N174" s="151" t="s">
        <v>1491</v>
      </c>
      <c r="O174" s="152">
        <v>0.36199999999999999</v>
      </c>
      <c r="P174" s="152">
        <f>O174*H174</f>
        <v>19.704384000000001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1756</v>
      </c>
      <c r="AT174" s="154" t="s">
        <v>1752</v>
      </c>
      <c r="AU174" s="154" t="s">
        <v>1535</v>
      </c>
      <c r="AY174" s="17" t="s">
        <v>1750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1533</v>
      </c>
      <c r="BK174" s="155">
        <f>ROUND(I174*H174,2)</f>
        <v>0</v>
      </c>
      <c r="BL174" s="17" t="s">
        <v>1756</v>
      </c>
      <c r="BM174" s="154" t="s">
        <v>164</v>
      </c>
    </row>
    <row r="175" spans="1:65" s="12" customFormat="1">
      <c r="B175" s="156"/>
      <c r="D175" s="157" t="s">
        <v>1758</v>
      </c>
      <c r="E175" s="158" t="s">
        <v>1456</v>
      </c>
      <c r="F175" s="159" t="s">
        <v>1227</v>
      </c>
      <c r="H175" s="158" t="s">
        <v>1456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8" t="s">
        <v>1758</v>
      </c>
      <c r="AU175" s="158" t="s">
        <v>1535</v>
      </c>
      <c r="AV175" s="12" t="s">
        <v>1533</v>
      </c>
      <c r="AW175" s="12" t="s">
        <v>1482</v>
      </c>
      <c r="AX175" s="12" t="s">
        <v>1526</v>
      </c>
      <c r="AY175" s="158" t="s">
        <v>1750</v>
      </c>
    </row>
    <row r="176" spans="1:65" s="13" customFormat="1">
      <c r="B176" s="163"/>
      <c r="D176" s="157" t="s">
        <v>1758</v>
      </c>
      <c r="E176" s="164" t="s">
        <v>1456</v>
      </c>
      <c r="F176" s="165" t="s">
        <v>273</v>
      </c>
      <c r="H176" s="166">
        <v>54.432000000000002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1758</v>
      </c>
      <c r="AU176" s="164" t="s">
        <v>1535</v>
      </c>
      <c r="AV176" s="13" t="s">
        <v>1535</v>
      </c>
      <c r="AW176" s="13" t="s">
        <v>1482</v>
      </c>
      <c r="AX176" s="13" t="s">
        <v>1533</v>
      </c>
      <c r="AY176" s="164" t="s">
        <v>1750</v>
      </c>
    </row>
    <row r="177" spans="1:65" s="1" customFormat="1" ht="55.5" customHeight="1">
      <c r="A177" s="29"/>
      <c r="B177" s="142"/>
      <c r="C177" s="143" t="s">
        <v>1842</v>
      </c>
      <c r="D177" s="143" t="s">
        <v>1752</v>
      </c>
      <c r="E177" s="144" t="s">
        <v>840</v>
      </c>
      <c r="F177" s="145" t="s">
        <v>841</v>
      </c>
      <c r="G177" s="146" t="s">
        <v>1802</v>
      </c>
      <c r="H177" s="147">
        <v>54.432000000000002</v>
      </c>
      <c r="I177" s="148"/>
      <c r="J177" s="148">
        <f>ROUND(I177*H177,2)</f>
        <v>0</v>
      </c>
      <c r="K177" s="149"/>
      <c r="L177" s="30"/>
      <c r="M177" s="150" t="s">
        <v>1456</v>
      </c>
      <c r="N177" s="151" t="s">
        <v>1491</v>
      </c>
      <c r="O177" s="152">
        <v>0.505</v>
      </c>
      <c r="P177" s="152">
        <f>O177*H177</f>
        <v>27.488160000000001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1756</v>
      </c>
      <c r="AT177" s="154" t="s">
        <v>1752</v>
      </c>
      <c r="AU177" s="154" t="s">
        <v>1535</v>
      </c>
      <c r="AY177" s="17" t="s">
        <v>1750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1533</v>
      </c>
      <c r="BK177" s="155">
        <f>ROUND(I177*H177,2)</f>
        <v>0</v>
      </c>
      <c r="BL177" s="17" t="s">
        <v>1756</v>
      </c>
      <c r="BM177" s="154" t="s">
        <v>165</v>
      </c>
    </row>
    <row r="178" spans="1:65" s="12" customFormat="1">
      <c r="B178" s="156"/>
      <c r="D178" s="157" t="s">
        <v>1758</v>
      </c>
      <c r="E178" s="158" t="s">
        <v>1456</v>
      </c>
      <c r="F178" s="159" t="s">
        <v>1233</v>
      </c>
      <c r="H178" s="158" t="s">
        <v>1456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1758</v>
      </c>
      <c r="AU178" s="158" t="s">
        <v>1535</v>
      </c>
      <c r="AV178" s="12" t="s">
        <v>1533</v>
      </c>
      <c r="AW178" s="12" t="s">
        <v>1482</v>
      </c>
      <c r="AX178" s="12" t="s">
        <v>1526</v>
      </c>
      <c r="AY178" s="158" t="s">
        <v>1750</v>
      </c>
    </row>
    <row r="179" spans="1:65" s="13" customFormat="1">
      <c r="B179" s="163"/>
      <c r="D179" s="157" t="s">
        <v>1758</v>
      </c>
      <c r="E179" s="164" t="s">
        <v>1456</v>
      </c>
      <c r="F179" s="165" t="s">
        <v>273</v>
      </c>
      <c r="H179" s="166">
        <v>54.432000000000002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1758</v>
      </c>
      <c r="AU179" s="164" t="s">
        <v>1535</v>
      </c>
      <c r="AV179" s="13" t="s">
        <v>1535</v>
      </c>
      <c r="AW179" s="13" t="s">
        <v>1482</v>
      </c>
      <c r="AX179" s="13" t="s">
        <v>1533</v>
      </c>
      <c r="AY179" s="164" t="s">
        <v>1750</v>
      </c>
    </row>
    <row r="180" spans="1:65" s="1" customFormat="1" ht="55.5" customHeight="1">
      <c r="A180" s="29"/>
      <c r="B180" s="142"/>
      <c r="C180" s="143" t="s">
        <v>1848</v>
      </c>
      <c r="D180" s="143" t="s">
        <v>1752</v>
      </c>
      <c r="E180" s="144" t="s">
        <v>845</v>
      </c>
      <c r="F180" s="145" t="s">
        <v>846</v>
      </c>
      <c r="G180" s="146" t="s">
        <v>1802</v>
      </c>
      <c r="H180" s="147">
        <v>18.143999999999998</v>
      </c>
      <c r="I180" s="148"/>
      <c r="J180" s="148">
        <f>ROUND(I180*H180,2)</f>
        <v>0</v>
      </c>
      <c r="K180" s="149"/>
      <c r="L180" s="30"/>
      <c r="M180" s="150" t="s">
        <v>1456</v>
      </c>
      <c r="N180" s="151" t="s">
        <v>1491</v>
      </c>
      <c r="O180" s="152">
        <v>0.59099999999999997</v>
      </c>
      <c r="P180" s="152">
        <f>O180*H180</f>
        <v>10.723103999999999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1756</v>
      </c>
      <c r="AT180" s="154" t="s">
        <v>1752</v>
      </c>
      <c r="AU180" s="154" t="s">
        <v>1535</v>
      </c>
      <c r="AY180" s="17" t="s">
        <v>1750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1533</v>
      </c>
      <c r="BK180" s="155">
        <f>ROUND(I180*H180,2)</f>
        <v>0</v>
      </c>
      <c r="BL180" s="17" t="s">
        <v>1756</v>
      </c>
      <c r="BM180" s="154" t="s">
        <v>166</v>
      </c>
    </row>
    <row r="181" spans="1:65" s="12" customFormat="1">
      <c r="B181" s="156"/>
      <c r="D181" s="157" t="s">
        <v>1758</v>
      </c>
      <c r="E181" s="158" t="s">
        <v>1456</v>
      </c>
      <c r="F181" s="159" t="s">
        <v>1235</v>
      </c>
      <c r="H181" s="158" t="s">
        <v>1456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1758</v>
      </c>
      <c r="AU181" s="158" t="s">
        <v>1535</v>
      </c>
      <c r="AV181" s="12" t="s">
        <v>1533</v>
      </c>
      <c r="AW181" s="12" t="s">
        <v>1482</v>
      </c>
      <c r="AX181" s="12" t="s">
        <v>1526</v>
      </c>
      <c r="AY181" s="158" t="s">
        <v>1750</v>
      </c>
    </row>
    <row r="182" spans="1:65" s="13" customFormat="1">
      <c r="B182" s="163"/>
      <c r="D182" s="157" t="s">
        <v>1758</v>
      </c>
      <c r="E182" s="164" t="s">
        <v>1456</v>
      </c>
      <c r="F182" s="165" t="s">
        <v>274</v>
      </c>
      <c r="H182" s="166">
        <v>18.143999999999998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1758</v>
      </c>
      <c r="AU182" s="164" t="s">
        <v>1535</v>
      </c>
      <c r="AV182" s="13" t="s">
        <v>1535</v>
      </c>
      <c r="AW182" s="13" t="s">
        <v>1482</v>
      </c>
      <c r="AX182" s="13" t="s">
        <v>1533</v>
      </c>
      <c r="AY182" s="164" t="s">
        <v>1750</v>
      </c>
    </row>
    <row r="183" spans="1:65" s="1" customFormat="1" ht="37.9" customHeight="1">
      <c r="A183" s="29"/>
      <c r="B183" s="142"/>
      <c r="C183" s="143" t="s">
        <v>1856</v>
      </c>
      <c r="D183" s="143" t="s">
        <v>1752</v>
      </c>
      <c r="E183" s="144" t="s">
        <v>1807</v>
      </c>
      <c r="F183" s="145" t="s">
        <v>1808</v>
      </c>
      <c r="G183" s="146" t="s">
        <v>1802</v>
      </c>
      <c r="H183" s="147">
        <v>43.74</v>
      </c>
      <c r="I183" s="148"/>
      <c r="J183" s="148">
        <f>ROUND(I183*H183,2)</f>
        <v>0</v>
      </c>
      <c r="K183" s="149"/>
      <c r="L183" s="30"/>
      <c r="M183" s="150" t="s">
        <v>1456</v>
      </c>
      <c r="N183" s="151" t="s">
        <v>1491</v>
      </c>
      <c r="O183" s="152">
        <v>1.7629999999999999</v>
      </c>
      <c r="P183" s="152">
        <f>O183*H183</f>
        <v>77.113619999999997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1756</v>
      </c>
      <c r="AT183" s="154" t="s">
        <v>1752</v>
      </c>
      <c r="AU183" s="154" t="s">
        <v>1535</v>
      </c>
      <c r="AY183" s="17" t="s">
        <v>1750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1533</v>
      </c>
      <c r="BK183" s="155">
        <f>ROUND(I183*H183,2)</f>
        <v>0</v>
      </c>
      <c r="BL183" s="17" t="s">
        <v>1756</v>
      </c>
      <c r="BM183" s="154" t="s">
        <v>1809</v>
      </c>
    </row>
    <row r="184" spans="1:65" s="13" customFormat="1">
      <c r="B184" s="163"/>
      <c r="D184" s="157" t="s">
        <v>1758</v>
      </c>
      <c r="E184" s="164" t="s">
        <v>1456</v>
      </c>
      <c r="F184" s="165" t="s">
        <v>275</v>
      </c>
      <c r="H184" s="166">
        <v>43.74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1758</v>
      </c>
      <c r="AU184" s="164" t="s">
        <v>1535</v>
      </c>
      <c r="AV184" s="13" t="s">
        <v>1535</v>
      </c>
      <c r="AW184" s="13" t="s">
        <v>1482</v>
      </c>
      <c r="AX184" s="13" t="s">
        <v>1533</v>
      </c>
      <c r="AY184" s="164" t="s">
        <v>1750</v>
      </c>
    </row>
    <row r="185" spans="1:65" s="1" customFormat="1" ht="24.2" customHeight="1">
      <c r="A185" s="29"/>
      <c r="B185" s="142"/>
      <c r="C185" s="143" t="s">
        <v>1462</v>
      </c>
      <c r="D185" s="143" t="s">
        <v>1752</v>
      </c>
      <c r="E185" s="144" t="s">
        <v>169</v>
      </c>
      <c r="F185" s="145" t="s">
        <v>170</v>
      </c>
      <c r="G185" s="146" t="s">
        <v>1755</v>
      </c>
      <c r="H185" s="147">
        <v>803.52</v>
      </c>
      <c r="I185" s="148"/>
      <c r="J185" s="148">
        <f>ROUND(I185*H185,2)</f>
        <v>0</v>
      </c>
      <c r="K185" s="149"/>
      <c r="L185" s="30"/>
      <c r="M185" s="150" t="s">
        <v>1456</v>
      </c>
      <c r="N185" s="151" t="s">
        <v>1491</v>
      </c>
      <c r="O185" s="152">
        <v>0.32300000000000001</v>
      </c>
      <c r="P185" s="152">
        <f>O185*H185</f>
        <v>259.53696000000002</v>
      </c>
      <c r="Q185" s="152">
        <v>1.49E-3</v>
      </c>
      <c r="R185" s="152">
        <f>Q185*H185</f>
        <v>1.1972448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1756</v>
      </c>
      <c r="AT185" s="154" t="s">
        <v>1752</v>
      </c>
      <c r="AU185" s="154" t="s">
        <v>1535</v>
      </c>
      <c r="AY185" s="17" t="s">
        <v>1750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1533</v>
      </c>
      <c r="BK185" s="155">
        <f>ROUND(I185*H185,2)</f>
        <v>0</v>
      </c>
      <c r="BL185" s="17" t="s">
        <v>1756</v>
      </c>
      <c r="BM185" s="154" t="s">
        <v>171</v>
      </c>
    </row>
    <row r="186" spans="1:65" s="13" customFormat="1">
      <c r="B186" s="163"/>
      <c r="D186" s="157" t="s">
        <v>1758</v>
      </c>
      <c r="E186" s="164" t="s">
        <v>1456</v>
      </c>
      <c r="F186" s="165" t="s">
        <v>276</v>
      </c>
      <c r="H186" s="166">
        <v>803.52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1758</v>
      </c>
      <c r="AU186" s="164" t="s">
        <v>1535</v>
      </c>
      <c r="AV186" s="13" t="s">
        <v>1535</v>
      </c>
      <c r="AW186" s="13" t="s">
        <v>1482</v>
      </c>
      <c r="AX186" s="13" t="s">
        <v>1533</v>
      </c>
      <c r="AY186" s="164" t="s">
        <v>1750</v>
      </c>
    </row>
    <row r="187" spans="1:65" s="1" customFormat="1" ht="44.25" customHeight="1">
      <c r="A187" s="29"/>
      <c r="B187" s="142"/>
      <c r="C187" s="143" t="s">
        <v>1865</v>
      </c>
      <c r="D187" s="143" t="s">
        <v>1752</v>
      </c>
      <c r="E187" s="144" t="s">
        <v>173</v>
      </c>
      <c r="F187" s="145" t="s">
        <v>174</v>
      </c>
      <c r="G187" s="146" t="s">
        <v>1755</v>
      </c>
      <c r="H187" s="147">
        <v>803.52</v>
      </c>
      <c r="I187" s="148"/>
      <c r="J187" s="148">
        <f>ROUND(I187*H187,2)</f>
        <v>0</v>
      </c>
      <c r="K187" s="149"/>
      <c r="L187" s="30"/>
      <c r="M187" s="150" t="s">
        <v>1456</v>
      </c>
      <c r="N187" s="151" t="s">
        <v>1491</v>
      </c>
      <c r="O187" s="152">
        <v>0.17100000000000001</v>
      </c>
      <c r="P187" s="152">
        <f>O187*H187</f>
        <v>137.40192000000002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1756</v>
      </c>
      <c r="AT187" s="154" t="s">
        <v>1752</v>
      </c>
      <c r="AU187" s="154" t="s">
        <v>1535</v>
      </c>
      <c r="AY187" s="17" t="s">
        <v>1750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1533</v>
      </c>
      <c r="BK187" s="155">
        <f>ROUND(I187*H187,2)</f>
        <v>0</v>
      </c>
      <c r="BL187" s="17" t="s">
        <v>1756</v>
      </c>
      <c r="BM187" s="154" t="s">
        <v>175</v>
      </c>
    </row>
    <row r="188" spans="1:65" s="1" customFormat="1" ht="33" customHeight="1">
      <c r="A188" s="29"/>
      <c r="B188" s="142"/>
      <c r="C188" s="143" t="s">
        <v>1869</v>
      </c>
      <c r="D188" s="143" t="s">
        <v>1752</v>
      </c>
      <c r="E188" s="144" t="s">
        <v>176</v>
      </c>
      <c r="F188" s="145" t="s">
        <v>177</v>
      </c>
      <c r="G188" s="146" t="s">
        <v>1802</v>
      </c>
      <c r="H188" s="147">
        <v>542.37599999999998</v>
      </c>
      <c r="I188" s="148"/>
      <c r="J188" s="148">
        <f>ROUND(I188*H188,2)</f>
        <v>0</v>
      </c>
      <c r="K188" s="149"/>
      <c r="L188" s="30"/>
      <c r="M188" s="150" t="s">
        <v>1456</v>
      </c>
      <c r="N188" s="151" t="s">
        <v>1491</v>
      </c>
      <c r="O188" s="152">
        <v>0.16400000000000001</v>
      </c>
      <c r="P188" s="152">
        <f>O188*H188</f>
        <v>88.949663999999999</v>
      </c>
      <c r="Q188" s="152">
        <v>1.3600000000000001E-3</v>
      </c>
      <c r="R188" s="152">
        <f>Q188*H188</f>
        <v>0.73763136000000007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1756</v>
      </c>
      <c r="AT188" s="154" t="s">
        <v>1752</v>
      </c>
      <c r="AU188" s="154" t="s">
        <v>1535</v>
      </c>
      <c r="AY188" s="17" t="s">
        <v>1750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1533</v>
      </c>
      <c r="BK188" s="155">
        <f>ROUND(I188*H188,2)</f>
        <v>0</v>
      </c>
      <c r="BL188" s="17" t="s">
        <v>1756</v>
      </c>
      <c r="BM188" s="154" t="s">
        <v>178</v>
      </c>
    </row>
    <row r="189" spans="1:65" s="13" customFormat="1">
      <c r="B189" s="163"/>
      <c r="D189" s="157" t="s">
        <v>1758</v>
      </c>
      <c r="E189" s="164" t="s">
        <v>1456</v>
      </c>
      <c r="F189" s="165" t="s">
        <v>277</v>
      </c>
      <c r="H189" s="166">
        <v>542.37599999999998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1758</v>
      </c>
      <c r="AU189" s="164" t="s">
        <v>1535</v>
      </c>
      <c r="AV189" s="13" t="s">
        <v>1535</v>
      </c>
      <c r="AW189" s="13" t="s">
        <v>1482</v>
      </c>
      <c r="AX189" s="13" t="s">
        <v>1533</v>
      </c>
      <c r="AY189" s="164" t="s">
        <v>1750</v>
      </c>
    </row>
    <row r="190" spans="1:65" s="1" customFormat="1" ht="37.9" customHeight="1">
      <c r="A190" s="29"/>
      <c r="B190" s="142"/>
      <c r="C190" s="143" t="s">
        <v>1873</v>
      </c>
      <c r="D190" s="143" t="s">
        <v>1752</v>
      </c>
      <c r="E190" s="144" t="s">
        <v>180</v>
      </c>
      <c r="F190" s="145" t="s">
        <v>181</v>
      </c>
      <c r="G190" s="146" t="s">
        <v>1802</v>
      </c>
      <c r="H190" s="147">
        <v>542.37599999999998</v>
      </c>
      <c r="I190" s="148"/>
      <c r="J190" s="148">
        <f>ROUND(I190*H190,2)</f>
        <v>0</v>
      </c>
      <c r="K190" s="149"/>
      <c r="L190" s="30"/>
      <c r="M190" s="150" t="s">
        <v>1456</v>
      </c>
      <c r="N190" s="151" t="s">
        <v>1491</v>
      </c>
      <c r="O190" s="152">
        <v>4.8000000000000001E-2</v>
      </c>
      <c r="P190" s="152">
        <f>O190*H190</f>
        <v>26.034047999999999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1756</v>
      </c>
      <c r="AT190" s="154" t="s">
        <v>1752</v>
      </c>
      <c r="AU190" s="154" t="s">
        <v>1535</v>
      </c>
      <c r="AY190" s="17" t="s">
        <v>1750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1533</v>
      </c>
      <c r="BK190" s="155">
        <f>ROUND(I190*H190,2)</f>
        <v>0</v>
      </c>
      <c r="BL190" s="17" t="s">
        <v>1756</v>
      </c>
      <c r="BM190" s="154" t="s">
        <v>182</v>
      </c>
    </row>
    <row r="191" spans="1:65" s="1" customFormat="1" ht="37.9" customHeight="1">
      <c r="A191" s="29"/>
      <c r="B191" s="142"/>
      <c r="C191" s="143" t="s">
        <v>1880</v>
      </c>
      <c r="D191" s="143" t="s">
        <v>1752</v>
      </c>
      <c r="E191" s="144" t="s">
        <v>1386</v>
      </c>
      <c r="F191" s="145" t="s">
        <v>1387</v>
      </c>
      <c r="G191" s="146" t="s">
        <v>1755</v>
      </c>
      <c r="H191" s="147">
        <v>345.6</v>
      </c>
      <c r="I191" s="148"/>
      <c r="J191" s="148">
        <f>ROUND(I191*H191,2)</f>
        <v>0</v>
      </c>
      <c r="K191" s="149"/>
      <c r="L191" s="30"/>
      <c r="M191" s="150" t="s">
        <v>1456</v>
      </c>
      <c r="N191" s="151" t="s">
        <v>1491</v>
      </c>
      <c r="O191" s="152">
        <v>0.10299999999999999</v>
      </c>
      <c r="P191" s="152">
        <f>O191*H191</f>
        <v>35.596800000000002</v>
      </c>
      <c r="Q191" s="152">
        <v>6.2E-4</v>
      </c>
      <c r="R191" s="152">
        <f>Q191*H191</f>
        <v>0.21427200000000002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1756</v>
      </c>
      <c r="AT191" s="154" t="s">
        <v>1752</v>
      </c>
      <c r="AU191" s="154" t="s">
        <v>1535</v>
      </c>
      <c r="AY191" s="17" t="s">
        <v>1750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1533</v>
      </c>
      <c r="BK191" s="155">
        <f>ROUND(I191*H191,2)</f>
        <v>0</v>
      </c>
      <c r="BL191" s="17" t="s">
        <v>1756</v>
      </c>
      <c r="BM191" s="154" t="s">
        <v>1388</v>
      </c>
    </row>
    <row r="192" spans="1:65" s="13" customFormat="1">
      <c r="B192" s="163"/>
      <c r="D192" s="157" t="s">
        <v>1758</v>
      </c>
      <c r="E192" s="164" t="s">
        <v>1456</v>
      </c>
      <c r="F192" s="165" t="s">
        <v>278</v>
      </c>
      <c r="H192" s="166">
        <v>345.6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1758</v>
      </c>
      <c r="AU192" s="164" t="s">
        <v>1535</v>
      </c>
      <c r="AV192" s="13" t="s">
        <v>1535</v>
      </c>
      <c r="AW192" s="13" t="s">
        <v>1482</v>
      </c>
      <c r="AX192" s="13" t="s">
        <v>1533</v>
      </c>
      <c r="AY192" s="164" t="s">
        <v>1750</v>
      </c>
    </row>
    <row r="193" spans="1:65" s="1" customFormat="1" ht="37.9" customHeight="1">
      <c r="A193" s="29"/>
      <c r="B193" s="142"/>
      <c r="C193" s="143" t="s">
        <v>1885</v>
      </c>
      <c r="D193" s="143" t="s">
        <v>1752</v>
      </c>
      <c r="E193" s="144" t="s">
        <v>1390</v>
      </c>
      <c r="F193" s="145" t="s">
        <v>1391</v>
      </c>
      <c r="G193" s="146" t="s">
        <v>1755</v>
      </c>
      <c r="H193" s="147">
        <v>345.6</v>
      </c>
      <c r="I193" s="148"/>
      <c r="J193" s="148">
        <f>ROUND(I193*H193,2)</f>
        <v>0</v>
      </c>
      <c r="K193" s="149"/>
      <c r="L193" s="30"/>
      <c r="M193" s="150" t="s">
        <v>1456</v>
      </c>
      <c r="N193" s="151" t="s">
        <v>1491</v>
      </c>
      <c r="O193" s="152">
        <v>0.10100000000000001</v>
      </c>
      <c r="P193" s="152">
        <f>O193*H193</f>
        <v>34.905600000000007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1756</v>
      </c>
      <c r="AT193" s="154" t="s">
        <v>1752</v>
      </c>
      <c r="AU193" s="154" t="s">
        <v>1535</v>
      </c>
      <c r="AY193" s="17" t="s">
        <v>1750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1533</v>
      </c>
      <c r="BK193" s="155">
        <f>ROUND(I193*H193,2)</f>
        <v>0</v>
      </c>
      <c r="BL193" s="17" t="s">
        <v>1756</v>
      </c>
      <c r="BM193" s="154" t="s">
        <v>1392</v>
      </c>
    </row>
    <row r="194" spans="1:65" s="1" customFormat="1" ht="62.65" customHeight="1">
      <c r="A194" s="29"/>
      <c r="B194" s="142"/>
      <c r="C194" s="143" t="s">
        <v>1889</v>
      </c>
      <c r="D194" s="143" t="s">
        <v>1752</v>
      </c>
      <c r="E194" s="144" t="s">
        <v>1822</v>
      </c>
      <c r="F194" s="145" t="s">
        <v>1823</v>
      </c>
      <c r="G194" s="146" t="s">
        <v>1802</v>
      </c>
      <c r="H194" s="147">
        <v>111.429</v>
      </c>
      <c r="I194" s="148"/>
      <c r="J194" s="148">
        <f>ROUND(I194*H194,2)</f>
        <v>0</v>
      </c>
      <c r="K194" s="149"/>
      <c r="L194" s="30"/>
      <c r="M194" s="150" t="s">
        <v>1456</v>
      </c>
      <c r="N194" s="151" t="s">
        <v>1491</v>
      </c>
      <c r="O194" s="152">
        <v>8.6999999999999994E-2</v>
      </c>
      <c r="P194" s="152">
        <f>O194*H194</f>
        <v>9.6943229999999989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1756</v>
      </c>
      <c r="AT194" s="154" t="s">
        <v>1752</v>
      </c>
      <c r="AU194" s="154" t="s">
        <v>1535</v>
      </c>
      <c r="AY194" s="17" t="s">
        <v>1750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1533</v>
      </c>
      <c r="BK194" s="155">
        <f>ROUND(I194*H194,2)</f>
        <v>0</v>
      </c>
      <c r="BL194" s="17" t="s">
        <v>1756</v>
      </c>
      <c r="BM194" s="154" t="s">
        <v>1239</v>
      </c>
    </row>
    <row r="195" spans="1:65" s="13" customFormat="1">
      <c r="B195" s="163"/>
      <c r="D195" s="157" t="s">
        <v>1758</v>
      </c>
      <c r="E195" s="164" t="s">
        <v>1456</v>
      </c>
      <c r="F195" s="165" t="s">
        <v>279</v>
      </c>
      <c r="H195" s="166">
        <v>111.429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1758</v>
      </c>
      <c r="AU195" s="164" t="s">
        <v>1535</v>
      </c>
      <c r="AV195" s="13" t="s">
        <v>1535</v>
      </c>
      <c r="AW195" s="13" t="s">
        <v>1482</v>
      </c>
      <c r="AX195" s="13" t="s">
        <v>1533</v>
      </c>
      <c r="AY195" s="164" t="s">
        <v>1750</v>
      </c>
    </row>
    <row r="196" spans="1:65" s="1" customFormat="1" ht="66.75" customHeight="1">
      <c r="A196" s="29"/>
      <c r="B196" s="142"/>
      <c r="C196" s="143" t="s">
        <v>1894</v>
      </c>
      <c r="D196" s="143" t="s">
        <v>1752</v>
      </c>
      <c r="E196" s="144" t="s">
        <v>1828</v>
      </c>
      <c r="F196" s="145" t="s">
        <v>1829</v>
      </c>
      <c r="G196" s="146" t="s">
        <v>1802</v>
      </c>
      <c r="H196" s="147">
        <v>1114.29</v>
      </c>
      <c r="I196" s="148"/>
      <c r="J196" s="148">
        <f>ROUND(I196*H196,2)</f>
        <v>0</v>
      </c>
      <c r="K196" s="149"/>
      <c r="L196" s="30"/>
      <c r="M196" s="150" t="s">
        <v>1456</v>
      </c>
      <c r="N196" s="151" t="s">
        <v>1491</v>
      </c>
      <c r="O196" s="152">
        <v>5.0000000000000001E-3</v>
      </c>
      <c r="P196" s="152">
        <f>O196*H196</f>
        <v>5.5714499999999996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1756</v>
      </c>
      <c r="AT196" s="154" t="s">
        <v>1752</v>
      </c>
      <c r="AU196" s="154" t="s">
        <v>1535</v>
      </c>
      <c r="AY196" s="17" t="s">
        <v>1750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1533</v>
      </c>
      <c r="BK196" s="155">
        <f>ROUND(I196*H196,2)</f>
        <v>0</v>
      </c>
      <c r="BL196" s="17" t="s">
        <v>1756</v>
      </c>
      <c r="BM196" s="154" t="s">
        <v>1607</v>
      </c>
    </row>
    <row r="197" spans="1:65" s="13" customFormat="1">
      <c r="B197" s="163"/>
      <c r="D197" s="157" t="s">
        <v>1758</v>
      </c>
      <c r="F197" s="165" t="s">
        <v>280</v>
      </c>
      <c r="H197" s="166">
        <v>1114.29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1758</v>
      </c>
      <c r="AU197" s="164" t="s">
        <v>1535</v>
      </c>
      <c r="AV197" s="13" t="s">
        <v>1535</v>
      </c>
      <c r="AW197" s="13" t="s">
        <v>1458</v>
      </c>
      <c r="AX197" s="13" t="s">
        <v>1533</v>
      </c>
      <c r="AY197" s="164" t="s">
        <v>1750</v>
      </c>
    </row>
    <row r="198" spans="1:65" s="1" customFormat="1" ht="62.65" customHeight="1">
      <c r="A198" s="29"/>
      <c r="B198" s="142"/>
      <c r="C198" s="143" t="s">
        <v>1899</v>
      </c>
      <c r="D198" s="143" t="s">
        <v>1752</v>
      </c>
      <c r="E198" s="144" t="s">
        <v>680</v>
      </c>
      <c r="F198" s="145" t="s">
        <v>681</v>
      </c>
      <c r="G198" s="146" t="s">
        <v>1802</v>
      </c>
      <c r="H198" s="147">
        <v>777.66899999999998</v>
      </c>
      <c r="I198" s="148"/>
      <c r="J198" s="148">
        <f>ROUND(I198*H198,2)</f>
        <v>0</v>
      </c>
      <c r="K198" s="149"/>
      <c r="L198" s="30"/>
      <c r="M198" s="150" t="s">
        <v>1456</v>
      </c>
      <c r="N198" s="151" t="s">
        <v>1491</v>
      </c>
      <c r="O198" s="152">
        <v>9.9000000000000005E-2</v>
      </c>
      <c r="P198" s="152">
        <f>O198*H198</f>
        <v>76.989231000000004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1756</v>
      </c>
      <c r="AT198" s="154" t="s">
        <v>1752</v>
      </c>
      <c r="AU198" s="154" t="s">
        <v>1535</v>
      </c>
      <c r="AY198" s="17" t="s">
        <v>1750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1533</v>
      </c>
      <c r="BK198" s="155">
        <f>ROUND(I198*H198,2)</f>
        <v>0</v>
      </c>
      <c r="BL198" s="17" t="s">
        <v>1756</v>
      </c>
      <c r="BM198" s="154" t="s">
        <v>1247</v>
      </c>
    </row>
    <row r="199" spans="1:65" s="13" customFormat="1">
      <c r="B199" s="163"/>
      <c r="D199" s="157" t="s">
        <v>1758</v>
      </c>
      <c r="E199" s="164" t="s">
        <v>1456</v>
      </c>
      <c r="F199" s="165" t="s">
        <v>281</v>
      </c>
      <c r="H199" s="166">
        <v>777.66899999999998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1758</v>
      </c>
      <c r="AU199" s="164" t="s">
        <v>1535</v>
      </c>
      <c r="AV199" s="13" t="s">
        <v>1535</v>
      </c>
      <c r="AW199" s="13" t="s">
        <v>1482</v>
      </c>
      <c r="AX199" s="13" t="s">
        <v>1533</v>
      </c>
      <c r="AY199" s="164" t="s">
        <v>1750</v>
      </c>
    </row>
    <row r="200" spans="1:65" s="1" customFormat="1" ht="66.75" customHeight="1">
      <c r="A200" s="29"/>
      <c r="B200" s="142"/>
      <c r="C200" s="143" t="s">
        <v>1904</v>
      </c>
      <c r="D200" s="143" t="s">
        <v>1752</v>
      </c>
      <c r="E200" s="144" t="s">
        <v>684</v>
      </c>
      <c r="F200" s="145" t="s">
        <v>685</v>
      </c>
      <c r="G200" s="146" t="s">
        <v>1802</v>
      </c>
      <c r="H200" s="147">
        <v>7776.69</v>
      </c>
      <c r="I200" s="148"/>
      <c r="J200" s="148">
        <f>ROUND(I200*H200,2)</f>
        <v>0</v>
      </c>
      <c r="K200" s="149"/>
      <c r="L200" s="30"/>
      <c r="M200" s="150" t="s">
        <v>1456</v>
      </c>
      <c r="N200" s="151" t="s">
        <v>1491</v>
      </c>
      <c r="O200" s="152">
        <v>6.0000000000000001E-3</v>
      </c>
      <c r="P200" s="152">
        <f>O200*H200</f>
        <v>46.660139999999998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1756</v>
      </c>
      <c r="AT200" s="154" t="s">
        <v>1752</v>
      </c>
      <c r="AU200" s="154" t="s">
        <v>1535</v>
      </c>
      <c r="AY200" s="17" t="s">
        <v>1750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1533</v>
      </c>
      <c r="BK200" s="155">
        <f>ROUND(I200*H200,2)</f>
        <v>0</v>
      </c>
      <c r="BL200" s="17" t="s">
        <v>1756</v>
      </c>
      <c r="BM200" s="154" t="s">
        <v>1249</v>
      </c>
    </row>
    <row r="201" spans="1:65" s="13" customFormat="1">
      <c r="B201" s="163"/>
      <c r="D201" s="157" t="s">
        <v>1758</v>
      </c>
      <c r="F201" s="165" t="s">
        <v>282</v>
      </c>
      <c r="H201" s="166">
        <v>7776.69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1758</v>
      </c>
      <c r="AU201" s="164" t="s">
        <v>1535</v>
      </c>
      <c r="AV201" s="13" t="s">
        <v>1535</v>
      </c>
      <c r="AW201" s="13" t="s">
        <v>1458</v>
      </c>
      <c r="AX201" s="13" t="s">
        <v>1533</v>
      </c>
      <c r="AY201" s="164" t="s">
        <v>1750</v>
      </c>
    </row>
    <row r="202" spans="1:65" s="1" customFormat="1" ht="37.9" customHeight="1">
      <c r="A202" s="29"/>
      <c r="B202" s="142"/>
      <c r="C202" s="143" t="s">
        <v>1908</v>
      </c>
      <c r="D202" s="143" t="s">
        <v>1752</v>
      </c>
      <c r="E202" s="144" t="s">
        <v>1833</v>
      </c>
      <c r="F202" s="145" t="s">
        <v>1834</v>
      </c>
      <c r="G202" s="146" t="s">
        <v>1802</v>
      </c>
      <c r="H202" s="147">
        <v>777.66899999999998</v>
      </c>
      <c r="I202" s="148"/>
      <c r="J202" s="148">
        <f>ROUND(I202*H202,2)</f>
        <v>0</v>
      </c>
      <c r="K202" s="149"/>
      <c r="L202" s="30"/>
      <c r="M202" s="150" t="s">
        <v>1456</v>
      </c>
      <c r="N202" s="151" t="s">
        <v>1491</v>
      </c>
      <c r="O202" s="152">
        <v>8.9999999999999993E-3</v>
      </c>
      <c r="P202" s="152">
        <f>O202*H202</f>
        <v>6.999020999999999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1756</v>
      </c>
      <c r="AT202" s="154" t="s">
        <v>1752</v>
      </c>
      <c r="AU202" s="154" t="s">
        <v>1535</v>
      </c>
      <c r="AY202" s="17" t="s">
        <v>1750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1533</v>
      </c>
      <c r="BK202" s="155">
        <f>ROUND(I202*H202,2)</f>
        <v>0</v>
      </c>
      <c r="BL202" s="17" t="s">
        <v>1756</v>
      </c>
      <c r="BM202" s="154" t="s">
        <v>1835</v>
      </c>
    </row>
    <row r="203" spans="1:65" s="1" customFormat="1" ht="55.5" customHeight="1">
      <c r="A203" s="29"/>
      <c r="B203" s="142"/>
      <c r="C203" s="143" t="s">
        <v>1912</v>
      </c>
      <c r="D203" s="143" t="s">
        <v>1752</v>
      </c>
      <c r="E203" s="144" t="s">
        <v>1837</v>
      </c>
      <c r="F203" s="145" t="s">
        <v>1838</v>
      </c>
      <c r="G203" s="146" t="s">
        <v>1839</v>
      </c>
      <c r="H203" s="147">
        <v>1594.221</v>
      </c>
      <c r="I203" s="148"/>
      <c r="J203" s="148">
        <f>ROUND(I203*H203,2)</f>
        <v>0</v>
      </c>
      <c r="K203" s="149"/>
      <c r="L203" s="30"/>
      <c r="M203" s="150" t="s">
        <v>1456</v>
      </c>
      <c r="N203" s="151" t="s">
        <v>1491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1756</v>
      </c>
      <c r="AT203" s="154" t="s">
        <v>1752</v>
      </c>
      <c r="AU203" s="154" t="s">
        <v>1535</v>
      </c>
      <c r="AY203" s="17" t="s">
        <v>1750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1533</v>
      </c>
      <c r="BK203" s="155">
        <f>ROUND(I203*H203,2)</f>
        <v>0</v>
      </c>
      <c r="BL203" s="17" t="s">
        <v>1756</v>
      </c>
      <c r="BM203" s="154" t="s">
        <v>1840</v>
      </c>
    </row>
    <row r="204" spans="1:65" s="13" customFormat="1">
      <c r="B204" s="163"/>
      <c r="D204" s="157" t="s">
        <v>1758</v>
      </c>
      <c r="F204" s="165" t="s">
        <v>283</v>
      </c>
      <c r="H204" s="166">
        <v>1594.221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1758</v>
      </c>
      <c r="AU204" s="164" t="s">
        <v>1535</v>
      </c>
      <c r="AV204" s="13" t="s">
        <v>1535</v>
      </c>
      <c r="AW204" s="13" t="s">
        <v>1458</v>
      </c>
      <c r="AX204" s="13" t="s">
        <v>1533</v>
      </c>
      <c r="AY204" s="164" t="s">
        <v>1750</v>
      </c>
    </row>
    <row r="205" spans="1:65" s="1" customFormat="1" ht="44.25" customHeight="1">
      <c r="A205" s="29"/>
      <c r="B205" s="142"/>
      <c r="C205" s="143" t="s">
        <v>1916</v>
      </c>
      <c r="D205" s="143" t="s">
        <v>1752</v>
      </c>
      <c r="E205" s="144" t="s">
        <v>1843</v>
      </c>
      <c r="F205" s="145" t="s">
        <v>1844</v>
      </c>
      <c r="G205" s="146" t="s">
        <v>1802</v>
      </c>
      <c r="H205" s="147">
        <v>332.08300000000003</v>
      </c>
      <c r="I205" s="148"/>
      <c r="J205" s="148">
        <f>ROUND(I205*H205,2)</f>
        <v>0</v>
      </c>
      <c r="K205" s="149"/>
      <c r="L205" s="30"/>
      <c r="M205" s="150" t="s">
        <v>1456</v>
      </c>
      <c r="N205" s="151" t="s">
        <v>1491</v>
      </c>
      <c r="O205" s="152">
        <v>0.32800000000000001</v>
      </c>
      <c r="P205" s="152">
        <f>O205*H205</f>
        <v>108.92322400000002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1756</v>
      </c>
      <c r="AT205" s="154" t="s">
        <v>1752</v>
      </c>
      <c r="AU205" s="154" t="s">
        <v>1535</v>
      </c>
      <c r="AY205" s="17" t="s">
        <v>1750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1533</v>
      </c>
      <c r="BK205" s="155">
        <f>ROUND(I205*H205,2)</f>
        <v>0</v>
      </c>
      <c r="BL205" s="17" t="s">
        <v>1756</v>
      </c>
      <c r="BM205" s="154" t="s">
        <v>1845</v>
      </c>
    </row>
    <row r="206" spans="1:65" s="12" customFormat="1">
      <c r="B206" s="156"/>
      <c r="D206" s="157" t="s">
        <v>1758</v>
      </c>
      <c r="E206" s="158" t="s">
        <v>1456</v>
      </c>
      <c r="F206" s="159" t="s">
        <v>188</v>
      </c>
      <c r="H206" s="158" t="s">
        <v>1456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1758</v>
      </c>
      <c r="AU206" s="158" t="s">
        <v>1535</v>
      </c>
      <c r="AV206" s="12" t="s">
        <v>1533</v>
      </c>
      <c r="AW206" s="12" t="s">
        <v>1482</v>
      </c>
      <c r="AX206" s="12" t="s">
        <v>1526</v>
      </c>
      <c r="AY206" s="158" t="s">
        <v>1750</v>
      </c>
    </row>
    <row r="207" spans="1:65" s="13" customFormat="1">
      <c r="B207" s="163"/>
      <c r="D207" s="157" t="s">
        <v>1758</v>
      </c>
      <c r="E207" s="164" t="s">
        <v>1456</v>
      </c>
      <c r="F207" s="165" t="s">
        <v>284</v>
      </c>
      <c r="H207" s="166">
        <v>332.08300000000003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1758</v>
      </c>
      <c r="AU207" s="164" t="s">
        <v>1535</v>
      </c>
      <c r="AV207" s="13" t="s">
        <v>1535</v>
      </c>
      <c r="AW207" s="13" t="s">
        <v>1482</v>
      </c>
      <c r="AX207" s="13" t="s">
        <v>1533</v>
      </c>
      <c r="AY207" s="164" t="s">
        <v>1750</v>
      </c>
    </row>
    <row r="208" spans="1:65" s="1" customFormat="1" ht="16.5" customHeight="1">
      <c r="A208" s="29"/>
      <c r="B208" s="142"/>
      <c r="C208" s="177" t="s">
        <v>1921</v>
      </c>
      <c r="D208" s="177" t="s">
        <v>1849</v>
      </c>
      <c r="E208" s="178" t="s">
        <v>1850</v>
      </c>
      <c r="F208" s="179" t="s">
        <v>1851</v>
      </c>
      <c r="G208" s="180" t="s">
        <v>1839</v>
      </c>
      <c r="H208" s="181">
        <v>15.401</v>
      </c>
      <c r="I208" s="182"/>
      <c r="J208" s="182">
        <f>ROUND(I208*H208,2)</f>
        <v>0</v>
      </c>
      <c r="K208" s="183"/>
      <c r="L208" s="184"/>
      <c r="M208" s="185" t="s">
        <v>1456</v>
      </c>
      <c r="N208" s="186" t="s">
        <v>1491</v>
      </c>
      <c r="O208" s="152">
        <v>0</v>
      </c>
      <c r="P208" s="152">
        <f>O208*H208</f>
        <v>0</v>
      </c>
      <c r="Q208" s="152">
        <v>1</v>
      </c>
      <c r="R208" s="152">
        <f>Q208*H208</f>
        <v>15.401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1789</v>
      </c>
      <c r="AT208" s="154" t="s">
        <v>1849</v>
      </c>
      <c r="AU208" s="154" t="s">
        <v>1535</v>
      </c>
      <c r="AY208" s="17" t="s">
        <v>1750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1533</v>
      </c>
      <c r="BK208" s="155">
        <f>ROUND(I208*H208,2)</f>
        <v>0</v>
      </c>
      <c r="BL208" s="17" t="s">
        <v>1756</v>
      </c>
      <c r="BM208" s="154" t="s">
        <v>1852</v>
      </c>
    </row>
    <row r="209" spans="1:65" s="12" customFormat="1">
      <c r="B209" s="156"/>
      <c r="D209" s="157" t="s">
        <v>1758</v>
      </c>
      <c r="E209" s="158" t="s">
        <v>1456</v>
      </c>
      <c r="F209" s="159" t="s">
        <v>38</v>
      </c>
      <c r="H209" s="158" t="s">
        <v>1456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1758</v>
      </c>
      <c r="AU209" s="158" t="s">
        <v>1535</v>
      </c>
      <c r="AV209" s="12" t="s">
        <v>1533</v>
      </c>
      <c r="AW209" s="12" t="s">
        <v>1482</v>
      </c>
      <c r="AX209" s="12" t="s">
        <v>1526</v>
      </c>
      <c r="AY209" s="158" t="s">
        <v>1750</v>
      </c>
    </row>
    <row r="210" spans="1:65" s="13" customFormat="1">
      <c r="B210" s="163"/>
      <c r="D210" s="157" t="s">
        <v>1758</v>
      </c>
      <c r="E210" s="164" t="s">
        <v>1456</v>
      </c>
      <c r="F210" s="165" t="s">
        <v>285</v>
      </c>
      <c r="H210" s="166">
        <v>9.2219999999999995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1758</v>
      </c>
      <c r="AU210" s="164" t="s">
        <v>1535</v>
      </c>
      <c r="AV210" s="13" t="s">
        <v>1535</v>
      </c>
      <c r="AW210" s="13" t="s">
        <v>1482</v>
      </c>
      <c r="AX210" s="13" t="s">
        <v>1533</v>
      </c>
      <c r="AY210" s="164" t="s">
        <v>1750</v>
      </c>
    </row>
    <row r="211" spans="1:65" s="13" customFormat="1">
      <c r="B211" s="163"/>
      <c r="D211" s="157" t="s">
        <v>1758</v>
      </c>
      <c r="F211" s="165" t="s">
        <v>286</v>
      </c>
      <c r="H211" s="166">
        <v>15.401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1758</v>
      </c>
      <c r="AU211" s="164" t="s">
        <v>1535</v>
      </c>
      <c r="AV211" s="13" t="s">
        <v>1535</v>
      </c>
      <c r="AW211" s="13" t="s">
        <v>1458</v>
      </c>
      <c r="AX211" s="13" t="s">
        <v>1533</v>
      </c>
      <c r="AY211" s="164" t="s">
        <v>1750</v>
      </c>
    </row>
    <row r="212" spans="1:65" s="1" customFormat="1" ht="66.75" customHeight="1">
      <c r="A212" s="29"/>
      <c r="B212" s="142"/>
      <c r="C212" s="143" t="s">
        <v>1926</v>
      </c>
      <c r="D212" s="143" t="s">
        <v>1752</v>
      </c>
      <c r="E212" s="144" t="s">
        <v>1857</v>
      </c>
      <c r="F212" s="145" t="s">
        <v>1858</v>
      </c>
      <c r="G212" s="146" t="s">
        <v>1802</v>
      </c>
      <c r="H212" s="147">
        <v>60.48</v>
      </c>
      <c r="I212" s="148"/>
      <c r="J212" s="148">
        <f>ROUND(I212*H212,2)</f>
        <v>0</v>
      </c>
      <c r="K212" s="149"/>
      <c r="L212" s="30"/>
      <c r="M212" s="150" t="s">
        <v>1456</v>
      </c>
      <c r="N212" s="151" t="s">
        <v>1491</v>
      </c>
      <c r="O212" s="152">
        <v>0.435</v>
      </c>
      <c r="P212" s="152">
        <f>O212*H212</f>
        <v>26.308799999999998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1756</v>
      </c>
      <c r="AT212" s="154" t="s">
        <v>1752</v>
      </c>
      <c r="AU212" s="154" t="s">
        <v>1535</v>
      </c>
      <c r="AY212" s="17" t="s">
        <v>1750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1533</v>
      </c>
      <c r="BK212" s="155">
        <f>ROUND(I212*H212,2)</f>
        <v>0</v>
      </c>
      <c r="BL212" s="17" t="s">
        <v>1756</v>
      </c>
      <c r="BM212" s="154" t="s">
        <v>190</v>
      </c>
    </row>
    <row r="213" spans="1:65" s="13" customFormat="1">
      <c r="B213" s="163"/>
      <c r="D213" s="157" t="s">
        <v>1758</v>
      </c>
      <c r="E213" s="164" t="s">
        <v>1456</v>
      </c>
      <c r="F213" s="165" t="s">
        <v>287</v>
      </c>
      <c r="H213" s="166">
        <v>60.48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1758</v>
      </c>
      <c r="AU213" s="164" t="s">
        <v>1535</v>
      </c>
      <c r="AV213" s="13" t="s">
        <v>1535</v>
      </c>
      <c r="AW213" s="13" t="s">
        <v>1482</v>
      </c>
      <c r="AX213" s="13" t="s">
        <v>1533</v>
      </c>
      <c r="AY213" s="164" t="s">
        <v>1750</v>
      </c>
    </row>
    <row r="214" spans="1:65" s="1" customFormat="1" ht="16.5" customHeight="1">
      <c r="A214" s="29"/>
      <c r="B214" s="142"/>
      <c r="C214" s="177" t="s">
        <v>1930</v>
      </c>
      <c r="D214" s="177" t="s">
        <v>1849</v>
      </c>
      <c r="E214" s="178" t="s">
        <v>1861</v>
      </c>
      <c r="F214" s="179" t="s">
        <v>1862</v>
      </c>
      <c r="G214" s="180" t="s">
        <v>1839</v>
      </c>
      <c r="H214" s="181">
        <v>120.96</v>
      </c>
      <c r="I214" s="182"/>
      <c r="J214" s="182">
        <f>ROUND(I214*H214,2)</f>
        <v>0</v>
      </c>
      <c r="K214" s="183"/>
      <c r="L214" s="184"/>
      <c r="M214" s="185" t="s">
        <v>1456</v>
      </c>
      <c r="N214" s="186" t="s">
        <v>1491</v>
      </c>
      <c r="O214" s="152">
        <v>0</v>
      </c>
      <c r="P214" s="152">
        <f>O214*H214</f>
        <v>0</v>
      </c>
      <c r="Q214" s="152">
        <v>1</v>
      </c>
      <c r="R214" s="152">
        <f>Q214*H214</f>
        <v>120.96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1789</v>
      </c>
      <c r="AT214" s="154" t="s">
        <v>1849</v>
      </c>
      <c r="AU214" s="154" t="s">
        <v>1535</v>
      </c>
      <c r="AY214" s="17" t="s">
        <v>1750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1533</v>
      </c>
      <c r="BK214" s="155">
        <f>ROUND(I214*H214,2)</f>
        <v>0</v>
      </c>
      <c r="BL214" s="17" t="s">
        <v>1756</v>
      </c>
      <c r="BM214" s="154" t="s">
        <v>192</v>
      </c>
    </row>
    <row r="215" spans="1:65" s="13" customFormat="1">
      <c r="B215" s="163"/>
      <c r="D215" s="157" t="s">
        <v>1758</v>
      </c>
      <c r="F215" s="165" t="s">
        <v>288</v>
      </c>
      <c r="H215" s="166">
        <v>120.96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1758</v>
      </c>
      <c r="AU215" s="164" t="s">
        <v>1535</v>
      </c>
      <c r="AV215" s="13" t="s">
        <v>1535</v>
      </c>
      <c r="AW215" s="13" t="s">
        <v>1458</v>
      </c>
      <c r="AX215" s="13" t="s">
        <v>1533</v>
      </c>
      <c r="AY215" s="164" t="s">
        <v>1750</v>
      </c>
    </row>
    <row r="216" spans="1:65" s="1" customFormat="1" ht="37.9" customHeight="1">
      <c r="A216" s="29"/>
      <c r="B216" s="142"/>
      <c r="C216" s="143" t="s">
        <v>1934</v>
      </c>
      <c r="D216" s="143" t="s">
        <v>1752</v>
      </c>
      <c r="E216" s="144" t="s">
        <v>1866</v>
      </c>
      <c r="F216" s="145" t="s">
        <v>1867</v>
      </c>
      <c r="G216" s="146" t="s">
        <v>1755</v>
      </c>
      <c r="H216" s="147">
        <v>285.39</v>
      </c>
      <c r="I216" s="148"/>
      <c r="J216" s="148">
        <f>ROUND(I216*H216,2)</f>
        <v>0</v>
      </c>
      <c r="K216" s="149"/>
      <c r="L216" s="30"/>
      <c r="M216" s="150" t="s">
        <v>1456</v>
      </c>
      <c r="N216" s="151" t="s">
        <v>1491</v>
      </c>
      <c r="O216" s="152">
        <v>1.2E-2</v>
      </c>
      <c r="P216" s="152">
        <f>O216*H216</f>
        <v>3.4246799999999999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1756</v>
      </c>
      <c r="AT216" s="154" t="s">
        <v>1752</v>
      </c>
      <c r="AU216" s="154" t="s">
        <v>1535</v>
      </c>
      <c r="AY216" s="17" t="s">
        <v>1750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1533</v>
      </c>
      <c r="BK216" s="155">
        <f>ROUND(I216*H216,2)</f>
        <v>0</v>
      </c>
      <c r="BL216" s="17" t="s">
        <v>1756</v>
      </c>
      <c r="BM216" s="154" t="s">
        <v>194</v>
      </c>
    </row>
    <row r="217" spans="1:65" s="13" customFormat="1">
      <c r="B217" s="163"/>
      <c r="D217" s="157" t="s">
        <v>1758</v>
      </c>
      <c r="E217" s="164" t="s">
        <v>1456</v>
      </c>
      <c r="F217" s="165" t="s">
        <v>268</v>
      </c>
      <c r="H217" s="166">
        <v>153.09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1758</v>
      </c>
      <c r="AU217" s="164" t="s">
        <v>1535</v>
      </c>
      <c r="AV217" s="13" t="s">
        <v>1535</v>
      </c>
      <c r="AW217" s="13" t="s">
        <v>1482</v>
      </c>
      <c r="AX217" s="13" t="s">
        <v>1526</v>
      </c>
      <c r="AY217" s="164" t="s">
        <v>1750</v>
      </c>
    </row>
    <row r="218" spans="1:65" s="13" customFormat="1">
      <c r="B218" s="163"/>
      <c r="D218" s="157" t="s">
        <v>1758</v>
      </c>
      <c r="E218" s="164" t="s">
        <v>1456</v>
      </c>
      <c r="F218" s="165" t="s">
        <v>269</v>
      </c>
      <c r="H218" s="166">
        <v>132.30000000000001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1758</v>
      </c>
      <c r="AU218" s="164" t="s">
        <v>1535</v>
      </c>
      <c r="AV218" s="13" t="s">
        <v>1535</v>
      </c>
      <c r="AW218" s="13" t="s">
        <v>1482</v>
      </c>
      <c r="AX218" s="13" t="s">
        <v>1526</v>
      </c>
      <c r="AY218" s="164" t="s">
        <v>1750</v>
      </c>
    </row>
    <row r="219" spans="1:65" s="14" customFormat="1">
      <c r="B219" s="170"/>
      <c r="D219" s="157" t="s">
        <v>1758</v>
      </c>
      <c r="E219" s="171" t="s">
        <v>1456</v>
      </c>
      <c r="F219" s="172" t="s">
        <v>1816</v>
      </c>
      <c r="H219" s="173">
        <v>285.39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1758</v>
      </c>
      <c r="AU219" s="171" t="s">
        <v>1535</v>
      </c>
      <c r="AV219" s="14" t="s">
        <v>1756</v>
      </c>
      <c r="AW219" s="14" t="s">
        <v>1482</v>
      </c>
      <c r="AX219" s="14" t="s">
        <v>1533</v>
      </c>
      <c r="AY219" s="171" t="s">
        <v>1750</v>
      </c>
    </row>
    <row r="220" spans="1:65" s="1" customFormat="1" ht="16.5" customHeight="1">
      <c r="A220" s="29"/>
      <c r="B220" s="142"/>
      <c r="C220" s="143" t="s">
        <v>1939</v>
      </c>
      <c r="D220" s="143" t="s">
        <v>1752</v>
      </c>
      <c r="E220" s="144" t="s">
        <v>1870</v>
      </c>
      <c r="F220" s="145" t="s">
        <v>1871</v>
      </c>
      <c r="G220" s="146" t="s">
        <v>1755</v>
      </c>
      <c r="H220" s="147">
        <v>285.39</v>
      </c>
      <c r="I220" s="148"/>
      <c r="J220" s="148">
        <f>ROUND(I220*H220,2)</f>
        <v>0</v>
      </c>
      <c r="K220" s="149"/>
      <c r="L220" s="30"/>
      <c r="M220" s="150" t="s">
        <v>1456</v>
      </c>
      <c r="N220" s="151" t="s">
        <v>1491</v>
      </c>
      <c r="O220" s="152">
        <v>1.2E-2</v>
      </c>
      <c r="P220" s="152">
        <f>O220*H220</f>
        <v>3.4246799999999999</v>
      </c>
      <c r="Q220" s="152">
        <v>1.2700000000000001E-3</v>
      </c>
      <c r="R220" s="152">
        <f>Q220*H220</f>
        <v>0.36244530000000003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1756</v>
      </c>
      <c r="AT220" s="154" t="s">
        <v>1752</v>
      </c>
      <c r="AU220" s="154" t="s">
        <v>1535</v>
      </c>
      <c r="AY220" s="17" t="s">
        <v>1750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1533</v>
      </c>
      <c r="BK220" s="155">
        <f>ROUND(I220*H220,2)</f>
        <v>0</v>
      </c>
      <c r="BL220" s="17" t="s">
        <v>1756</v>
      </c>
      <c r="BM220" s="154" t="s">
        <v>195</v>
      </c>
    </row>
    <row r="221" spans="1:65" s="1" customFormat="1" ht="16.5" customHeight="1">
      <c r="A221" s="29"/>
      <c r="B221" s="142"/>
      <c r="C221" s="177" t="s">
        <v>1944</v>
      </c>
      <c r="D221" s="177" t="s">
        <v>1849</v>
      </c>
      <c r="E221" s="178" t="s">
        <v>1874</v>
      </c>
      <c r="F221" s="179" t="s">
        <v>1875</v>
      </c>
      <c r="G221" s="180" t="s">
        <v>1876</v>
      </c>
      <c r="H221" s="181">
        <v>7.1349999999999998</v>
      </c>
      <c r="I221" s="182"/>
      <c r="J221" s="182">
        <f>ROUND(I221*H221,2)</f>
        <v>0</v>
      </c>
      <c r="K221" s="183"/>
      <c r="L221" s="184"/>
      <c r="M221" s="185" t="s">
        <v>1456</v>
      </c>
      <c r="N221" s="186" t="s">
        <v>1491</v>
      </c>
      <c r="O221" s="152">
        <v>0</v>
      </c>
      <c r="P221" s="152">
        <f>O221*H221</f>
        <v>0</v>
      </c>
      <c r="Q221" s="152">
        <v>1E-3</v>
      </c>
      <c r="R221" s="152">
        <f>Q221*H221</f>
        <v>7.1349999999999998E-3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1789</v>
      </c>
      <c r="AT221" s="154" t="s">
        <v>1849</v>
      </c>
      <c r="AU221" s="154" t="s">
        <v>1535</v>
      </c>
      <c r="AY221" s="17" t="s">
        <v>1750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1533</v>
      </c>
      <c r="BK221" s="155">
        <f>ROUND(I221*H221,2)</f>
        <v>0</v>
      </c>
      <c r="BL221" s="17" t="s">
        <v>1756</v>
      </c>
      <c r="BM221" s="154" t="s">
        <v>196</v>
      </c>
    </row>
    <row r="222" spans="1:65" s="13" customFormat="1">
      <c r="B222" s="163"/>
      <c r="D222" s="157" t="s">
        <v>1758</v>
      </c>
      <c r="F222" s="165" t="s">
        <v>289</v>
      </c>
      <c r="H222" s="166">
        <v>7.1349999999999998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1758</v>
      </c>
      <c r="AU222" s="164" t="s">
        <v>1535</v>
      </c>
      <c r="AV222" s="13" t="s">
        <v>1535</v>
      </c>
      <c r="AW222" s="13" t="s">
        <v>1458</v>
      </c>
      <c r="AX222" s="13" t="s">
        <v>1533</v>
      </c>
      <c r="AY222" s="164" t="s">
        <v>1750</v>
      </c>
    </row>
    <row r="223" spans="1:65" s="11" customFormat="1" ht="22.9" customHeight="1">
      <c r="B223" s="130"/>
      <c r="D223" s="131" t="s">
        <v>1525</v>
      </c>
      <c r="E223" s="140" t="s">
        <v>1535</v>
      </c>
      <c r="F223" s="140" t="s">
        <v>1879</v>
      </c>
      <c r="J223" s="141">
        <f>BK223</f>
        <v>0</v>
      </c>
      <c r="L223" s="130"/>
      <c r="M223" s="134"/>
      <c r="N223" s="135"/>
      <c r="O223" s="135"/>
      <c r="P223" s="136">
        <f>SUM(P224:P225)</f>
        <v>24.164266000000001</v>
      </c>
      <c r="Q223" s="135"/>
      <c r="R223" s="136">
        <f>SUM(R224:R225)</f>
        <v>17.084129279999999</v>
      </c>
      <c r="S223" s="135"/>
      <c r="T223" s="137">
        <f>SUM(T224:T225)</f>
        <v>0</v>
      </c>
      <c r="AR223" s="131" t="s">
        <v>1533</v>
      </c>
      <c r="AT223" s="138" t="s">
        <v>1525</v>
      </c>
      <c r="AU223" s="138" t="s">
        <v>1533</v>
      </c>
      <c r="AY223" s="131" t="s">
        <v>1750</v>
      </c>
      <c r="BK223" s="139">
        <f>SUM(BK224:BK225)</f>
        <v>0</v>
      </c>
    </row>
    <row r="224" spans="1:65" s="1" customFormat="1" ht="55.5" customHeight="1">
      <c r="A224" s="29"/>
      <c r="B224" s="142"/>
      <c r="C224" s="143" t="s">
        <v>1949</v>
      </c>
      <c r="D224" s="143" t="s">
        <v>1752</v>
      </c>
      <c r="E224" s="144" t="s">
        <v>198</v>
      </c>
      <c r="F224" s="145" t="s">
        <v>199</v>
      </c>
      <c r="G224" s="146" t="s">
        <v>1802</v>
      </c>
      <c r="H224" s="147">
        <v>6.782</v>
      </c>
      <c r="I224" s="148"/>
      <c r="J224" s="148">
        <f>ROUND(I224*H224,2)</f>
        <v>0</v>
      </c>
      <c r="K224" s="149"/>
      <c r="L224" s="30"/>
      <c r="M224" s="150" t="s">
        <v>1456</v>
      </c>
      <c r="N224" s="151" t="s">
        <v>1491</v>
      </c>
      <c r="O224" s="152">
        <v>3.5630000000000002</v>
      </c>
      <c r="P224" s="152">
        <f>O224*H224</f>
        <v>24.164266000000001</v>
      </c>
      <c r="Q224" s="152">
        <v>2.5190399999999999</v>
      </c>
      <c r="R224" s="152">
        <f>Q224*H224</f>
        <v>17.084129279999999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1756</v>
      </c>
      <c r="AT224" s="154" t="s">
        <v>1752</v>
      </c>
      <c r="AU224" s="154" t="s">
        <v>1535</v>
      </c>
      <c r="AY224" s="17" t="s">
        <v>1750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1533</v>
      </c>
      <c r="BK224" s="155">
        <f>ROUND(I224*H224,2)</f>
        <v>0</v>
      </c>
      <c r="BL224" s="17" t="s">
        <v>1756</v>
      </c>
      <c r="BM224" s="154" t="s">
        <v>200</v>
      </c>
    </row>
    <row r="225" spans="1:65" s="13" customFormat="1">
      <c r="B225" s="163"/>
      <c r="D225" s="157" t="s">
        <v>1758</v>
      </c>
      <c r="E225" s="164" t="s">
        <v>1456</v>
      </c>
      <c r="F225" s="165" t="s">
        <v>290</v>
      </c>
      <c r="H225" s="166">
        <v>6.782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1758</v>
      </c>
      <c r="AU225" s="164" t="s">
        <v>1535</v>
      </c>
      <c r="AV225" s="13" t="s">
        <v>1535</v>
      </c>
      <c r="AW225" s="13" t="s">
        <v>1482</v>
      </c>
      <c r="AX225" s="13" t="s">
        <v>1533</v>
      </c>
      <c r="AY225" s="164" t="s">
        <v>1750</v>
      </c>
    </row>
    <row r="226" spans="1:65" s="11" customFormat="1" ht="22.9" customHeight="1">
      <c r="B226" s="130"/>
      <c r="D226" s="131" t="s">
        <v>1525</v>
      </c>
      <c r="E226" s="140" t="s">
        <v>1756</v>
      </c>
      <c r="F226" s="140" t="s">
        <v>1893</v>
      </c>
      <c r="J226" s="141">
        <f>BK226</f>
        <v>0</v>
      </c>
      <c r="L226" s="130"/>
      <c r="M226" s="134"/>
      <c r="N226" s="135"/>
      <c r="O226" s="135"/>
      <c r="P226" s="136">
        <f>SUM(P227:P230)</f>
        <v>65.997504000000006</v>
      </c>
      <c r="Q226" s="135"/>
      <c r="R226" s="136">
        <f>SUM(R227:R230)</f>
        <v>0</v>
      </c>
      <c r="S226" s="135"/>
      <c r="T226" s="137">
        <f>SUM(T227:T230)</f>
        <v>0</v>
      </c>
      <c r="AR226" s="131" t="s">
        <v>1533</v>
      </c>
      <c r="AT226" s="138" t="s">
        <v>1525</v>
      </c>
      <c r="AU226" s="138" t="s">
        <v>1533</v>
      </c>
      <c r="AY226" s="131" t="s">
        <v>1750</v>
      </c>
      <c r="BK226" s="139">
        <f>SUM(BK227:BK230)</f>
        <v>0</v>
      </c>
    </row>
    <row r="227" spans="1:65" s="1" customFormat="1" ht="33" customHeight="1">
      <c r="A227" s="29"/>
      <c r="B227" s="142"/>
      <c r="C227" s="143" t="s">
        <v>1953</v>
      </c>
      <c r="D227" s="143" t="s">
        <v>1752</v>
      </c>
      <c r="E227" s="144" t="s">
        <v>1895</v>
      </c>
      <c r="F227" s="145" t="s">
        <v>1896</v>
      </c>
      <c r="G227" s="146" t="s">
        <v>1802</v>
      </c>
      <c r="H227" s="147">
        <v>50.112000000000002</v>
      </c>
      <c r="I227" s="148"/>
      <c r="J227" s="148">
        <f>ROUND(I227*H227,2)</f>
        <v>0</v>
      </c>
      <c r="K227" s="149"/>
      <c r="L227" s="30"/>
      <c r="M227" s="150" t="s">
        <v>1456</v>
      </c>
      <c r="N227" s="151" t="s">
        <v>1491</v>
      </c>
      <c r="O227" s="152">
        <v>1.3169999999999999</v>
      </c>
      <c r="P227" s="152">
        <f>O227*H227</f>
        <v>65.997504000000006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1756</v>
      </c>
      <c r="AT227" s="154" t="s">
        <v>1752</v>
      </c>
      <c r="AU227" s="154" t="s">
        <v>1535</v>
      </c>
      <c r="AY227" s="17" t="s">
        <v>1750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1533</v>
      </c>
      <c r="BK227" s="155">
        <f>ROUND(I227*H227,2)</f>
        <v>0</v>
      </c>
      <c r="BL227" s="17" t="s">
        <v>1756</v>
      </c>
      <c r="BM227" s="154" t="s">
        <v>1897</v>
      </c>
    </row>
    <row r="228" spans="1:65" s="13" customFormat="1">
      <c r="B228" s="163"/>
      <c r="D228" s="157" t="s">
        <v>1758</v>
      </c>
      <c r="E228" s="164" t="s">
        <v>1456</v>
      </c>
      <c r="F228" s="165" t="s">
        <v>291</v>
      </c>
      <c r="H228" s="166">
        <v>34.991999999999997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1758</v>
      </c>
      <c r="AU228" s="164" t="s">
        <v>1535</v>
      </c>
      <c r="AV228" s="13" t="s">
        <v>1535</v>
      </c>
      <c r="AW228" s="13" t="s">
        <v>1482</v>
      </c>
      <c r="AX228" s="13" t="s">
        <v>1526</v>
      </c>
      <c r="AY228" s="164" t="s">
        <v>1750</v>
      </c>
    </row>
    <row r="229" spans="1:65" s="13" customFormat="1">
      <c r="B229" s="163"/>
      <c r="D229" s="157" t="s">
        <v>1758</v>
      </c>
      <c r="E229" s="164" t="s">
        <v>1456</v>
      </c>
      <c r="F229" s="165" t="s">
        <v>292</v>
      </c>
      <c r="H229" s="166">
        <v>15.12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1758</v>
      </c>
      <c r="AU229" s="164" t="s">
        <v>1535</v>
      </c>
      <c r="AV229" s="13" t="s">
        <v>1535</v>
      </c>
      <c r="AW229" s="13" t="s">
        <v>1482</v>
      </c>
      <c r="AX229" s="13" t="s">
        <v>1526</v>
      </c>
      <c r="AY229" s="164" t="s">
        <v>1750</v>
      </c>
    </row>
    <row r="230" spans="1:65" s="14" customFormat="1">
      <c r="B230" s="170"/>
      <c r="D230" s="157" t="s">
        <v>1758</v>
      </c>
      <c r="E230" s="171" t="s">
        <v>1456</v>
      </c>
      <c r="F230" s="172" t="s">
        <v>1816</v>
      </c>
      <c r="H230" s="173">
        <v>50.112000000000002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1758</v>
      </c>
      <c r="AU230" s="171" t="s">
        <v>1535</v>
      </c>
      <c r="AV230" s="14" t="s">
        <v>1756</v>
      </c>
      <c r="AW230" s="14" t="s">
        <v>1482</v>
      </c>
      <c r="AX230" s="14" t="s">
        <v>1533</v>
      </c>
      <c r="AY230" s="171" t="s">
        <v>1750</v>
      </c>
    </row>
    <row r="231" spans="1:65" s="11" customFormat="1" ht="22.9" customHeight="1">
      <c r="B231" s="130"/>
      <c r="D231" s="131" t="s">
        <v>1525</v>
      </c>
      <c r="E231" s="140" t="s">
        <v>1771</v>
      </c>
      <c r="F231" s="140" t="s">
        <v>1920</v>
      </c>
      <c r="J231" s="141">
        <f>BK231</f>
        <v>0</v>
      </c>
      <c r="L231" s="130"/>
      <c r="M231" s="134"/>
      <c r="N231" s="135"/>
      <c r="O231" s="135"/>
      <c r="P231" s="136">
        <f>SUM(P232:P252)</f>
        <v>20.28565</v>
      </c>
      <c r="Q231" s="135"/>
      <c r="R231" s="136">
        <f>SUM(R232:R252)</f>
        <v>6.5556599999999996</v>
      </c>
      <c r="S231" s="135"/>
      <c r="T231" s="137">
        <f>SUM(T232:T252)</f>
        <v>0</v>
      </c>
      <c r="AR231" s="131" t="s">
        <v>1533</v>
      </c>
      <c r="AT231" s="138" t="s">
        <v>1525</v>
      </c>
      <c r="AU231" s="138" t="s">
        <v>1533</v>
      </c>
      <c r="AY231" s="131" t="s">
        <v>1750</v>
      </c>
      <c r="BK231" s="139">
        <f>SUM(BK232:BK252)</f>
        <v>0</v>
      </c>
    </row>
    <row r="232" spans="1:65" s="1" customFormat="1" ht="37.9" customHeight="1">
      <c r="A232" s="29"/>
      <c r="B232" s="142"/>
      <c r="C232" s="143" t="s">
        <v>1958</v>
      </c>
      <c r="D232" s="143" t="s">
        <v>1752</v>
      </c>
      <c r="E232" s="144" t="s">
        <v>1922</v>
      </c>
      <c r="F232" s="145" t="s">
        <v>1923</v>
      </c>
      <c r="G232" s="146" t="s">
        <v>1755</v>
      </c>
      <c r="H232" s="147">
        <v>7.29</v>
      </c>
      <c r="I232" s="148"/>
      <c r="J232" s="148">
        <f>ROUND(I232*H232,2)</f>
        <v>0</v>
      </c>
      <c r="K232" s="149"/>
      <c r="L232" s="30"/>
      <c r="M232" s="150" t="s">
        <v>1456</v>
      </c>
      <c r="N232" s="151" t="s">
        <v>1491</v>
      </c>
      <c r="O232" s="152">
        <v>0.02</v>
      </c>
      <c r="P232" s="152">
        <f>O232*H232</f>
        <v>0.14580000000000001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1756</v>
      </c>
      <c r="AT232" s="154" t="s">
        <v>1752</v>
      </c>
      <c r="AU232" s="154" t="s">
        <v>1535</v>
      </c>
      <c r="AY232" s="17" t="s">
        <v>1750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1533</v>
      </c>
      <c r="BK232" s="155">
        <f>ROUND(I232*H232,2)</f>
        <v>0</v>
      </c>
      <c r="BL232" s="17" t="s">
        <v>1756</v>
      </c>
      <c r="BM232" s="154" t="s">
        <v>1924</v>
      </c>
    </row>
    <row r="233" spans="1:65" s="12" customFormat="1">
      <c r="B233" s="156"/>
      <c r="D233" s="157" t="s">
        <v>1758</v>
      </c>
      <c r="E233" s="158" t="s">
        <v>1456</v>
      </c>
      <c r="F233" s="159" t="s">
        <v>262</v>
      </c>
      <c r="H233" s="158" t="s">
        <v>1456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1758</v>
      </c>
      <c r="AU233" s="158" t="s">
        <v>1535</v>
      </c>
      <c r="AV233" s="12" t="s">
        <v>1533</v>
      </c>
      <c r="AW233" s="12" t="s">
        <v>1482</v>
      </c>
      <c r="AX233" s="12" t="s">
        <v>1526</v>
      </c>
      <c r="AY233" s="158" t="s">
        <v>1750</v>
      </c>
    </row>
    <row r="234" spans="1:65" s="13" customFormat="1">
      <c r="B234" s="163"/>
      <c r="D234" s="157" t="s">
        <v>1758</v>
      </c>
      <c r="E234" s="164" t="s">
        <v>1456</v>
      </c>
      <c r="F234" s="165" t="s">
        <v>152</v>
      </c>
      <c r="H234" s="166">
        <v>7.29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1758</v>
      </c>
      <c r="AU234" s="164" t="s">
        <v>1535</v>
      </c>
      <c r="AV234" s="13" t="s">
        <v>1535</v>
      </c>
      <c r="AW234" s="13" t="s">
        <v>1482</v>
      </c>
      <c r="AX234" s="13" t="s">
        <v>1533</v>
      </c>
      <c r="AY234" s="164" t="s">
        <v>1750</v>
      </c>
    </row>
    <row r="235" spans="1:65" s="1" customFormat="1" ht="44.25" customHeight="1">
      <c r="A235" s="29"/>
      <c r="B235" s="142"/>
      <c r="C235" s="143" t="s">
        <v>1962</v>
      </c>
      <c r="D235" s="143" t="s">
        <v>1752</v>
      </c>
      <c r="E235" s="144" t="s">
        <v>293</v>
      </c>
      <c r="F235" s="145" t="s">
        <v>294</v>
      </c>
      <c r="G235" s="146" t="s">
        <v>1755</v>
      </c>
      <c r="H235" s="147">
        <v>22.2</v>
      </c>
      <c r="I235" s="148"/>
      <c r="J235" s="148">
        <f>ROUND(I235*H235,2)</f>
        <v>0</v>
      </c>
      <c r="K235" s="149"/>
      <c r="L235" s="30"/>
      <c r="M235" s="150" t="s">
        <v>1456</v>
      </c>
      <c r="N235" s="151" t="s">
        <v>1491</v>
      </c>
      <c r="O235" s="152">
        <v>9.2999999999999999E-2</v>
      </c>
      <c r="P235" s="152">
        <f>O235*H235</f>
        <v>2.0646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1756</v>
      </c>
      <c r="AT235" s="154" t="s">
        <v>1752</v>
      </c>
      <c r="AU235" s="154" t="s">
        <v>1535</v>
      </c>
      <c r="AY235" s="17" t="s">
        <v>1750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1533</v>
      </c>
      <c r="BK235" s="155">
        <f>ROUND(I235*H235,2)</f>
        <v>0</v>
      </c>
      <c r="BL235" s="17" t="s">
        <v>1756</v>
      </c>
      <c r="BM235" s="154" t="s">
        <v>295</v>
      </c>
    </row>
    <row r="236" spans="1:65" s="13" customFormat="1">
      <c r="B236" s="163"/>
      <c r="D236" s="157" t="s">
        <v>1758</v>
      </c>
      <c r="E236" s="164" t="s">
        <v>1456</v>
      </c>
      <c r="F236" s="165" t="s">
        <v>296</v>
      </c>
      <c r="H236" s="166">
        <v>22.2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1758</v>
      </c>
      <c r="AU236" s="164" t="s">
        <v>1535</v>
      </c>
      <c r="AV236" s="13" t="s">
        <v>1535</v>
      </c>
      <c r="AW236" s="13" t="s">
        <v>1482</v>
      </c>
      <c r="AX236" s="13" t="s">
        <v>1533</v>
      </c>
      <c r="AY236" s="164" t="s">
        <v>1750</v>
      </c>
    </row>
    <row r="237" spans="1:65" s="1" customFormat="1" ht="37.9" customHeight="1">
      <c r="A237" s="29"/>
      <c r="B237" s="142"/>
      <c r="C237" s="143" t="s">
        <v>1966</v>
      </c>
      <c r="D237" s="143" t="s">
        <v>1752</v>
      </c>
      <c r="E237" s="144" t="s">
        <v>1927</v>
      </c>
      <c r="F237" s="145" t="s">
        <v>1928</v>
      </c>
      <c r="G237" s="146" t="s">
        <v>1755</v>
      </c>
      <c r="H237" s="147">
        <v>7.29</v>
      </c>
      <c r="I237" s="148"/>
      <c r="J237" s="148">
        <f>ROUND(I237*H237,2)</f>
        <v>0</v>
      </c>
      <c r="K237" s="149"/>
      <c r="L237" s="30"/>
      <c r="M237" s="150" t="s">
        <v>1456</v>
      </c>
      <c r="N237" s="151" t="s">
        <v>1491</v>
      </c>
      <c r="O237" s="152">
        <v>2.7E-2</v>
      </c>
      <c r="P237" s="152">
        <f>O237*H237</f>
        <v>0.19683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1756</v>
      </c>
      <c r="AT237" s="154" t="s">
        <v>1752</v>
      </c>
      <c r="AU237" s="154" t="s">
        <v>1535</v>
      </c>
      <c r="AY237" s="17" t="s">
        <v>1750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1533</v>
      </c>
      <c r="BK237" s="155">
        <f>ROUND(I237*H237,2)</f>
        <v>0</v>
      </c>
      <c r="BL237" s="17" t="s">
        <v>1756</v>
      </c>
      <c r="BM237" s="154" t="s">
        <v>1929</v>
      </c>
    </row>
    <row r="238" spans="1:65" s="12" customFormat="1">
      <c r="B238" s="156"/>
      <c r="D238" s="157" t="s">
        <v>1758</v>
      </c>
      <c r="E238" s="158" t="s">
        <v>1456</v>
      </c>
      <c r="F238" s="159" t="s">
        <v>151</v>
      </c>
      <c r="H238" s="158" t="s">
        <v>1456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1758</v>
      </c>
      <c r="AU238" s="158" t="s">
        <v>1535</v>
      </c>
      <c r="AV238" s="12" t="s">
        <v>1533</v>
      </c>
      <c r="AW238" s="12" t="s">
        <v>1482</v>
      </c>
      <c r="AX238" s="12" t="s">
        <v>1526</v>
      </c>
      <c r="AY238" s="158" t="s">
        <v>1750</v>
      </c>
    </row>
    <row r="239" spans="1:65" s="13" customFormat="1">
      <c r="B239" s="163"/>
      <c r="D239" s="157" t="s">
        <v>1758</v>
      </c>
      <c r="E239" s="164" t="s">
        <v>1456</v>
      </c>
      <c r="F239" s="165" t="s">
        <v>152</v>
      </c>
      <c r="H239" s="166">
        <v>7.29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1758</v>
      </c>
      <c r="AU239" s="164" t="s">
        <v>1535</v>
      </c>
      <c r="AV239" s="13" t="s">
        <v>1535</v>
      </c>
      <c r="AW239" s="13" t="s">
        <v>1482</v>
      </c>
      <c r="AX239" s="13" t="s">
        <v>1533</v>
      </c>
      <c r="AY239" s="164" t="s">
        <v>1750</v>
      </c>
    </row>
    <row r="240" spans="1:65" s="1" customFormat="1" ht="24.2" customHeight="1">
      <c r="A240" s="29"/>
      <c r="B240" s="142"/>
      <c r="C240" s="143" t="s">
        <v>1970</v>
      </c>
      <c r="D240" s="143" t="s">
        <v>1752</v>
      </c>
      <c r="E240" s="144" t="s">
        <v>1931</v>
      </c>
      <c r="F240" s="145" t="s">
        <v>1932</v>
      </c>
      <c r="G240" s="146" t="s">
        <v>1755</v>
      </c>
      <c r="H240" s="147">
        <v>7.29</v>
      </c>
      <c r="I240" s="148"/>
      <c r="J240" s="148">
        <f>ROUND(I240*H240,2)</f>
        <v>0</v>
      </c>
      <c r="K240" s="149"/>
      <c r="L240" s="30"/>
      <c r="M240" s="150" t="s">
        <v>1456</v>
      </c>
      <c r="N240" s="151" t="s">
        <v>1491</v>
      </c>
      <c r="O240" s="152">
        <v>4.0000000000000001E-3</v>
      </c>
      <c r="P240" s="152">
        <f>O240*H240</f>
        <v>2.9160000000000002E-2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1756</v>
      </c>
      <c r="AT240" s="154" t="s">
        <v>1752</v>
      </c>
      <c r="AU240" s="154" t="s">
        <v>1535</v>
      </c>
      <c r="AY240" s="17" t="s">
        <v>1750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1533</v>
      </c>
      <c r="BK240" s="155">
        <f>ROUND(I240*H240,2)</f>
        <v>0</v>
      </c>
      <c r="BL240" s="17" t="s">
        <v>1756</v>
      </c>
      <c r="BM240" s="154" t="s">
        <v>1933</v>
      </c>
    </row>
    <row r="241" spans="1:65" s="1" customFormat="1" ht="24.2" customHeight="1">
      <c r="A241" s="29"/>
      <c r="B241" s="142"/>
      <c r="C241" s="143" t="s">
        <v>1974</v>
      </c>
      <c r="D241" s="143" t="s">
        <v>1752</v>
      </c>
      <c r="E241" s="144" t="s">
        <v>1935</v>
      </c>
      <c r="F241" s="145" t="s">
        <v>1936</v>
      </c>
      <c r="G241" s="146" t="s">
        <v>1755</v>
      </c>
      <c r="H241" s="147">
        <v>13.69</v>
      </c>
      <c r="I241" s="148"/>
      <c r="J241" s="148">
        <f>ROUND(I241*H241,2)</f>
        <v>0</v>
      </c>
      <c r="K241" s="149"/>
      <c r="L241" s="30"/>
      <c r="M241" s="150" t="s">
        <v>1456</v>
      </c>
      <c r="N241" s="151" t="s">
        <v>1491</v>
      </c>
      <c r="O241" s="152">
        <v>2E-3</v>
      </c>
      <c r="P241" s="152">
        <f>O241*H241</f>
        <v>2.7379999999999998E-2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1756</v>
      </c>
      <c r="AT241" s="154" t="s">
        <v>1752</v>
      </c>
      <c r="AU241" s="154" t="s">
        <v>1535</v>
      </c>
      <c r="AY241" s="17" t="s">
        <v>1750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1533</v>
      </c>
      <c r="BK241" s="155">
        <f>ROUND(I241*H241,2)</f>
        <v>0</v>
      </c>
      <c r="BL241" s="17" t="s">
        <v>1756</v>
      </c>
      <c r="BM241" s="154" t="s">
        <v>1937</v>
      </c>
    </row>
    <row r="242" spans="1:65" s="12" customFormat="1">
      <c r="B242" s="156"/>
      <c r="D242" s="157" t="s">
        <v>1758</v>
      </c>
      <c r="E242" s="158" t="s">
        <v>1456</v>
      </c>
      <c r="F242" s="159" t="s">
        <v>263</v>
      </c>
      <c r="H242" s="158" t="s">
        <v>1456</v>
      </c>
      <c r="L242" s="156"/>
      <c r="M242" s="160"/>
      <c r="N242" s="161"/>
      <c r="O242" s="161"/>
      <c r="P242" s="161"/>
      <c r="Q242" s="161"/>
      <c r="R242" s="161"/>
      <c r="S242" s="161"/>
      <c r="T242" s="162"/>
      <c r="AT242" s="158" t="s">
        <v>1758</v>
      </c>
      <c r="AU242" s="158" t="s">
        <v>1535</v>
      </c>
      <c r="AV242" s="12" t="s">
        <v>1533</v>
      </c>
      <c r="AW242" s="12" t="s">
        <v>1482</v>
      </c>
      <c r="AX242" s="12" t="s">
        <v>1526</v>
      </c>
      <c r="AY242" s="158" t="s">
        <v>1750</v>
      </c>
    </row>
    <row r="243" spans="1:65" s="13" customFormat="1">
      <c r="B243" s="163"/>
      <c r="D243" s="157" t="s">
        <v>1758</v>
      </c>
      <c r="E243" s="164" t="s">
        <v>1456</v>
      </c>
      <c r="F243" s="165" t="s">
        <v>264</v>
      </c>
      <c r="H243" s="166">
        <v>13.69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1758</v>
      </c>
      <c r="AU243" s="164" t="s">
        <v>1535</v>
      </c>
      <c r="AV243" s="13" t="s">
        <v>1535</v>
      </c>
      <c r="AW243" s="13" t="s">
        <v>1482</v>
      </c>
      <c r="AX243" s="13" t="s">
        <v>1533</v>
      </c>
      <c r="AY243" s="164" t="s">
        <v>1750</v>
      </c>
    </row>
    <row r="244" spans="1:65" s="1" customFormat="1" ht="44.25" customHeight="1">
      <c r="A244" s="29"/>
      <c r="B244" s="142"/>
      <c r="C244" s="143" t="s">
        <v>1978</v>
      </c>
      <c r="D244" s="143" t="s">
        <v>1752</v>
      </c>
      <c r="E244" s="144" t="s">
        <v>2240</v>
      </c>
      <c r="F244" s="145" t="s">
        <v>2241</v>
      </c>
      <c r="G244" s="146" t="s">
        <v>1755</v>
      </c>
      <c r="H244" s="147">
        <v>20.98</v>
      </c>
      <c r="I244" s="148"/>
      <c r="J244" s="148">
        <f>ROUND(I244*H244,2)</f>
        <v>0</v>
      </c>
      <c r="K244" s="149"/>
      <c r="L244" s="30"/>
      <c r="M244" s="150" t="s">
        <v>1456</v>
      </c>
      <c r="N244" s="151" t="s">
        <v>1491</v>
      </c>
      <c r="O244" s="152">
        <v>1.6E-2</v>
      </c>
      <c r="P244" s="152">
        <f>O244*H244</f>
        <v>0.33568000000000003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1756</v>
      </c>
      <c r="AT244" s="154" t="s">
        <v>1752</v>
      </c>
      <c r="AU244" s="154" t="s">
        <v>1535</v>
      </c>
      <c r="AY244" s="17" t="s">
        <v>1750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1533</v>
      </c>
      <c r="BK244" s="155">
        <f>ROUND(I244*H244,2)</f>
        <v>0</v>
      </c>
      <c r="BL244" s="17" t="s">
        <v>1756</v>
      </c>
      <c r="BM244" s="154" t="s">
        <v>1942</v>
      </c>
    </row>
    <row r="245" spans="1:65" s="12" customFormat="1">
      <c r="B245" s="156"/>
      <c r="D245" s="157" t="s">
        <v>1758</v>
      </c>
      <c r="E245" s="158" t="s">
        <v>1456</v>
      </c>
      <c r="F245" s="159" t="s">
        <v>263</v>
      </c>
      <c r="H245" s="158" t="s">
        <v>1456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8" t="s">
        <v>1758</v>
      </c>
      <c r="AU245" s="158" t="s">
        <v>1535</v>
      </c>
      <c r="AV245" s="12" t="s">
        <v>1533</v>
      </c>
      <c r="AW245" s="12" t="s">
        <v>1482</v>
      </c>
      <c r="AX245" s="12" t="s">
        <v>1526</v>
      </c>
      <c r="AY245" s="158" t="s">
        <v>1750</v>
      </c>
    </row>
    <row r="246" spans="1:65" s="13" customFormat="1">
      <c r="B246" s="163"/>
      <c r="D246" s="157" t="s">
        <v>1758</v>
      </c>
      <c r="E246" s="164" t="s">
        <v>1456</v>
      </c>
      <c r="F246" s="165" t="s">
        <v>297</v>
      </c>
      <c r="H246" s="166">
        <v>20.98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1758</v>
      </c>
      <c r="AU246" s="164" t="s">
        <v>1535</v>
      </c>
      <c r="AV246" s="13" t="s">
        <v>1535</v>
      </c>
      <c r="AW246" s="13" t="s">
        <v>1482</v>
      </c>
      <c r="AX246" s="13" t="s">
        <v>1533</v>
      </c>
      <c r="AY246" s="164" t="s">
        <v>1750</v>
      </c>
    </row>
    <row r="247" spans="1:65" s="1" customFormat="1" ht="78" customHeight="1">
      <c r="A247" s="29"/>
      <c r="B247" s="142"/>
      <c r="C247" s="143" t="s">
        <v>1982</v>
      </c>
      <c r="D247" s="143" t="s">
        <v>1752</v>
      </c>
      <c r="E247" s="144" t="s">
        <v>298</v>
      </c>
      <c r="F247" s="145" t="s">
        <v>299</v>
      </c>
      <c r="G247" s="146" t="s">
        <v>1755</v>
      </c>
      <c r="H247" s="147">
        <v>22.2</v>
      </c>
      <c r="I247" s="148"/>
      <c r="J247" s="148">
        <f>ROUND(I247*H247,2)</f>
        <v>0</v>
      </c>
      <c r="K247" s="149"/>
      <c r="L247" s="30"/>
      <c r="M247" s="150" t="s">
        <v>1456</v>
      </c>
      <c r="N247" s="151" t="s">
        <v>1491</v>
      </c>
      <c r="O247" s="152">
        <v>0.75700000000000001</v>
      </c>
      <c r="P247" s="152">
        <f>O247*H247</f>
        <v>16.805399999999999</v>
      </c>
      <c r="Q247" s="152">
        <v>0.11162</v>
      </c>
      <c r="R247" s="152">
        <f>Q247*H247</f>
        <v>2.4779640000000001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1756</v>
      </c>
      <c r="AT247" s="154" t="s">
        <v>1752</v>
      </c>
      <c r="AU247" s="154" t="s">
        <v>1535</v>
      </c>
      <c r="AY247" s="17" t="s">
        <v>1750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1533</v>
      </c>
      <c r="BK247" s="155">
        <f>ROUND(I247*H247,2)</f>
        <v>0</v>
      </c>
      <c r="BL247" s="17" t="s">
        <v>1756</v>
      </c>
      <c r="BM247" s="154" t="s">
        <v>300</v>
      </c>
    </row>
    <row r="248" spans="1:65" s="13" customFormat="1">
      <c r="B248" s="163"/>
      <c r="D248" s="157" t="s">
        <v>1758</v>
      </c>
      <c r="E248" s="164" t="s">
        <v>1456</v>
      </c>
      <c r="F248" s="165" t="s">
        <v>296</v>
      </c>
      <c r="H248" s="166">
        <v>22.2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1758</v>
      </c>
      <c r="AU248" s="164" t="s">
        <v>1535</v>
      </c>
      <c r="AV248" s="13" t="s">
        <v>1535</v>
      </c>
      <c r="AW248" s="13" t="s">
        <v>1482</v>
      </c>
      <c r="AX248" s="13" t="s">
        <v>1533</v>
      </c>
      <c r="AY248" s="164" t="s">
        <v>1750</v>
      </c>
    </row>
    <row r="249" spans="1:65" s="1" customFormat="1" ht="16.5" customHeight="1">
      <c r="A249" s="29"/>
      <c r="B249" s="142"/>
      <c r="C249" s="177" t="s">
        <v>1986</v>
      </c>
      <c r="D249" s="177" t="s">
        <v>1849</v>
      </c>
      <c r="E249" s="178" t="s">
        <v>301</v>
      </c>
      <c r="F249" s="179" t="s">
        <v>302</v>
      </c>
      <c r="G249" s="180" t="s">
        <v>1755</v>
      </c>
      <c r="H249" s="181">
        <v>22.866</v>
      </c>
      <c r="I249" s="182"/>
      <c r="J249" s="182">
        <f>ROUND(I249*H249,2)</f>
        <v>0</v>
      </c>
      <c r="K249" s="183"/>
      <c r="L249" s="184"/>
      <c r="M249" s="185" t="s">
        <v>1456</v>
      </c>
      <c r="N249" s="186" t="s">
        <v>1491</v>
      </c>
      <c r="O249" s="152">
        <v>0</v>
      </c>
      <c r="P249" s="152">
        <f>O249*H249</f>
        <v>0</v>
      </c>
      <c r="Q249" s="152">
        <v>0.17599999999999999</v>
      </c>
      <c r="R249" s="152">
        <f>Q249*H249</f>
        <v>4.0244159999999995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1789</v>
      </c>
      <c r="AT249" s="154" t="s">
        <v>1849</v>
      </c>
      <c r="AU249" s="154" t="s">
        <v>1535</v>
      </c>
      <c r="AY249" s="17" t="s">
        <v>1750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1533</v>
      </c>
      <c r="BK249" s="155">
        <f>ROUND(I249*H249,2)</f>
        <v>0</v>
      </c>
      <c r="BL249" s="17" t="s">
        <v>1756</v>
      </c>
      <c r="BM249" s="154" t="s">
        <v>303</v>
      </c>
    </row>
    <row r="250" spans="1:65" s="13" customFormat="1">
      <c r="B250" s="163"/>
      <c r="D250" s="157" t="s">
        <v>1758</v>
      </c>
      <c r="F250" s="165" t="s">
        <v>304</v>
      </c>
      <c r="H250" s="166">
        <v>22.866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1758</v>
      </c>
      <c r="AU250" s="164" t="s">
        <v>1535</v>
      </c>
      <c r="AV250" s="13" t="s">
        <v>1535</v>
      </c>
      <c r="AW250" s="13" t="s">
        <v>1458</v>
      </c>
      <c r="AX250" s="13" t="s">
        <v>1533</v>
      </c>
      <c r="AY250" s="164" t="s">
        <v>1750</v>
      </c>
    </row>
    <row r="251" spans="1:65" s="1" customFormat="1" ht="24.2" customHeight="1">
      <c r="A251" s="29"/>
      <c r="B251" s="142"/>
      <c r="C251" s="143" t="s">
        <v>1990</v>
      </c>
      <c r="D251" s="143" t="s">
        <v>1752</v>
      </c>
      <c r="E251" s="144" t="s">
        <v>1945</v>
      </c>
      <c r="F251" s="145" t="s">
        <v>1946</v>
      </c>
      <c r="G251" s="146" t="s">
        <v>1786</v>
      </c>
      <c r="H251" s="147">
        <v>14.8</v>
      </c>
      <c r="I251" s="148"/>
      <c r="J251" s="148">
        <f>ROUND(I251*H251,2)</f>
        <v>0</v>
      </c>
      <c r="K251" s="149"/>
      <c r="L251" s="30"/>
      <c r="M251" s="150" t="s">
        <v>1456</v>
      </c>
      <c r="N251" s="151" t="s">
        <v>1491</v>
      </c>
      <c r="O251" s="152">
        <v>4.5999999999999999E-2</v>
      </c>
      <c r="P251" s="152">
        <f>O251*H251</f>
        <v>0.68080000000000007</v>
      </c>
      <c r="Q251" s="152">
        <v>3.5999999999999999E-3</v>
      </c>
      <c r="R251" s="152">
        <f>Q251*H251</f>
        <v>5.3280000000000001E-2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1756</v>
      </c>
      <c r="AT251" s="154" t="s">
        <v>1752</v>
      </c>
      <c r="AU251" s="154" t="s">
        <v>1535</v>
      </c>
      <c r="AY251" s="17" t="s">
        <v>1750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1533</v>
      </c>
      <c r="BK251" s="155">
        <f>ROUND(I251*H251,2)</f>
        <v>0</v>
      </c>
      <c r="BL251" s="17" t="s">
        <v>1756</v>
      </c>
      <c r="BM251" s="154" t="s">
        <v>2245</v>
      </c>
    </row>
    <row r="252" spans="1:65" s="13" customFormat="1">
      <c r="B252" s="163"/>
      <c r="D252" s="157" t="s">
        <v>1758</v>
      </c>
      <c r="E252" s="164" t="s">
        <v>1456</v>
      </c>
      <c r="F252" s="165" t="s">
        <v>305</v>
      </c>
      <c r="H252" s="166">
        <v>14.8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1758</v>
      </c>
      <c r="AU252" s="164" t="s">
        <v>1535</v>
      </c>
      <c r="AV252" s="13" t="s">
        <v>1535</v>
      </c>
      <c r="AW252" s="13" t="s">
        <v>1482</v>
      </c>
      <c r="AX252" s="13" t="s">
        <v>1533</v>
      </c>
      <c r="AY252" s="164" t="s">
        <v>1750</v>
      </c>
    </row>
    <row r="253" spans="1:65" s="11" customFormat="1" ht="22.9" customHeight="1">
      <c r="B253" s="130"/>
      <c r="D253" s="131" t="s">
        <v>1525</v>
      </c>
      <c r="E253" s="140" t="s">
        <v>1789</v>
      </c>
      <c r="F253" s="140" t="s">
        <v>1948</v>
      </c>
      <c r="J253" s="141">
        <f>BK253</f>
        <v>0</v>
      </c>
      <c r="L253" s="130"/>
      <c r="M253" s="134"/>
      <c r="N253" s="135"/>
      <c r="O253" s="135"/>
      <c r="P253" s="136">
        <f>SUM(P254:P277)</f>
        <v>323.17823999999996</v>
      </c>
      <c r="Q253" s="135"/>
      <c r="R253" s="136">
        <f>SUM(R254:R277)</f>
        <v>1.0336415999999999</v>
      </c>
      <c r="S253" s="135"/>
      <c r="T253" s="137">
        <f>SUM(T254:T277)</f>
        <v>0</v>
      </c>
      <c r="AR253" s="131" t="s">
        <v>1533</v>
      </c>
      <c r="AT253" s="138" t="s">
        <v>1525</v>
      </c>
      <c r="AU253" s="138" t="s">
        <v>1533</v>
      </c>
      <c r="AY253" s="131" t="s">
        <v>1750</v>
      </c>
      <c r="BK253" s="139">
        <f>SUM(BK254:BK277)</f>
        <v>0</v>
      </c>
    </row>
    <row r="254" spans="1:65" s="1" customFormat="1" ht="44.25" customHeight="1">
      <c r="A254" s="29"/>
      <c r="B254" s="142"/>
      <c r="C254" s="143" t="s">
        <v>1994</v>
      </c>
      <c r="D254" s="143" t="s">
        <v>1752</v>
      </c>
      <c r="E254" s="144" t="s">
        <v>204</v>
      </c>
      <c r="F254" s="145" t="s">
        <v>205</v>
      </c>
      <c r="G254" s="146" t="s">
        <v>1786</v>
      </c>
      <c r="H254" s="147">
        <v>112.8</v>
      </c>
      <c r="I254" s="148"/>
      <c r="J254" s="148">
        <f>ROUND(I254*H254,2)</f>
        <v>0</v>
      </c>
      <c r="K254" s="149"/>
      <c r="L254" s="30"/>
      <c r="M254" s="150" t="s">
        <v>1456</v>
      </c>
      <c r="N254" s="151" t="s">
        <v>1491</v>
      </c>
      <c r="O254" s="152">
        <v>0.19</v>
      </c>
      <c r="P254" s="152">
        <f>O254*H254</f>
        <v>21.431999999999999</v>
      </c>
      <c r="Q254" s="152">
        <v>1.5E-3</v>
      </c>
      <c r="R254" s="152">
        <f>Q254*H254</f>
        <v>0.16919999999999999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1756</v>
      </c>
      <c r="AT254" s="154" t="s">
        <v>1752</v>
      </c>
      <c r="AU254" s="154" t="s">
        <v>1535</v>
      </c>
      <c r="AY254" s="17" t="s">
        <v>1750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1533</v>
      </c>
      <c r="BK254" s="155">
        <f>ROUND(I254*H254,2)</f>
        <v>0</v>
      </c>
      <c r="BL254" s="17" t="s">
        <v>1756</v>
      </c>
      <c r="BM254" s="154" t="s">
        <v>206</v>
      </c>
    </row>
    <row r="255" spans="1:65" s="13" customFormat="1">
      <c r="B255" s="163"/>
      <c r="D255" s="157" t="s">
        <v>1758</v>
      </c>
      <c r="E255" s="164" t="s">
        <v>1456</v>
      </c>
      <c r="F255" s="165" t="s">
        <v>306</v>
      </c>
      <c r="H255" s="166">
        <v>112.8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1758</v>
      </c>
      <c r="AU255" s="164" t="s">
        <v>1535</v>
      </c>
      <c r="AV255" s="13" t="s">
        <v>1535</v>
      </c>
      <c r="AW255" s="13" t="s">
        <v>1482</v>
      </c>
      <c r="AX255" s="13" t="s">
        <v>1533</v>
      </c>
      <c r="AY255" s="164" t="s">
        <v>1750</v>
      </c>
    </row>
    <row r="256" spans="1:65" s="1" customFormat="1" ht="44.25" customHeight="1">
      <c r="A256" s="29"/>
      <c r="B256" s="142"/>
      <c r="C256" s="143" t="s">
        <v>1998</v>
      </c>
      <c r="D256" s="143" t="s">
        <v>1752</v>
      </c>
      <c r="E256" s="144" t="s">
        <v>2122</v>
      </c>
      <c r="F256" s="145" t="s">
        <v>2123</v>
      </c>
      <c r="G256" s="146" t="s">
        <v>1786</v>
      </c>
      <c r="H256" s="147">
        <v>249.6</v>
      </c>
      <c r="I256" s="148"/>
      <c r="J256" s="148">
        <f>ROUND(I256*H256,2)</f>
        <v>0</v>
      </c>
      <c r="K256" s="149"/>
      <c r="L256" s="30"/>
      <c r="M256" s="150" t="s">
        <v>1456</v>
      </c>
      <c r="N256" s="151" t="s">
        <v>1491</v>
      </c>
      <c r="O256" s="152">
        <v>0.25800000000000001</v>
      </c>
      <c r="P256" s="152">
        <f>O256*H256</f>
        <v>64.396799999999999</v>
      </c>
      <c r="Q256" s="152">
        <v>2.7599999999999999E-3</v>
      </c>
      <c r="R256" s="152">
        <f>Q256*H256</f>
        <v>0.68889599999999995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1756</v>
      </c>
      <c r="AT256" s="154" t="s">
        <v>1752</v>
      </c>
      <c r="AU256" s="154" t="s">
        <v>1535</v>
      </c>
      <c r="AY256" s="17" t="s">
        <v>1750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1533</v>
      </c>
      <c r="BK256" s="155">
        <f>ROUND(I256*H256,2)</f>
        <v>0</v>
      </c>
      <c r="BL256" s="17" t="s">
        <v>1756</v>
      </c>
      <c r="BM256" s="154" t="s">
        <v>208</v>
      </c>
    </row>
    <row r="257" spans="1:65" s="13" customFormat="1">
      <c r="B257" s="163"/>
      <c r="D257" s="157" t="s">
        <v>1758</v>
      </c>
      <c r="E257" s="164" t="s">
        <v>1456</v>
      </c>
      <c r="F257" s="165" t="s">
        <v>307</v>
      </c>
      <c r="H257" s="166">
        <v>225.6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1758</v>
      </c>
      <c r="AU257" s="164" t="s">
        <v>1535</v>
      </c>
      <c r="AV257" s="13" t="s">
        <v>1535</v>
      </c>
      <c r="AW257" s="13" t="s">
        <v>1482</v>
      </c>
      <c r="AX257" s="13" t="s">
        <v>1526</v>
      </c>
      <c r="AY257" s="164" t="s">
        <v>1750</v>
      </c>
    </row>
    <row r="258" spans="1:65" s="13" customFormat="1">
      <c r="B258" s="163"/>
      <c r="D258" s="157" t="s">
        <v>1758</v>
      </c>
      <c r="E258" s="164" t="s">
        <v>1456</v>
      </c>
      <c r="F258" s="165" t="s">
        <v>308</v>
      </c>
      <c r="H258" s="166">
        <v>24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1758</v>
      </c>
      <c r="AU258" s="164" t="s">
        <v>1535</v>
      </c>
      <c r="AV258" s="13" t="s">
        <v>1535</v>
      </c>
      <c r="AW258" s="13" t="s">
        <v>1482</v>
      </c>
      <c r="AX258" s="13" t="s">
        <v>1526</v>
      </c>
      <c r="AY258" s="164" t="s">
        <v>1750</v>
      </c>
    </row>
    <row r="259" spans="1:65" s="14" customFormat="1">
      <c r="B259" s="170"/>
      <c r="D259" s="157" t="s">
        <v>1758</v>
      </c>
      <c r="E259" s="171" t="s">
        <v>1456</v>
      </c>
      <c r="F259" s="172" t="s">
        <v>1816</v>
      </c>
      <c r="H259" s="173">
        <v>249.6</v>
      </c>
      <c r="L259" s="170"/>
      <c r="M259" s="174"/>
      <c r="N259" s="175"/>
      <c r="O259" s="175"/>
      <c r="P259" s="175"/>
      <c r="Q259" s="175"/>
      <c r="R259" s="175"/>
      <c r="S259" s="175"/>
      <c r="T259" s="176"/>
      <c r="AT259" s="171" t="s">
        <v>1758</v>
      </c>
      <c r="AU259" s="171" t="s">
        <v>1535</v>
      </c>
      <c r="AV259" s="14" t="s">
        <v>1756</v>
      </c>
      <c r="AW259" s="14" t="s">
        <v>1482</v>
      </c>
      <c r="AX259" s="14" t="s">
        <v>1533</v>
      </c>
      <c r="AY259" s="171" t="s">
        <v>1750</v>
      </c>
    </row>
    <row r="260" spans="1:65" s="1" customFormat="1" ht="37.9" customHeight="1">
      <c r="A260" s="29"/>
      <c r="B260" s="142"/>
      <c r="C260" s="143" t="s">
        <v>2002</v>
      </c>
      <c r="D260" s="143" t="s">
        <v>1752</v>
      </c>
      <c r="E260" s="144" t="s">
        <v>211</v>
      </c>
      <c r="F260" s="145" t="s">
        <v>212</v>
      </c>
      <c r="G260" s="146" t="s">
        <v>1902</v>
      </c>
      <c r="H260" s="147">
        <v>96</v>
      </c>
      <c r="I260" s="148"/>
      <c r="J260" s="148">
        <f>ROUND(I260*H260,2)</f>
        <v>0</v>
      </c>
      <c r="K260" s="149"/>
      <c r="L260" s="30"/>
      <c r="M260" s="150" t="s">
        <v>1456</v>
      </c>
      <c r="N260" s="151" t="s">
        <v>1491</v>
      </c>
      <c r="O260" s="152">
        <v>0.57199999999999995</v>
      </c>
      <c r="P260" s="152">
        <f>O260*H260</f>
        <v>54.911999999999992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1756</v>
      </c>
      <c r="AT260" s="154" t="s">
        <v>1752</v>
      </c>
      <c r="AU260" s="154" t="s">
        <v>1535</v>
      </c>
      <c r="AY260" s="17" t="s">
        <v>1750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1533</v>
      </c>
      <c r="BK260" s="155">
        <f>ROUND(I260*H260,2)</f>
        <v>0</v>
      </c>
      <c r="BL260" s="17" t="s">
        <v>1756</v>
      </c>
      <c r="BM260" s="154" t="s">
        <v>213</v>
      </c>
    </row>
    <row r="261" spans="1:65" s="1" customFormat="1" ht="16.5" customHeight="1">
      <c r="A261" s="29"/>
      <c r="B261" s="142"/>
      <c r="C261" s="177" t="s">
        <v>2007</v>
      </c>
      <c r="D261" s="177" t="s">
        <v>1849</v>
      </c>
      <c r="E261" s="178" t="s">
        <v>214</v>
      </c>
      <c r="F261" s="179" t="s">
        <v>215</v>
      </c>
      <c r="G261" s="180" t="s">
        <v>1902</v>
      </c>
      <c r="H261" s="181">
        <v>48</v>
      </c>
      <c r="I261" s="182"/>
      <c r="J261" s="182">
        <f>ROUND(I261*H261,2)</f>
        <v>0</v>
      </c>
      <c r="K261" s="183"/>
      <c r="L261" s="184"/>
      <c r="M261" s="185" t="s">
        <v>1456</v>
      </c>
      <c r="N261" s="186" t="s">
        <v>1491</v>
      </c>
      <c r="O261" s="152">
        <v>0</v>
      </c>
      <c r="P261" s="152">
        <f>O261*H261</f>
        <v>0</v>
      </c>
      <c r="Q261" s="152">
        <v>2.5999999999999998E-4</v>
      </c>
      <c r="R261" s="152">
        <f>Q261*H261</f>
        <v>1.2479999999999998E-2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1789</v>
      </c>
      <c r="AT261" s="154" t="s">
        <v>1849</v>
      </c>
      <c r="AU261" s="154" t="s">
        <v>1535</v>
      </c>
      <c r="AY261" s="17" t="s">
        <v>1750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1533</v>
      </c>
      <c r="BK261" s="155">
        <f>ROUND(I261*H261,2)</f>
        <v>0</v>
      </c>
      <c r="BL261" s="17" t="s">
        <v>1756</v>
      </c>
      <c r="BM261" s="154" t="s">
        <v>216</v>
      </c>
    </row>
    <row r="262" spans="1:65" s="13" customFormat="1">
      <c r="B262" s="163"/>
      <c r="D262" s="157" t="s">
        <v>1758</v>
      </c>
      <c r="E262" s="164" t="s">
        <v>1456</v>
      </c>
      <c r="F262" s="165" t="s">
        <v>309</v>
      </c>
      <c r="H262" s="166">
        <v>48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1758</v>
      </c>
      <c r="AU262" s="164" t="s">
        <v>1535</v>
      </c>
      <c r="AV262" s="13" t="s">
        <v>1535</v>
      </c>
      <c r="AW262" s="13" t="s">
        <v>1482</v>
      </c>
      <c r="AX262" s="13" t="s">
        <v>1533</v>
      </c>
      <c r="AY262" s="164" t="s">
        <v>1750</v>
      </c>
    </row>
    <row r="263" spans="1:65" s="1" customFormat="1" ht="16.5" customHeight="1">
      <c r="A263" s="29"/>
      <c r="B263" s="142"/>
      <c r="C263" s="177" t="s">
        <v>2011</v>
      </c>
      <c r="D263" s="177" t="s">
        <v>1849</v>
      </c>
      <c r="E263" s="178" t="s">
        <v>217</v>
      </c>
      <c r="F263" s="179" t="s">
        <v>218</v>
      </c>
      <c r="G263" s="180" t="s">
        <v>1902</v>
      </c>
      <c r="H263" s="181">
        <v>24</v>
      </c>
      <c r="I263" s="182"/>
      <c r="J263" s="182">
        <f>ROUND(I263*H263,2)</f>
        <v>0</v>
      </c>
      <c r="K263" s="183"/>
      <c r="L263" s="184"/>
      <c r="M263" s="185" t="s">
        <v>1456</v>
      </c>
      <c r="N263" s="186" t="s">
        <v>1491</v>
      </c>
      <c r="O263" s="152">
        <v>0</v>
      </c>
      <c r="P263" s="152">
        <f>O263*H263</f>
        <v>0</v>
      </c>
      <c r="Q263" s="152">
        <v>3.4000000000000002E-4</v>
      </c>
      <c r="R263" s="152">
        <f>Q263*H263</f>
        <v>8.1600000000000006E-3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1789</v>
      </c>
      <c r="AT263" s="154" t="s">
        <v>1849</v>
      </c>
      <c r="AU263" s="154" t="s">
        <v>1535</v>
      </c>
      <c r="AY263" s="17" t="s">
        <v>1750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1533</v>
      </c>
      <c r="BK263" s="155">
        <f>ROUND(I263*H263,2)</f>
        <v>0</v>
      </c>
      <c r="BL263" s="17" t="s">
        <v>1756</v>
      </c>
      <c r="BM263" s="154" t="s">
        <v>219</v>
      </c>
    </row>
    <row r="264" spans="1:65" s="13" customFormat="1">
      <c r="B264" s="163"/>
      <c r="D264" s="157" t="s">
        <v>1758</v>
      </c>
      <c r="E264" s="164" t="s">
        <v>1456</v>
      </c>
      <c r="F264" s="165" t="s">
        <v>310</v>
      </c>
      <c r="H264" s="166">
        <v>24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1758</v>
      </c>
      <c r="AU264" s="164" t="s">
        <v>1535</v>
      </c>
      <c r="AV264" s="13" t="s">
        <v>1535</v>
      </c>
      <c r="AW264" s="13" t="s">
        <v>1482</v>
      </c>
      <c r="AX264" s="13" t="s">
        <v>1533</v>
      </c>
      <c r="AY264" s="164" t="s">
        <v>1750</v>
      </c>
    </row>
    <row r="265" spans="1:65" s="1" customFormat="1" ht="16.5" customHeight="1">
      <c r="A265" s="29"/>
      <c r="B265" s="142"/>
      <c r="C265" s="177" t="s">
        <v>2015</v>
      </c>
      <c r="D265" s="177" t="s">
        <v>1849</v>
      </c>
      <c r="E265" s="178" t="s">
        <v>221</v>
      </c>
      <c r="F265" s="179" t="s">
        <v>222</v>
      </c>
      <c r="G265" s="180" t="s">
        <v>1902</v>
      </c>
      <c r="H265" s="181">
        <v>24</v>
      </c>
      <c r="I265" s="182"/>
      <c r="J265" s="182">
        <f>ROUND(I265*H265,2)</f>
        <v>0</v>
      </c>
      <c r="K265" s="183"/>
      <c r="L265" s="184"/>
      <c r="M265" s="185" t="s">
        <v>1456</v>
      </c>
      <c r="N265" s="186" t="s">
        <v>1491</v>
      </c>
      <c r="O265" s="152">
        <v>0</v>
      </c>
      <c r="P265" s="152">
        <f>O265*H265</f>
        <v>0</v>
      </c>
      <c r="Q265" s="152">
        <v>1.2999999999999999E-4</v>
      </c>
      <c r="R265" s="152">
        <f>Q265*H265</f>
        <v>3.1199999999999995E-3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1789</v>
      </c>
      <c r="AT265" s="154" t="s">
        <v>1849</v>
      </c>
      <c r="AU265" s="154" t="s">
        <v>1535</v>
      </c>
      <c r="AY265" s="17" t="s">
        <v>1750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1533</v>
      </c>
      <c r="BK265" s="155">
        <f>ROUND(I265*H265,2)</f>
        <v>0</v>
      </c>
      <c r="BL265" s="17" t="s">
        <v>1756</v>
      </c>
      <c r="BM265" s="154" t="s">
        <v>223</v>
      </c>
    </row>
    <row r="266" spans="1:65" s="1" customFormat="1" ht="37.9" customHeight="1">
      <c r="A266" s="29"/>
      <c r="B266" s="142"/>
      <c r="C266" s="143" t="s">
        <v>2019</v>
      </c>
      <c r="D266" s="143" t="s">
        <v>1752</v>
      </c>
      <c r="E266" s="144" t="s">
        <v>2012</v>
      </c>
      <c r="F266" s="145" t="s">
        <v>2013</v>
      </c>
      <c r="G266" s="146" t="s">
        <v>1902</v>
      </c>
      <c r="H266" s="147">
        <v>192</v>
      </c>
      <c r="I266" s="148"/>
      <c r="J266" s="148">
        <f>ROUND(I266*H266,2)</f>
        <v>0</v>
      </c>
      <c r="K266" s="149"/>
      <c r="L266" s="30"/>
      <c r="M266" s="150" t="s">
        <v>1456</v>
      </c>
      <c r="N266" s="151" t="s">
        <v>1491</v>
      </c>
      <c r="O266" s="152">
        <v>0.68300000000000005</v>
      </c>
      <c r="P266" s="152">
        <f>O266*H266</f>
        <v>131.13600000000002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1756</v>
      </c>
      <c r="AT266" s="154" t="s">
        <v>1752</v>
      </c>
      <c r="AU266" s="154" t="s">
        <v>1535</v>
      </c>
      <c r="AY266" s="17" t="s">
        <v>1750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1533</v>
      </c>
      <c r="BK266" s="155">
        <f>ROUND(I266*H266,2)</f>
        <v>0</v>
      </c>
      <c r="BL266" s="17" t="s">
        <v>1756</v>
      </c>
      <c r="BM266" s="154" t="s">
        <v>224</v>
      </c>
    </row>
    <row r="267" spans="1:65" s="1" customFormat="1" ht="16.5" customHeight="1">
      <c r="A267" s="29"/>
      <c r="B267" s="142"/>
      <c r="C267" s="177" t="s">
        <v>2023</v>
      </c>
      <c r="D267" s="177" t="s">
        <v>1849</v>
      </c>
      <c r="E267" s="178" t="s">
        <v>225</v>
      </c>
      <c r="F267" s="179" t="s">
        <v>226</v>
      </c>
      <c r="G267" s="180" t="s">
        <v>1902</v>
      </c>
      <c r="H267" s="181">
        <v>96</v>
      </c>
      <c r="I267" s="182"/>
      <c r="J267" s="182">
        <f>ROUND(I267*H267,2)</f>
        <v>0</v>
      </c>
      <c r="K267" s="183"/>
      <c r="L267" s="184"/>
      <c r="M267" s="185" t="s">
        <v>1456</v>
      </c>
      <c r="N267" s="186" t="s">
        <v>1491</v>
      </c>
      <c r="O267" s="152">
        <v>0</v>
      </c>
      <c r="P267" s="152">
        <f>O267*H267</f>
        <v>0</v>
      </c>
      <c r="Q267" s="152">
        <v>6.4000000000000005E-4</v>
      </c>
      <c r="R267" s="152">
        <f>Q267*H267</f>
        <v>6.1440000000000008E-2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1789</v>
      </c>
      <c r="AT267" s="154" t="s">
        <v>1849</v>
      </c>
      <c r="AU267" s="154" t="s">
        <v>1535</v>
      </c>
      <c r="AY267" s="17" t="s">
        <v>1750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1533</v>
      </c>
      <c r="BK267" s="155">
        <f>ROUND(I267*H267,2)</f>
        <v>0</v>
      </c>
      <c r="BL267" s="17" t="s">
        <v>1756</v>
      </c>
      <c r="BM267" s="154" t="s">
        <v>227</v>
      </c>
    </row>
    <row r="268" spans="1:65" s="13" customFormat="1">
      <c r="B268" s="163"/>
      <c r="D268" s="157" t="s">
        <v>1758</v>
      </c>
      <c r="E268" s="164" t="s">
        <v>1456</v>
      </c>
      <c r="F268" s="165" t="s">
        <v>311</v>
      </c>
      <c r="H268" s="166">
        <v>96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1758</v>
      </c>
      <c r="AU268" s="164" t="s">
        <v>1535</v>
      </c>
      <c r="AV268" s="13" t="s">
        <v>1535</v>
      </c>
      <c r="AW268" s="13" t="s">
        <v>1482</v>
      </c>
      <c r="AX268" s="13" t="s">
        <v>1533</v>
      </c>
      <c r="AY268" s="164" t="s">
        <v>1750</v>
      </c>
    </row>
    <row r="269" spans="1:65" s="1" customFormat="1" ht="16.5" customHeight="1">
      <c r="A269" s="29"/>
      <c r="B269" s="142"/>
      <c r="C269" s="177" t="s">
        <v>2027</v>
      </c>
      <c r="D269" s="177" t="s">
        <v>1849</v>
      </c>
      <c r="E269" s="178" t="s">
        <v>229</v>
      </c>
      <c r="F269" s="179" t="s">
        <v>230</v>
      </c>
      <c r="G269" s="180" t="s">
        <v>1902</v>
      </c>
      <c r="H269" s="181">
        <v>48</v>
      </c>
      <c r="I269" s="182"/>
      <c r="J269" s="182">
        <f>ROUND(I269*H269,2)</f>
        <v>0</v>
      </c>
      <c r="K269" s="183"/>
      <c r="L269" s="184"/>
      <c r="M269" s="185" t="s">
        <v>1456</v>
      </c>
      <c r="N269" s="186" t="s">
        <v>1491</v>
      </c>
      <c r="O269" s="152">
        <v>0</v>
      </c>
      <c r="P269" s="152">
        <f>O269*H269</f>
        <v>0</v>
      </c>
      <c r="Q269" s="152">
        <v>8.8000000000000003E-4</v>
      </c>
      <c r="R269" s="152">
        <f>Q269*H269</f>
        <v>4.224E-2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1789</v>
      </c>
      <c r="AT269" s="154" t="s">
        <v>1849</v>
      </c>
      <c r="AU269" s="154" t="s">
        <v>1535</v>
      </c>
      <c r="AY269" s="17" t="s">
        <v>1750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1533</v>
      </c>
      <c r="BK269" s="155">
        <f>ROUND(I269*H269,2)</f>
        <v>0</v>
      </c>
      <c r="BL269" s="17" t="s">
        <v>1756</v>
      </c>
      <c r="BM269" s="154" t="s">
        <v>231</v>
      </c>
    </row>
    <row r="270" spans="1:65" s="13" customFormat="1">
      <c r="B270" s="163"/>
      <c r="D270" s="157" t="s">
        <v>1758</v>
      </c>
      <c r="E270" s="164" t="s">
        <v>1456</v>
      </c>
      <c r="F270" s="165" t="s">
        <v>309</v>
      </c>
      <c r="H270" s="166">
        <v>48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1758</v>
      </c>
      <c r="AU270" s="164" t="s">
        <v>1535</v>
      </c>
      <c r="AV270" s="13" t="s">
        <v>1535</v>
      </c>
      <c r="AW270" s="13" t="s">
        <v>1482</v>
      </c>
      <c r="AX270" s="13" t="s">
        <v>1533</v>
      </c>
      <c r="AY270" s="164" t="s">
        <v>1750</v>
      </c>
    </row>
    <row r="271" spans="1:65" s="1" customFormat="1" ht="16.5" customHeight="1">
      <c r="A271" s="29"/>
      <c r="B271" s="142"/>
      <c r="C271" s="177" t="s">
        <v>2031</v>
      </c>
      <c r="D271" s="177" t="s">
        <v>1849</v>
      </c>
      <c r="E271" s="178" t="s">
        <v>232</v>
      </c>
      <c r="F271" s="179" t="s">
        <v>233</v>
      </c>
      <c r="G271" s="180" t="s">
        <v>1902</v>
      </c>
      <c r="H271" s="181">
        <v>48</v>
      </c>
      <c r="I271" s="182"/>
      <c r="J271" s="182">
        <f>ROUND(I271*H271,2)</f>
        <v>0</v>
      </c>
      <c r="K271" s="183"/>
      <c r="L271" s="184"/>
      <c r="M271" s="185" t="s">
        <v>1456</v>
      </c>
      <c r="N271" s="186" t="s">
        <v>1491</v>
      </c>
      <c r="O271" s="152">
        <v>0</v>
      </c>
      <c r="P271" s="152">
        <f>O271*H271</f>
        <v>0</v>
      </c>
      <c r="Q271" s="152">
        <v>4.0999999999999999E-4</v>
      </c>
      <c r="R271" s="152">
        <f>Q271*H271</f>
        <v>1.968E-2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1789</v>
      </c>
      <c r="AT271" s="154" t="s">
        <v>1849</v>
      </c>
      <c r="AU271" s="154" t="s">
        <v>1535</v>
      </c>
      <c r="AY271" s="17" t="s">
        <v>1750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1533</v>
      </c>
      <c r="BK271" s="155">
        <f>ROUND(I271*H271,2)</f>
        <v>0</v>
      </c>
      <c r="BL271" s="17" t="s">
        <v>1756</v>
      </c>
      <c r="BM271" s="154" t="s">
        <v>234</v>
      </c>
    </row>
    <row r="272" spans="1:65" s="13" customFormat="1">
      <c r="B272" s="163"/>
      <c r="D272" s="157" t="s">
        <v>1758</v>
      </c>
      <c r="E272" s="164" t="s">
        <v>1456</v>
      </c>
      <c r="F272" s="165" t="s">
        <v>309</v>
      </c>
      <c r="H272" s="166">
        <v>48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1758</v>
      </c>
      <c r="AU272" s="164" t="s">
        <v>1535</v>
      </c>
      <c r="AV272" s="13" t="s">
        <v>1535</v>
      </c>
      <c r="AW272" s="13" t="s">
        <v>1482</v>
      </c>
      <c r="AX272" s="13" t="s">
        <v>1533</v>
      </c>
      <c r="AY272" s="164" t="s">
        <v>1750</v>
      </c>
    </row>
    <row r="273" spans="1:65" s="1" customFormat="1" ht="24.2" customHeight="1">
      <c r="A273" s="29"/>
      <c r="B273" s="142"/>
      <c r="C273" s="143" t="s">
        <v>2036</v>
      </c>
      <c r="D273" s="143" t="s">
        <v>1752</v>
      </c>
      <c r="E273" s="144" t="s">
        <v>235</v>
      </c>
      <c r="F273" s="145" t="s">
        <v>236</v>
      </c>
      <c r="G273" s="146" t="s">
        <v>1786</v>
      </c>
      <c r="H273" s="147">
        <v>338.4</v>
      </c>
      <c r="I273" s="148"/>
      <c r="J273" s="148">
        <f>ROUND(I273*H273,2)</f>
        <v>0</v>
      </c>
      <c r="K273" s="149"/>
      <c r="L273" s="30"/>
      <c r="M273" s="150" t="s">
        <v>1456</v>
      </c>
      <c r="N273" s="151" t="s">
        <v>1491</v>
      </c>
      <c r="O273" s="152">
        <v>0.124</v>
      </c>
      <c r="P273" s="152">
        <f>O273*H273</f>
        <v>41.961599999999997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1756</v>
      </c>
      <c r="AT273" s="154" t="s">
        <v>1752</v>
      </c>
      <c r="AU273" s="154" t="s">
        <v>1535</v>
      </c>
      <c r="AY273" s="17" t="s">
        <v>1750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1533</v>
      </c>
      <c r="BK273" s="155">
        <f>ROUND(I273*H273,2)</f>
        <v>0</v>
      </c>
      <c r="BL273" s="17" t="s">
        <v>1756</v>
      </c>
      <c r="BM273" s="154" t="s">
        <v>237</v>
      </c>
    </row>
    <row r="274" spans="1:65" s="13" customFormat="1">
      <c r="B274" s="163"/>
      <c r="D274" s="157" t="s">
        <v>1758</v>
      </c>
      <c r="E274" s="164" t="s">
        <v>1456</v>
      </c>
      <c r="F274" s="165" t="s">
        <v>312</v>
      </c>
      <c r="H274" s="166">
        <v>338.4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1758</v>
      </c>
      <c r="AU274" s="164" t="s">
        <v>1535</v>
      </c>
      <c r="AV274" s="13" t="s">
        <v>1535</v>
      </c>
      <c r="AW274" s="13" t="s">
        <v>1482</v>
      </c>
      <c r="AX274" s="13" t="s">
        <v>1533</v>
      </c>
      <c r="AY274" s="164" t="s">
        <v>1750</v>
      </c>
    </row>
    <row r="275" spans="1:65" s="1" customFormat="1" ht="21.75" customHeight="1">
      <c r="A275" s="29"/>
      <c r="B275" s="142"/>
      <c r="C275" s="143" t="s">
        <v>2040</v>
      </c>
      <c r="D275" s="143" t="s">
        <v>1752</v>
      </c>
      <c r="E275" s="144" t="s">
        <v>2008</v>
      </c>
      <c r="F275" s="145" t="s">
        <v>2009</v>
      </c>
      <c r="G275" s="146" t="s">
        <v>1786</v>
      </c>
      <c r="H275" s="147">
        <v>406.08</v>
      </c>
      <c r="I275" s="148"/>
      <c r="J275" s="148">
        <f>ROUND(I275*H275,2)</f>
        <v>0</v>
      </c>
      <c r="K275" s="149"/>
      <c r="L275" s="30"/>
      <c r="M275" s="150" t="s">
        <v>1456</v>
      </c>
      <c r="N275" s="151" t="s">
        <v>1491</v>
      </c>
      <c r="O275" s="152">
        <v>2.3E-2</v>
      </c>
      <c r="P275" s="152">
        <f>O275*H275</f>
        <v>9.3398399999999988</v>
      </c>
      <c r="Q275" s="152">
        <v>6.9999999999999994E-5</v>
      </c>
      <c r="R275" s="152">
        <f>Q275*H275</f>
        <v>2.8425599999999995E-2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1756</v>
      </c>
      <c r="AT275" s="154" t="s">
        <v>1752</v>
      </c>
      <c r="AU275" s="154" t="s">
        <v>1535</v>
      </c>
      <c r="AY275" s="17" t="s">
        <v>1750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1533</v>
      </c>
      <c r="BK275" s="155">
        <f>ROUND(I275*H275,2)</f>
        <v>0</v>
      </c>
      <c r="BL275" s="17" t="s">
        <v>1756</v>
      </c>
      <c r="BM275" s="154" t="s">
        <v>1327</v>
      </c>
    </row>
    <row r="276" spans="1:65" s="13" customFormat="1">
      <c r="B276" s="163"/>
      <c r="D276" s="157" t="s">
        <v>1758</v>
      </c>
      <c r="E276" s="164" t="s">
        <v>1456</v>
      </c>
      <c r="F276" s="165" t="s">
        <v>312</v>
      </c>
      <c r="H276" s="166">
        <v>338.4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1758</v>
      </c>
      <c r="AU276" s="164" t="s">
        <v>1535</v>
      </c>
      <c r="AV276" s="13" t="s">
        <v>1535</v>
      </c>
      <c r="AW276" s="13" t="s">
        <v>1482</v>
      </c>
      <c r="AX276" s="13" t="s">
        <v>1533</v>
      </c>
      <c r="AY276" s="164" t="s">
        <v>1750</v>
      </c>
    </row>
    <row r="277" spans="1:65" s="13" customFormat="1">
      <c r="B277" s="163"/>
      <c r="D277" s="157" t="s">
        <v>1758</v>
      </c>
      <c r="F277" s="165" t="s">
        <v>313</v>
      </c>
      <c r="H277" s="166">
        <v>406.08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1758</v>
      </c>
      <c r="AU277" s="164" t="s">
        <v>1535</v>
      </c>
      <c r="AV277" s="13" t="s">
        <v>1535</v>
      </c>
      <c r="AW277" s="13" t="s">
        <v>1458</v>
      </c>
      <c r="AX277" s="13" t="s">
        <v>1533</v>
      </c>
      <c r="AY277" s="164" t="s">
        <v>1750</v>
      </c>
    </row>
    <row r="278" spans="1:65" s="11" customFormat="1" ht="22.9" customHeight="1">
      <c r="B278" s="130"/>
      <c r="D278" s="131" t="s">
        <v>1525</v>
      </c>
      <c r="E278" s="140" t="s">
        <v>1794</v>
      </c>
      <c r="F278" s="140" t="s">
        <v>2035</v>
      </c>
      <c r="J278" s="141">
        <f>BK278</f>
        <v>0</v>
      </c>
      <c r="L278" s="130"/>
      <c r="M278" s="134"/>
      <c r="N278" s="135"/>
      <c r="O278" s="135"/>
      <c r="P278" s="136">
        <f>SUM(P279:P283)</f>
        <v>16.7288</v>
      </c>
      <c r="Q278" s="135"/>
      <c r="R278" s="136">
        <f>SUM(R279:R283)</f>
        <v>4.4400000000000006E-4</v>
      </c>
      <c r="S278" s="135"/>
      <c r="T278" s="137">
        <f>SUM(T279:T283)</f>
        <v>0</v>
      </c>
      <c r="AR278" s="131" t="s">
        <v>1533</v>
      </c>
      <c r="AT278" s="138" t="s">
        <v>1525</v>
      </c>
      <c r="AU278" s="138" t="s">
        <v>1533</v>
      </c>
      <c r="AY278" s="131" t="s">
        <v>1750</v>
      </c>
      <c r="BK278" s="139">
        <f>SUM(BK279:BK283)</f>
        <v>0</v>
      </c>
    </row>
    <row r="279" spans="1:65" s="1" customFormat="1" ht="37.9" customHeight="1">
      <c r="A279" s="29"/>
      <c r="B279" s="142"/>
      <c r="C279" s="143" t="s">
        <v>2045</v>
      </c>
      <c r="D279" s="143" t="s">
        <v>1752</v>
      </c>
      <c r="E279" s="144" t="s">
        <v>2037</v>
      </c>
      <c r="F279" s="145" t="s">
        <v>2038</v>
      </c>
      <c r="G279" s="146" t="s">
        <v>1786</v>
      </c>
      <c r="H279" s="147">
        <v>14.8</v>
      </c>
      <c r="I279" s="148"/>
      <c r="J279" s="148">
        <f>ROUND(I279*H279,2)</f>
        <v>0</v>
      </c>
      <c r="K279" s="149"/>
      <c r="L279" s="30"/>
      <c r="M279" s="150" t="s">
        <v>1456</v>
      </c>
      <c r="N279" s="151" t="s">
        <v>1491</v>
      </c>
      <c r="O279" s="152">
        <v>0.13900000000000001</v>
      </c>
      <c r="P279" s="152">
        <f>O279*H279</f>
        <v>2.0572000000000004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1756</v>
      </c>
      <c r="AT279" s="154" t="s">
        <v>1752</v>
      </c>
      <c r="AU279" s="154" t="s">
        <v>1535</v>
      </c>
      <c r="AY279" s="17" t="s">
        <v>1750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1533</v>
      </c>
      <c r="BK279" s="155">
        <f>ROUND(I279*H279,2)</f>
        <v>0</v>
      </c>
      <c r="BL279" s="17" t="s">
        <v>1756</v>
      </c>
      <c r="BM279" s="154" t="s">
        <v>2039</v>
      </c>
    </row>
    <row r="280" spans="1:65" s="13" customFormat="1">
      <c r="B280" s="163"/>
      <c r="D280" s="157" t="s">
        <v>1758</v>
      </c>
      <c r="E280" s="164" t="s">
        <v>1456</v>
      </c>
      <c r="F280" s="165" t="s">
        <v>305</v>
      </c>
      <c r="H280" s="166">
        <v>14.8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1758</v>
      </c>
      <c r="AU280" s="164" t="s">
        <v>1535</v>
      </c>
      <c r="AV280" s="13" t="s">
        <v>1535</v>
      </c>
      <c r="AW280" s="13" t="s">
        <v>1482</v>
      </c>
      <c r="AX280" s="13" t="s">
        <v>1533</v>
      </c>
      <c r="AY280" s="164" t="s">
        <v>1750</v>
      </c>
    </row>
    <row r="281" spans="1:65" s="1" customFormat="1" ht="24.2" customHeight="1">
      <c r="A281" s="29"/>
      <c r="B281" s="142"/>
      <c r="C281" s="143" t="s">
        <v>2051</v>
      </c>
      <c r="D281" s="143" t="s">
        <v>1752</v>
      </c>
      <c r="E281" s="144" t="s">
        <v>2041</v>
      </c>
      <c r="F281" s="145" t="s">
        <v>2042</v>
      </c>
      <c r="G281" s="146" t="s">
        <v>1786</v>
      </c>
      <c r="H281" s="147">
        <v>40.799999999999997</v>
      </c>
      <c r="I281" s="148"/>
      <c r="J281" s="148">
        <f>ROUND(I281*H281,2)</f>
        <v>0</v>
      </c>
      <c r="K281" s="149"/>
      <c r="L281" s="30"/>
      <c r="M281" s="150" t="s">
        <v>1456</v>
      </c>
      <c r="N281" s="151" t="s">
        <v>1491</v>
      </c>
      <c r="O281" s="152">
        <v>0.19600000000000001</v>
      </c>
      <c r="P281" s="152">
        <f>O281*H281</f>
        <v>7.9967999999999995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1756</v>
      </c>
      <c r="AT281" s="154" t="s">
        <v>1752</v>
      </c>
      <c r="AU281" s="154" t="s">
        <v>1535</v>
      </c>
      <c r="AY281" s="17" t="s">
        <v>1750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1533</v>
      </c>
      <c r="BK281" s="155">
        <f>ROUND(I281*H281,2)</f>
        <v>0</v>
      </c>
      <c r="BL281" s="17" t="s">
        <v>1756</v>
      </c>
      <c r="BM281" s="154" t="s">
        <v>2043</v>
      </c>
    </row>
    <row r="282" spans="1:65" s="1" customFormat="1" ht="24.2" customHeight="1">
      <c r="A282" s="29"/>
      <c r="B282" s="142"/>
      <c r="C282" s="143" t="s">
        <v>2057</v>
      </c>
      <c r="D282" s="143" t="s">
        <v>1752</v>
      </c>
      <c r="E282" s="144" t="s">
        <v>2046</v>
      </c>
      <c r="F282" s="145" t="s">
        <v>2047</v>
      </c>
      <c r="G282" s="146" t="s">
        <v>1786</v>
      </c>
      <c r="H282" s="147">
        <v>14.8</v>
      </c>
      <c r="I282" s="148"/>
      <c r="J282" s="148">
        <f>ROUND(I282*H282,2)</f>
        <v>0</v>
      </c>
      <c r="K282" s="149"/>
      <c r="L282" s="30"/>
      <c r="M282" s="150" t="s">
        <v>1456</v>
      </c>
      <c r="N282" s="151" t="s">
        <v>1491</v>
      </c>
      <c r="O282" s="152">
        <v>0.45100000000000001</v>
      </c>
      <c r="P282" s="152">
        <f>O282*H282</f>
        <v>6.6748000000000003</v>
      </c>
      <c r="Q282" s="152">
        <v>3.0000000000000001E-5</v>
      </c>
      <c r="R282" s="152">
        <f>Q282*H282</f>
        <v>4.4400000000000006E-4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1756</v>
      </c>
      <c r="AT282" s="154" t="s">
        <v>1752</v>
      </c>
      <c r="AU282" s="154" t="s">
        <v>1535</v>
      </c>
      <c r="AY282" s="17" t="s">
        <v>1750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1533</v>
      </c>
      <c r="BK282" s="155">
        <f>ROUND(I282*H282,2)</f>
        <v>0</v>
      </c>
      <c r="BL282" s="17" t="s">
        <v>1756</v>
      </c>
      <c r="BM282" s="154" t="s">
        <v>2048</v>
      </c>
    </row>
    <row r="283" spans="1:65" s="1" customFormat="1" ht="24.2" customHeight="1">
      <c r="A283" s="29"/>
      <c r="B283" s="142"/>
      <c r="C283" s="143" t="s">
        <v>2061</v>
      </c>
      <c r="D283" s="143" t="s">
        <v>1752</v>
      </c>
      <c r="E283" s="144" t="s">
        <v>240</v>
      </c>
      <c r="F283" s="145" t="s">
        <v>241</v>
      </c>
      <c r="G283" s="146" t="s">
        <v>2141</v>
      </c>
      <c r="H283" s="147">
        <v>24</v>
      </c>
      <c r="I283" s="148"/>
      <c r="J283" s="148">
        <f>ROUND(I283*H283,2)</f>
        <v>0</v>
      </c>
      <c r="K283" s="149"/>
      <c r="L283" s="30"/>
      <c r="M283" s="150" t="s">
        <v>1456</v>
      </c>
      <c r="N283" s="151" t="s">
        <v>1491</v>
      </c>
      <c r="O283" s="152">
        <v>0</v>
      </c>
      <c r="P283" s="152">
        <f>O283*H283</f>
        <v>0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1756</v>
      </c>
      <c r="AT283" s="154" t="s">
        <v>1752</v>
      </c>
      <c r="AU283" s="154" t="s">
        <v>1535</v>
      </c>
      <c r="AY283" s="17" t="s">
        <v>1750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1533</v>
      </c>
      <c r="BK283" s="155">
        <f>ROUND(I283*H283,2)</f>
        <v>0</v>
      </c>
      <c r="BL283" s="17" t="s">
        <v>1756</v>
      </c>
      <c r="BM283" s="154" t="s">
        <v>314</v>
      </c>
    </row>
    <row r="284" spans="1:65" s="11" customFormat="1" ht="22.9" customHeight="1">
      <c r="B284" s="130"/>
      <c r="D284" s="131" t="s">
        <v>1525</v>
      </c>
      <c r="E284" s="140" t="s">
        <v>2055</v>
      </c>
      <c r="F284" s="140" t="s">
        <v>2056</v>
      </c>
      <c r="J284" s="141">
        <f>BK284</f>
        <v>0</v>
      </c>
      <c r="L284" s="130"/>
      <c r="M284" s="134"/>
      <c r="N284" s="135"/>
      <c r="O284" s="135"/>
      <c r="P284" s="136">
        <f>SUM(P285:P294)</f>
        <v>4.8727200000000002</v>
      </c>
      <c r="Q284" s="135"/>
      <c r="R284" s="136">
        <f>SUM(R285:R294)</f>
        <v>0</v>
      </c>
      <c r="S284" s="135"/>
      <c r="T284" s="137">
        <f>SUM(T285:T294)</f>
        <v>0</v>
      </c>
      <c r="AR284" s="131" t="s">
        <v>1533</v>
      </c>
      <c r="AT284" s="138" t="s">
        <v>1525</v>
      </c>
      <c r="AU284" s="138" t="s">
        <v>1533</v>
      </c>
      <c r="AY284" s="131" t="s">
        <v>1750</v>
      </c>
      <c r="BK284" s="139">
        <f>SUM(BK285:BK294)</f>
        <v>0</v>
      </c>
    </row>
    <row r="285" spans="1:65" s="1" customFormat="1" ht="37.9" customHeight="1">
      <c r="A285" s="29"/>
      <c r="B285" s="142"/>
      <c r="C285" s="143" t="s">
        <v>2066</v>
      </c>
      <c r="D285" s="143" t="s">
        <v>1752</v>
      </c>
      <c r="E285" s="144" t="s">
        <v>2058</v>
      </c>
      <c r="F285" s="145" t="s">
        <v>2059</v>
      </c>
      <c r="G285" s="146" t="s">
        <v>1839</v>
      </c>
      <c r="H285" s="147">
        <v>18.96</v>
      </c>
      <c r="I285" s="148"/>
      <c r="J285" s="148">
        <f>ROUND(I285*H285,2)</f>
        <v>0</v>
      </c>
      <c r="K285" s="149"/>
      <c r="L285" s="30"/>
      <c r="M285" s="150" t="s">
        <v>1456</v>
      </c>
      <c r="N285" s="151" t="s">
        <v>1491</v>
      </c>
      <c r="O285" s="152">
        <v>0.03</v>
      </c>
      <c r="P285" s="152">
        <f>O285*H285</f>
        <v>0.56879999999999997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1756</v>
      </c>
      <c r="AT285" s="154" t="s">
        <v>1752</v>
      </c>
      <c r="AU285" s="154" t="s">
        <v>1535</v>
      </c>
      <c r="AY285" s="17" t="s">
        <v>1750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1533</v>
      </c>
      <c r="BK285" s="155">
        <f>ROUND(I285*H285,2)</f>
        <v>0</v>
      </c>
      <c r="BL285" s="17" t="s">
        <v>1756</v>
      </c>
      <c r="BM285" s="154" t="s">
        <v>2060</v>
      </c>
    </row>
    <row r="286" spans="1:65" s="1" customFormat="1" ht="37.9" customHeight="1">
      <c r="A286" s="29"/>
      <c r="B286" s="142"/>
      <c r="C286" s="143" t="s">
        <v>2070</v>
      </c>
      <c r="D286" s="143" t="s">
        <v>1752</v>
      </c>
      <c r="E286" s="144" t="s">
        <v>2062</v>
      </c>
      <c r="F286" s="145" t="s">
        <v>2063</v>
      </c>
      <c r="G286" s="146" t="s">
        <v>1839</v>
      </c>
      <c r="H286" s="147">
        <v>644.64</v>
      </c>
      <c r="I286" s="148"/>
      <c r="J286" s="148">
        <f>ROUND(I286*H286,2)</f>
        <v>0</v>
      </c>
      <c r="K286" s="149"/>
      <c r="L286" s="30"/>
      <c r="M286" s="150" t="s">
        <v>1456</v>
      </c>
      <c r="N286" s="151" t="s">
        <v>1491</v>
      </c>
      <c r="O286" s="152">
        <v>2E-3</v>
      </c>
      <c r="P286" s="152">
        <f>O286*H286</f>
        <v>1.28928</v>
      </c>
      <c r="Q286" s="152">
        <v>0</v>
      </c>
      <c r="R286" s="152">
        <f>Q286*H286</f>
        <v>0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1756</v>
      </c>
      <c r="AT286" s="154" t="s">
        <v>1752</v>
      </c>
      <c r="AU286" s="154" t="s">
        <v>1535</v>
      </c>
      <c r="AY286" s="17" t="s">
        <v>1750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1533</v>
      </c>
      <c r="BK286" s="155">
        <f>ROUND(I286*H286,2)</f>
        <v>0</v>
      </c>
      <c r="BL286" s="17" t="s">
        <v>1756</v>
      </c>
      <c r="BM286" s="154" t="s">
        <v>2064</v>
      </c>
    </row>
    <row r="287" spans="1:65" s="13" customFormat="1">
      <c r="B287" s="163"/>
      <c r="D287" s="157" t="s">
        <v>1758</v>
      </c>
      <c r="F287" s="165" t="s">
        <v>315</v>
      </c>
      <c r="H287" s="166">
        <v>644.64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1758</v>
      </c>
      <c r="AU287" s="164" t="s">
        <v>1535</v>
      </c>
      <c r="AV287" s="13" t="s">
        <v>1535</v>
      </c>
      <c r="AW287" s="13" t="s">
        <v>1458</v>
      </c>
      <c r="AX287" s="13" t="s">
        <v>1533</v>
      </c>
      <c r="AY287" s="164" t="s">
        <v>1750</v>
      </c>
    </row>
    <row r="288" spans="1:65" s="1" customFormat="1" ht="24.2" customHeight="1">
      <c r="A288" s="29"/>
      <c r="B288" s="142"/>
      <c r="C288" s="143" t="s">
        <v>2074</v>
      </c>
      <c r="D288" s="143" t="s">
        <v>1752</v>
      </c>
      <c r="E288" s="144" t="s">
        <v>2067</v>
      </c>
      <c r="F288" s="145" t="s">
        <v>2068</v>
      </c>
      <c r="G288" s="146" t="s">
        <v>1839</v>
      </c>
      <c r="H288" s="147">
        <v>18.96</v>
      </c>
      <c r="I288" s="148"/>
      <c r="J288" s="148">
        <f>ROUND(I288*H288,2)</f>
        <v>0</v>
      </c>
      <c r="K288" s="149"/>
      <c r="L288" s="30"/>
      <c r="M288" s="150" t="s">
        <v>1456</v>
      </c>
      <c r="N288" s="151" t="s">
        <v>1491</v>
      </c>
      <c r="O288" s="152">
        <v>0.159</v>
      </c>
      <c r="P288" s="152">
        <f>O288*H288</f>
        <v>3.01464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1756</v>
      </c>
      <c r="AT288" s="154" t="s">
        <v>1752</v>
      </c>
      <c r="AU288" s="154" t="s">
        <v>1535</v>
      </c>
      <c r="AY288" s="17" t="s">
        <v>1750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1533</v>
      </c>
      <c r="BK288" s="155">
        <f>ROUND(I288*H288,2)</f>
        <v>0</v>
      </c>
      <c r="BL288" s="17" t="s">
        <v>1756</v>
      </c>
      <c r="BM288" s="154" t="s">
        <v>2069</v>
      </c>
    </row>
    <row r="289" spans="1:65" s="1" customFormat="1" ht="55.5" customHeight="1">
      <c r="A289" s="29"/>
      <c r="B289" s="142"/>
      <c r="C289" s="143" t="s">
        <v>2079</v>
      </c>
      <c r="D289" s="143" t="s">
        <v>1752</v>
      </c>
      <c r="E289" s="144" t="s">
        <v>2071</v>
      </c>
      <c r="F289" s="145" t="s">
        <v>2072</v>
      </c>
      <c r="G289" s="146" t="s">
        <v>1839</v>
      </c>
      <c r="H289" s="147">
        <v>7.0490000000000004</v>
      </c>
      <c r="I289" s="148"/>
      <c r="J289" s="148">
        <f>ROUND(I289*H289,2)</f>
        <v>0</v>
      </c>
      <c r="K289" s="149"/>
      <c r="L289" s="30"/>
      <c r="M289" s="150" t="s">
        <v>1456</v>
      </c>
      <c r="N289" s="151" t="s">
        <v>1491</v>
      </c>
      <c r="O289" s="152">
        <v>0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1756</v>
      </c>
      <c r="AT289" s="154" t="s">
        <v>1752</v>
      </c>
      <c r="AU289" s="154" t="s">
        <v>1535</v>
      </c>
      <c r="AY289" s="17" t="s">
        <v>1750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1533</v>
      </c>
      <c r="BK289" s="155">
        <f>ROUND(I289*H289,2)</f>
        <v>0</v>
      </c>
      <c r="BL289" s="17" t="s">
        <v>1756</v>
      </c>
      <c r="BM289" s="154" t="s">
        <v>2073</v>
      </c>
    </row>
    <row r="290" spans="1:65" s="13" customFormat="1">
      <c r="B290" s="163"/>
      <c r="D290" s="157" t="s">
        <v>1758</v>
      </c>
      <c r="E290" s="164" t="s">
        <v>1456</v>
      </c>
      <c r="F290" s="165" t="s">
        <v>248</v>
      </c>
      <c r="H290" s="166">
        <v>7.0490000000000004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1758</v>
      </c>
      <c r="AU290" s="164" t="s">
        <v>1535</v>
      </c>
      <c r="AV290" s="13" t="s">
        <v>1535</v>
      </c>
      <c r="AW290" s="13" t="s">
        <v>1482</v>
      </c>
      <c r="AX290" s="13" t="s">
        <v>1533</v>
      </c>
      <c r="AY290" s="164" t="s">
        <v>1750</v>
      </c>
    </row>
    <row r="291" spans="1:65" s="1" customFormat="1" ht="62.65" customHeight="1">
      <c r="A291" s="29"/>
      <c r="B291" s="142"/>
      <c r="C291" s="143" t="s">
        <v>2307</v>
      </c>
      <c r="D291" s="143" t="s">
        <v>1752</v>
      </c>
      <c r="E291" s="144" t="s">
        <v>2075</v>
      </c>
      <c r="F291" s="145" t="s">
        <v>2076</v>
      </c>
      <c r="G291" s="146" t="s">
        <v>1839</v>
      </c>
      <c r="H291" s="147">
        <v>3.1779999999999999</v>
      </c>
      <c r="I291" s="148"/>
      <c r="J291" s="148">
        <f>ROUND(I291*H291,2)</f>
        <v>0</v>
      </c>
      <c r="K291" s="149"/>
      <c r="L291" s="30"/>
      <c r="M291" s="150" t="s">
        <v>1456</v>
      </c>
      <c r="N291" s="151" t="s">
        <v>1491</v>
      </c>
      <c r="O291" s="152">
        <v>0</v>
      </c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1756</v>
      </c>
      <c r="AT291" s="154" t="s">
        <v>1752</v>
      </c>
      <c r="AU291" s="154" t="s">
        <v>1535</v>
      </c>
      <c r="AY291" s="17" t="s">
        <v>1750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1533</v>
      </c>
      <c r="BK291" s="155">
        <f>ROUND(I291*H291,2)</f>
        <v>0</v>
      </c>
      <c r="BL291" s="17" t="s">
        <v>1756</v>
      </c>
      <c r="BM291" s="154" t="s">
        <v>2077</v>
      </c>
    </row>
    <row r="292" spans="1:65" s="13" customFormat="1">
      <c r="B292" s="163"/>
      <c r="D292" s="157" t="s">
        <v>1758</v>
      </c>
      <c r="E292" s="164" t="s">
        <v>1456</v>
      </c>
      <c r="F292" s="165" t="s">
        <v>250</v>
      </c>
      <c r="H292" s="166">
        <v>3.1779999999999999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1758</v>
      </c>
      <c r="AU292" s="164" t="s">
        <v>1535</v>
      </c>
      <c r="AV292" s="13" t="s">
        <v>1535</v>
      </c>
      <c r="AW292" s="13" t="s">
        <v>1482</v>
      </c>
      <c r="AX292" s="13" t="s">
        <v>1533</v>
      </c>
      <c r="AY292" s="164" t="s">
        <v>1750</v>
      </c>
    </row>
    <row r="293" spans="1:65" s="1" customFormat="1" ht="55.5" customHeight="1">
      <c r="A293" s="29"/>
      <c r="B293" s="142"/>
      <c r="C293" s="143" t="s">
        <v>2311</v>
      </c>
      <c r="D293" s="143" t="s">
        <v>1752</v>
      </c>
      <c r="E293" s="144" t="s">
        <v>2080</v>
      </c>
      <c r="F293" s="145" t="s">
        <v>1838</v>
      </c>
      <c r="G293" s="146" t="s">
        <v>1839</v>
      </c>
      <c r="H293" s="147">
        <v>6.8849999999999998</v>
      </c>
      <c r="I293" s="148"/>
      <c r="J293" s="148">
        <f>ROUND(I293*H293,2)</f>
        <v>0</v>
      </c>
      <c r="K293" s="149"/>
      <c r="L293" s="30"/>
      <c r="M293" s="150" t="s">
        <v>1456</v>
      </c>
      <c r="N293" s="151" t="s">
        <v>1491</v>
      </c>
      <c r="O293" s="152">
        <v>0</v>
      </c>
      <c r="P293" s="152">
        <f>O293*H293</f>
        <v>0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1756</v>
      </c>
      <c r="AT293" s="154" t="s">
        <v>1752</v>
      </c>
      <c r="AU293" s="154" t="s">
        <v>1535</v>
      </c>
      <c r="AY293" s="17" t="s">
        <v>1750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1533</v>
      </c>
      <c r="BK293" s="155">
        <f>ROUND(I293*H293,2)</f>
        <v>0</v>
      </c>
      <c r="BL293" s="17" t="s">
        <v>1756</v>
      </c>
      <c r="BM293" s="154" t="s">
        <v>2081</v>
      </c>
    </row>
    <row r="294" spans="1:65" s="13" customFormat="1">
      <c r="B294" s="163"/>
      <c r="D294" s="157" t="s">
        <v>1758</v>
      </c>
      <c r="E294" s="164" t="s">
        <v>1456</v>
      </c>
      <c r="F294" s="165" t="s">
        <v>252</v>
      </c>
      <c r="H294" s="166">
        <v>6.8849999999999998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1758</v>
      </c>
      <c r="AU294" s="164" t="s">
        <v>1535</v>
      </c>
      <c r="AV294" s="13" t="s">
        <v>1535</v>
      </c>
      <c r="AW294" s="13" t="s">
        <v>1482</v>
      </c>
      <c r="AX294" s="13" t="s">
        <v>1533</v>
      </c>
      <c r="AY294" s="164" t="s">
        <v>1750</v>
      </c>
    </row>
    <row r="295" spans="1:65" s="11" customFormat="1" ht="22.9" customHeight="1">
      <c r="B295" s="130"/>
      <c r="D295" s="131" t="s">
        <v>1525</v>
      </c>
      <c r="E295" s="140" t="s">
        <v>253</v>
      </c>
      <c r="F295" s="140" t="s">
        <v>2050</v>
      </c>
      <c r="J295" s="141">
        <f>BK295</f>
        <v>0</v>
      </c>
      <c r="L295" s="130"/>
      <c r="M295" s="134"/>
      <c r="N295" s="135"/>
      <c r="O295" s="135"/>
      <c r="P295" s="136">
        <f>P296</f>
        <v>54.405504000000008</v>
      </c>
      <c r="Q295" s="135"/>
      <c r="R295" s="136">
        <f>R296</f>
        <v>0</v>
      </c>
      <c r="S295" s="135"/>
      <c r="T295" s="137">
        <f>T296</f>
        <v>0</v>
      </c>
      <c r="AR295" s="131" t="s">
        <v>1533</v>
      </c>
      <c r="AT295" s="138" t="s">
        <v>1525</v>
      </c>
      <c r="AU295" s="138" t="s">
        <v>1533</v>
      </c>
      <c r="AY295" s="131" t="s">
        <v>1750</v>
      </c>
      <c r="BK295" s="139">
        <f>BK296</f>
        <v>0</v>
      </c>
    </row>
    <row r="296" spans="1:65" s="1" customFormat="1" ht="66.75" customHeight="1">
      <c r="A296" s="29"/>
      <c r="B296" s="142"/>
      <c r="C296" s="143" t="s">
        <v>2315</v>
      </c>
      <c r="D296" s="143" t="s">
        <v>1752</v>
      </c>
      <c r="E296" s="144" t="s">
        <v>254</v>
      </c>
      <c r="F296" s="145" t="s">
        <v>255</v>
      </c>
      <c r="G296" s="146" t="s">
        <v>1839</v>
      </c>
      <c r="H296" s="147">
        <v>163.87200000000001</v>
      </c>
      <c r="I296" s="148"/>
      <c r="J296" s="148">
        <f>ROUND(I296*H296,2)</f>
        <v>0</v>
      </c>
      <c r="K296" s="149"/>
      <c r="L296" s="30"/>
      <c r="M296" s="197" t="s">
        <v>1456</v>
      </c>
      <c r="N296" s="198" t="s">
        <v>1491</v>
      </c>
      <c r="O296" s="199">
        <v>0.33200000000000002</v>
      </c>
      <c r="P296" s="199">
        <f>O296*H296</f>
        <v>54.405504000000008</v>
      </c>
      <c r="Q296" s="199">
        <v>0</v>
      </c>
      <c r="R296" s="199">
        <f>Q296*H296</f>
        <v>0</v>
      </c>
      <c r="S296" s="199">
        <v>0</v>
      </c>
      <c r="T296" s="200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1756</v>
      </c>
      <c r="AT296" s="154" t="s">
        <v>1752</v>
      </c>
      <c r="AU296" s="154" t="s">
        <v>1535</v>
      </c>
      <c r="AY296" s="17" t="s">
        <v>1750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1533</v>
      </c>
      <c r="BK296" s="155">
        <f>ROUND(I296*H296,2)</f>
        <v>0</v>
      </c>
      <c r="BL296" s="17" t="s">
        <v>1756</v>
      </c>
      <c r="BM296" s="154" t="s">
        <v>256</v>
      </c>
    </row>
    <row r="297" spans="1:65" s="1" customFormat="1" ht="6.95" customHeight="1">
      <c r="A297" s="29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30"/>
      <c r="M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</row>
  </sheetData>
  <autoFilter ref="C128:K296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3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1705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316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87" t="s">
        <v>317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316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87" t="str">
        <f>E11</f>
        <v>PS_01 a PS_02 - N - Čerpací stanice ČS1 a domovní ČS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1731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316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687" t="str">
        <f>E11</f>
        <v>PS_01 a PS_02 - N - Čerpací stanice ČS1 a domovní ČS - neuznatelné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1748</v>
      </c>
      <c r="F123" s="132" t="s">
        <v>1749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1533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1789</v>
      </c>
      <c r="F124" s="140" t="s">
        <v>1948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1533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1533</v>
      </c>
      <c r="D125" s="143" t="s">
        <v>1752</v>
      </c>
      <c r="E125" s="144" t="s">
        <v>318</v>
      </c>
      <c r="F125" s="145" t="s">
        <v>319</v>
      </c>
      <c r="G125" s="146" t="s">
        <v>2141</v>
      </c>
      <c r="H125" s="147">
        <v>1</v>
      </c>
      <c r="I125" s="148">
        <f ca="1">Verdek_neuznatelné!J18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1756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1756</v>
      </c>
      <c r="BM125" s="154" t="s">
        <v>320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567" customWidth="1"/>
    <col min="2" max="3" width="8.33203125" style="567" customWidth="1"/>
    <col min="4" max="4" width="12" style="567" customWidth="1"/>
    <col min="5" max="5" width="54.33203125" style="567" customWidth="1"/>
    <col min="6" max="6" width="8.33203125" style="567" customWidth="1"/>
    <col min="7" max="7" width="10.6640625" style="567"/>
    <col min="8" max="11" width="14.6640625" style="567" customWidth="1"/>
    <col min="12" max="16384" width="10.6640625" style="567"/>
  </cols>
  <sheetData>
    <row r="1" spans="1:15" ht="19.5" customHeight="1">
      <c r="C1" s="567" t="s">
        <v>1477</v>
      </c>
      <c r="D1" s="568" t="s">
        <v>1477</v>
      </c>
      <c r="E1" s="568" t="s">
        <v>378</v>
      </c>
      <c r="F1" s="568" t="s">
        <v>1477</v>
      </c>
      <c r="G1" s="569"/>
    </row>
    <row r="2" spans="1:15">
      <c r="A2" s="567" t="s">
        <v>1468</v>
      </c>
      <c r="C2" s="570" t="s">
        <v>479</v>
      </c>
    </row>
    <row r="3" spans="1:15" ht="16.350000000000001" customHeight="1">
      <c r="A3" s="567" t="s">
        <v>1716</v>
      </c>
      <c r="C3" s="571" t="s">
        <v>480</v>
      </c>
      <c r="D3" s="572"/>
    </row>
    <row r="4" spans="1:15" ht="15">
      <c r="B4" s="573"/>
      <c r="C4" s="573"/>
      <c r="D4" s="573"/>
    </row>
    <row r="5" spans="1:15" ht="15">
      <c r="A5" s="567" t="s">
        <v>1472</v>
      </c>
      <c r="B5" s="573"/>
      <c r="C5" s="573"/>
      <c r="D5" s="573"/>
      <c r="I5" s="574" t="s">
        <v>1474</v>
      </c>
      <c r="J5" s="575" t="s">
        <v>481</v>
      </c>
    </row>
    <row r="6" spans="1:15" ht="15">
      <c r="A6" s="567" t="s">
        <v>1475</v>
      </c>
      <c r="B6" s="573"/>
      <c r="C6" s="573"/>
      <c r="D6" s="573"/>
      <c r="I6" s="574" t="s">
        <v>1480</v>
      </c>
      <c r="J6" s="574" t="s">
        <v>1477</v>
      </c>
    </row>
    <row r="7" spans="1:15">
      <c r="A7" s="576" t="s">
        <v>383</v>
      </c>
      <c r="B7" s="576"/>
      <c r="C7" s="576" t="s">
        <v>1477</v>
      </c>
      <c r="D7" s="576"/>
      <c r="E7" s="576"/>
      <c r="F7" s="576"/>
      <c r="G7" s="577"/>
      <c r="H7" s="577"/>
      <c r="I7" s="577"/>
      <c r="J7" s="577"/>
      <c r="K7" s="576"/>
      <c r="L7" s="576"/>
    </row>
    <row r="8" spans="1:15" ht="12" customHeight="1">
      <c r="A8" s="578" t="s">
        <v>1477</v>
      </c>
      <c r="B8" s="578"/>
      <c r="C8" s="579"/>
      <c r="D8" s="576"/>
      <c r="E8" s="576"/>
      <c r="F8" s="578"/>
      <c r="G8" s="578"/>
      <c r="H8" s="580"/>
      <c r="I8" s="580"/>
      <c r="J8" s="580"/>
      <c r="K8" s="577"/>
      <c r="L8" s="576"/>
    </row>
    <row r="9" spans="1:15" ht="12" customHeight="1">
      <c r="A9" s="729" t="s">
        <v>384</v>
      </c>
      <c r="B9" s="581" t="s">
        <v>385</v>
      </c>
      <c r="C9" s="581" t="s">
        <v>386</v>
      </c>
      <c r="D9" s="581" t="s">
        <v>387</v>
      </c>
      <c r="E9" s="730" t="s">
        <v>388</v>
      </c>
      <c r="F9" s="581" t="s">
        <v>389</v>
      </c>
      <c r="G9" s="582" t="s">
        <v>390</v>
      </c>
      <c r="H9" s="731" t="s">
        <v>391</v>
      </c>
      <c r="I9" s="731"/>
      <c r="J9" s="732" t="s">
        <v>392</v>
      </c>
      <c r="K9" s="732"/>
      <c r="L9" s="583" t="s">
        <v>1477</v>
      </c>
    </row>
    <row r="10" spans="1:15" ht="12" customHeight="1">
      <c r="A10" s="729"/>
      <c r="B10" s="584" t="s">
        <v>393</v>
      </c>
      <c r="C10" s="584" t="s">
        <v>394</v>
      </c>
      <c r="D10" s="584" t="s">
        <v>1477</v>
      </c>
      <c r="E10" s="730"/>
      <c r="F10" s="584" t="s">
        <v>395</v>
      </c>
      <c r="G10" s="585" t="s">
        <v>396</v>
      </c>
      <c r="H10" s="586" t="s">
        <v>397</v>
      </c>
      <c r="I10" s="587" t="s">
        <v>398</v>
      </c>
      <c r="J10" s="586" t="s">
        <v>397</v>
      </c>
      <c r="K10" s="588" t="s">
        <v>398</v>
      </c>
      <c r="L10" s="576"/>
    </row>
    <row r="11" spans="1:15" ht="121.15" customHeight="1">
      <c r="A11" s="589">
        <v>1</v>
      </c>
      <c r="B11" s="590" t="s">
        <v>482</v>
      </c>
      <c r="C11" s="591"/>
      <c r="D11" s="592"/>
      <c r="E11" s="593" t="s">
        <v>486</v>
      </c>
      <c r="F11" s="594" t="s">
        <v>2141</v>
      </c>
      <c r="G11" s="594">
        <v>2</v>
      </c>
      <c r="H11" s="595"/>
      <c r="I11" s="596"/>
      <c r="J11" s="596">
        <f>H11*G11</f>
        <v>0</v>
      </c>
      <c r="K11" s="597">
        <f>I11*G11</f>
        <v>0</v>
      </c>
      <c r="L11" s="598"/>
      <c r="M11" s="599"/>
      <c r="N11" s="599"/>
      <c r="O11" s="600"/>
    </row>
    <row r="12" spans="1:15" ht="186" customHeight="1">
      <c r="A12" s="601">
        <v>2</v>
      </c>
      <c r="B12" s="590" t="s">
        <v>483</v>
      </c>
      <c r="C12" s="591"/>
      <c r="D12" s="592"/>
      <c r="E12" s="593" t="s">
        <v>487</v>
      </c>
      <c r="F12" s="594" t="s">
        <v>2141</v>
      </c>
      <c r="G12" s="594">
        <v>1</v>
      </c>
      <c r="H12" s="595"/>
      <c r="I12" s="596"/>
      <c r="J12" s="596">
        <f>H12*G12</f>
        <v>0</v>
      </c>
      <c r="K12" s="597">
        <f>I12*G12</f>
        <v>0</v>
      </c>
      <c r="L12" s="598"/>
      <c r="M12" s="599"/>
      <c r="N12" s="599"/>
      <c r="O12" s="600"/>
    </row>
    <row r="13" spans="1:15" ht="12.95" customHeight="1">
      <c r="A13" s="602"/>
      <c r="B13" s="603"/>
      <c r="C13" s="604" t="s">
        <v>1477</v>
      </c>
      <c r="D13" s="605"/>
      <c r="E13" s="606" t="s">
        <v>1477</v>
      </c>
      <c r="F13" s="607" t="s">
        <v>1477</v>
      </c>
      <c r="G13" s="608" t="s">
        <v>1477</v>
      </c>
      <c r="H13" s="609"/>
      <c r="I13" s="610"/>
      <c r="J13" s="611"/>
      <c r="K13" s="612"/>
      <c r="L13" s="613"/>
    </row>
    <row r="14" spans="1:15" ht="12" customHeight="1">
      <c r="A14" s="614" t="s">
        <v>484</v>
      </c>
      <c r="B14" s="615"/>
      <c r="C14" s="616"/>
      <c r="D14" s="617"/>
      <c r="E14" s="618"/>
      <c r="F14" s="619"/>
      <c r="G14" s="620"/>
      <c r="H14" s="621"/>
      <c r="I14" s="622"/>
      <c r="J14" s="622" t="s">
        <v>1477</v>
      </c>
      <c r="K14" s="622"/>
      <c r="L14" s="613"/>
    </row>
    <row r="15" spans="1:15" ht="4.9000000000000004" customHeight="1">
      <c r="B15" s="576"/>
      <c r="C15" s="576"/>
      <c r="D15" s="576" t="s">
        <v>1477</v>
      </c>
      <c r="E15" s="576"/>
      <c r="F15" s="576"/>
      <c r="G15" s="576"/>
      <c r="H15" s="577"/>
      <c r="I15" s="622"/>
      <c r="J15" s="622"/>
      <c r="K15" s="622"/>
      <c r="L15" s="576"/>
    </row>
    <row r="16" spans="1:15" ht="12" customHeight="1">
      <c r="A16" s="623"/>
      <c r="B16" s="624"/>
      <c r="C16" s="625"/>
      <c r="D16" s="625"/>
      <c r="E16" s="625"/>
      <c r="F16" s="625"/>
      <c r="G16" s="624" t="str">
        <f>A8</f>
        <v xml:space="preserve"> </v>
      </c>
      <c r="H16" s="733" t="s">
        <v>442</v>
      </c>
      <c r="I16" s="733"/>
      <c r="J16" s="595">
        <f>SUM(J11:J13)</f>
        <v>0</v>
      </c>
      <c r="K16" s="622"/>
      <c r="L16" s="576"/>
    </row>
    <row r="17" spans="1:12" ht="12" customHeight="1">
      <c r="A17" s="626"/>
      <c r="B17" s="576"/>
      <c r="C17" s="576"/>
      <c r="D17" s="576"/>
      <c r="E17" s="576"/>
      <c r="F17" s="576"/>
      <c r="G17" s="576"/>
      <c r="H17" s="734" t="s">
        <v>443</v>
      </c>
      <c r="I17" s="734"/>
      <c r="J17" s="627">
        <f>SUM(K11:K13)</f>
        <v>0</v>
      </c>
      <c r="K17" s="577"/>
      <c r="L17" s="576"/>
    </row>
    <row r="18" spans="1:12" ht="12" customHeight="1">
      <c r="A18" s="628"/>
      <c r="B18" s="629"/>
      <c r="C18" s="629"/>
      <c r="D18" s="629"/>
      <c r="E18" s="629"/>
      <c r="F18" s="629"/>
      <c r="G18" s="629"/>
      <c r="H18" s="735" t="s">
        <v>444</v>
      </c>
      <c r="I18" s="735"/>
      <c r="J18" s="596">
        <f>SUM(J16:J17)</f>
        <v>0</v>
      </c>
      <c r="K18" s="577"/>
      <c r="L18" s="576"/>
    </row>
    <row r="19" spans="1:12" ht="12" customHeight="1">
      <c r="A19" s="630" t="s">
        <v>485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honeticPr fontId="57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9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1708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1716</v>
      </c>
      <c r="L8" s="20"/>
    </row>
    <row r="9" spans="1:46" s="1" customFormat="1" ht="16.5" customHeight="1">
      <c r="A9" s="29"/>
      <c r="B9" s="30"/>
      <c r="C9" s="29"/>
      <c r="D9" s="29"/>
      <c r="E9" s="716" t="s">
        <v>316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1718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87" t="s">
        <v>321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1470</v>
      </c>
      <c r="E13" s="29"/>
      <c r="F13" s="24" t="s">
        <v>1456</v>
      </c>
      <c r="G13" s="29"/>
      <c r="H13" s="29"/>
      <c r="I13" s="26" t="s">
        <v>1471</v>
      </c>
      <c r="J13" s="24" t="s">
        <v>1456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1472</v>
      </c>
      <c r="E14" s="29"/>
      <c r="F14" s="24" t="s">
        <v>1477</v>
      </c>
      <c r="G14" s="29"/>
      <c r="H14" s="29"/>
      <c r="I14" s="26" t="s">
        <v>1474</v>
      </c>
      <c r="J14" s="52">
        <f ca="1">'Rekapitulace stavby'!AN8</f>
        <v>45743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1475</v>
      </c>
      <c r="E16" s="29"/>
      <c r="F16" s="29"/>
      <c r="G16" s="29"/>
      <c r="H16" s="29"/>
      <c r="I16" s="26" t="s">
        <v>1476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1478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1479</v>
      </c>
      <c r="E19" s="29"/>
      <c r="F19" s="29"/>
      <c r="G19" s="29"/>
      <c r="H19" s="29"/>
      <c r="I19" s="26" t="s">
        <v>1476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695" t="str">
        <f ca="1">'Rekapitulace stavby'!E14</f>
        <v xml:space="preserve"> </v>
      </c>
      <c r="F20" s="695"/>
      <c r="G20" s="695"/>
      <c r="H20" s="695"/>
      <c r="I20" s="26" t="s">
        <v>1478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1480</v>
      </c>
      <c r="E22" s="29"/>
      <c r="F22" s="29"/>
      <c r="G22" s="29"/>
      <c r="H22" s="29"/>
      <c r="I22" s="26" t="s">
        <v>1476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1478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1483</v>
      </c>
      <c r="E25" s="29"/>
      <c r="F25" s="29"/>
      <c r="G25" s="29"/>
      <c r="H25" s="29"/>
      <c r="I25" s="26" t="s">
        <v>1476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1478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1485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697" t="s">
        <v>1456</v>
      </c>
      <c r="F29" s="697"/>
      <c r="G29" s="697"/>
      <c r="H29" s="69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1486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1488</v>
      </c>
      <c r="G34" s="29"/>
      <c r="H34" s="29"/>
      <c r="I34" s="33" t="s">
        <v>1487</v>
      </c>
      <c r="J34" s="33" t="s">
        <v>1489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1490</v>
      </c>
      <c r="E35" s="26" t="s">
        <v>1491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1492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1493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1494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1495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1496</v>
      </c>
      <c r="E41" s="37"/>
      <c r="F41" s="37"/>
      <c r="G41" s="103" t="s">
        <v>1497</v>
      </c>
      <c r="H41" s="38" t="s">
        <v>1498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1716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316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1718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87" t="str">
        <f>E11</f>
        <v>PS_01 a PS_02 - U - Čerpací stanice ČS1 a domovní ČS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1472</v>
      </c>
      <c r="D91" s="29"/>
      <c r="E91" s="29"/>
      <c r="F91" s="24" t="str">
        <f>F14</f>
        <v xml:space="preserve"> </v>
      </c>
      <c r="G91" s="29"/>
      <c r="H91" s="29"/>
      <c r="I91" s="26" t="s">
        <v>1474</v>
      </c>
      <c r="J91" s="52">
        <f>IF(J14="","",J14)</f>
        <v>45743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1475</v>
      </c>
      <c r="D93" s="29"/>
      <c r="E93" s="29"/>
      <c r="F93" s="24" t="str">
        <f>E17</f>
        <v xml:space="preserve"> </v>
      </c>
      <c r="G93" s="29"/>
      <c r="H93" s="29"/>
      <c r="I93" s="26" t="s">
        <v>1480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1479</v>
      </c>
      <c r="D94" s="29"/>
      <c r="E94" s="29"/>
      <c r="F94" s="24" t="str">
        <f>IF(E20="","",E20)</f>
        <v xml:space="preserve"> </v>
      </c>
      <c r="G94" s="29"/>
      <c r="H94" s="29"/>
      <c r="I94" s="26" t="s">
        <v>1483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1721</v>
      </c>
      <c r="D96" s="35"/>
      <c r="E96" s="35"/>
      <c r="F96" s="35"/>
      <c r="G96" s="35"/>
      <c r="H96" s="35"/>
      <c r="I96" s="35"/>
      <c r="J96" s="109" t="s">
        <v>1722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1723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1724</v>
      </c>
    </row>
    <row r="99" spans="1:47" s="8" customFormat="1" ht="24.95" customHeight="1">
      <c r="B99" s="111"/>
      <c r="D99" s="112" t="s">
        <v>1725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1731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1735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1468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1716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316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1718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687" t="str">
        <f>E11</f>
        <v>PS_01 a PS_02 - U - Čerpací stanice ČS1 a domovní ČS - uznatelné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1472</v>
      </c>
      <c r="D116" s="29"/>
      <c r="E116" s="29"/>
      <c r="F116" s="24" t="str">
        <f>F14</f>
        <v xml:space="preserve"> </v>
      </c>
      <c r="G116" s="29"/>
      <c r="H116" s="29"/>
      <c r="I116" s="26" t="s">
        <v>1474</v>
      </c>
      <c r="J116" s="52">
        <f>IF(J14="","",J14)</f>
        <v>45743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1475</v>
      </c>
      <c r="D118" s="29"/>
      <c r="E118" s="29"/>
      <c r="F118" s="24" t="str">
        <f>E17</f>
        <v xml:space="preserve"> </v>
      </c>
      <c r="G118" s="29"/>
      <c r="H118" s="29"/>
      <c r="I118" s="26" t="s">
        <v>1480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1479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1483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1736</v>
      </c>
      <c r="D121" s="122" t="s">
        <v>1511</v>
      </c>
      <c r="E121" s="122" t="s">
        <v>1507</v>
      </c>
      <c r="F121" s="122" t="s">
        <v>1508</v>
      </c>
      <c r="G121" s="122" t="s">
        <v>1737</v>
      </c>
      <c r="H121" s="122" t="s">
        <v>1738</v>
      </c>
      <c r="I121" s="122" t="s">
        <v>1739</v>
      </c>
      <c r="J121" s="123" t="s">
        <v>1722</v>
      </c>
      <c r="K121" s="124" t="s">
        <v>1740</v>
      </c>
      <c r="L121" s="125"/>
      <c r="M121" s="58" t="s">
        <v>1456</v>
      </c>
      <c r="N121" s="59" t="s">
        <v>1490</v>
      </c>
      <c r="O121" s="59" t="s">
        <v>1741</v>
      </c>
      <c r="P121" s="59" t="s">
        <v>1742</v>
      </c>
      <c r="Q121" s="59" t="s">
        <v>1743</v>
      </c>
      <c r="R121" s="59" t="s">
        <v>1744</v>
      </c>
      <c r="S121" s="59" t="s">
        <v>1745</v>
      </c>
      <c r="T121" s="60" t="s">
        <v>1746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1747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1525</v>
      </c>
      <c r="AU122" s="17" t="s">
        <v>1724</v>
      </c>
      <c r="BK122" s="129">
        <f>BK123</f>
        <v>0</v>
      </c>
    </row>
    <row r="123" spans="1:65" s="11" customFormat="1" ht="25.9" customHeight="1">
      <c r="B123" s="130"/>
      <c r="D123" s="131" t="s">
        <v>1525</v>
      </c>
      <c r="E123" s="132" t="s">
        <v>1748</v>
      </c>
      <c r="F123" s="132" t="s">
        <v>1749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1533</v>
      </c>
      <c r="AT123" s="138" t="s">
        <v>1525</v>
      </c>
      <c r="AU123" s="138" t="s">
        <v>1526</v>
      </c>
      <c r="AY123" s="131" t="s">
        <v>1750</v>
      </c>
      <c r="BK123" s="139">
        <f>BK124</f>
        <v>0</v>
      </c>
    </row>
    <row r="124" spans="1:65" s="11" customFormat="1" ht="22.9" customHeight="1">
      <c r="B124" s="130"/>
      <c r="D124" s="131" t="s">
        <v>1525</v>
      </c>
      <c r="E124" s="140" t="s">
        <v>1789</v>
      </c>
      <c r="F124" s="140" t="s">
        <v>1948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1533</v>
      </c>
      <c r="AT124" s="138" t="s">
        <v>1525</v>
      </c>
      <c r="AU124" s="138" t="s">
        <v>1533</v>
      </c>
      <c r="AY124" s="131" t="s">
        <v>1750</v>
      </c>
      <c r="BK124" s="139">
        <f>BK125</f>
        <v>0</v>
      </c>
    </row>
    <row r="125" spans="1:65" s="1" customFormat="1" ht="24.95" customHeight="1">
      <c r="A125" s="29"/>
      <c r="B125" s="142"/>
      <c r="C125" s="143" t="s">
        <v>1533</v>
      </c>
      <c r="D125" s="143" t="s">
        <v>1752</v>
      </c>
      <c r="E125" s="144" t="s">
        <v>322</v>
      </c>
      <c r="F125" s="145" t="s">
        <v>323</v>
      </c>
      <c r="G125" s="146" t="s">
        <v>2141</v>
      </c>
      <c r="H125" s="147">
        <v>1</v>
      </c>
      <c r="I125" s="148">
        <f ca="1">Verdek!J20</f>
        <v>0</v>
      </c>
      <c r="J125" s="148">
        <f>ROUND(I125*H125,2)</f>
        <v>0</v>
      </c>
      <c r="K125" s="149"/>
      <c r="L125" s="30"/>
      <c r="M125" s="197" t="s">
        <v>1456</v>
      </c>
      <c r="N125" s="198" t="s">
        <v>1491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1756</v>
      </c>
      <c r="AT125" s="154" t="s">
        <v>1752</v>
      </c>
      <c r="AU125" s="154" t="s">
        <v>1535</v>
      </c>
      <c r="AY125" s="17" t="s">
        <v>1750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1533</v>
      </c>
      <c r="BK125" s="155">
        <f>ROUND(I125*H125,2)</f>
        <v>0</v>
      </c>
      <c r="BL125" s="17" t="s">
        <v>1756</v>
      </c>
      <c r="BM125" s="154" t="s">
        <v>320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567" customWidth="1"/>
    <col min="2" max="3" width="8.33203125" style="567" customWidth="1"/>
    <col min="4" max="4" width="12" style="567" customWidth="1"/>
    <col min="5" max="5" width="54.33203125" style="567" customWidth="1"/>
    <col min="6" max="6" width="8.33203125" style="567" customWidth="1"/>
    <col min="7" max="7" width="10.6640625" style="567"/>
    <col min="8" max="11" width="14.6640625" style="567" customWidth="1"/>
    <col min="12" max="16384" width="10.6640625" style="567"/>
  </cols>
  <sheetData>
    <row r="1" spans="1:14" ht="19.5" customHeight="1">
      <c r="C1" s="567" t="s">
        <v>1477</v>
      </c>
      <c r="D1" s="568" t="s">
        <v>1477</v>
      </c>
      <c r="E1" s="568" t="s">
        <v>378</v>
      </c>
      <c r="F1" s="568" t="s">
        <v>1477</v>
      </c>
      <c r="G1" s="569"/>
    </row>
    <row r="2" spans="1:14">
      <c r="A2" s="567" t="s">
        <v>1468</v>
      </c>
      <c r="C2" s="570" t="s">
        <v>479</v>
      </c>
    </row>
    <row r="3" spans="1:14" ht="16.350000000000001" customHeight="1">
      <c r="A3" s="567" t="s">
        <v>1716</v>
      </c>
      <c r="C3" s="571" t="s">
        <v>488</v>
      </c>
      <c r="D3" s="572"/>
    </row>
    <row r="4" spans="1:14" ht="15">
      <c r="B4" s="573"/>
      <c r="C4" s="573"/>
      <c r="D4" s="573"/>
    </row>
    <row r="5" spans="1:14" ht="15">
      <c r="A5" s="567" t="s">
        <v>1472</v>
      </c>
      <c r="B5" s="573"/>
      <c r="C5" s="573"/>
      <c r="D5" s="573"/>
      <c r="I5" s="574" t="s">
        <v>1474</v>
      </c>
      <c r="J5" s="575" t="s">
        <v>481</v>
      </c>
    </row>
    <row r="6" spans="1:14" ht="15">
      <c r="A6" s="567" t="s">
        <v>1475</v>
      </c>
      <c r="B6" s="573"/>
      <c r="C6" s="573"/>
      <c r="D6" s="573"/>
      <c r="I6" s="574" t="s">
        <v>1480</v>
      </c>
      <c r="J6" s="574" t="s">
        <v>1477</v>
      </c>
    </row>
    <row r="7" spans="1:14">
      <c r="A7" s="576" t="s">
        <v>383</v>
      </c>
      <c r="B7" s="576"/>
      <c r="C7" s="576" t="s">
        <v>1477</v>
      </c>
      <c r="D7" s="576"/>
      <c r="E7" s="576"/>
      <c r="F7" s="576"/>
      <c r="G7" s="577"/>
      <c r="H7" s="577"/>
      <c r="I7" s="577"/>
      <c r="J7" s="577"/>
      <c r="K7" s="576"/>
      <c r="L7" s="576"/>
    </row>
    <row r="8" spans="1:14" ht="12" customHeight="1">
      <c r="A8" s="578" t="s">
        <v>1477</v>
      </c>
      <c r="B8" s="578"/>
      <c r="C8" s="579"/>
      <c r="D8" s="576"/>
      <c r="E8" s="576"/>
      <c r="F8" s="578"/>
      <c r="G8" s="578"/>
      <c r="H8" s="580"/>
      <c r="I8" s="580"/>
      <c r="J8" s="580"/>
      <c r="K8" s="577"/>
      <c r="L8" s="576"/>
    </row>
    <row r="9" spans="1:14" ht="12" customHeight="1">
      <c r="A9" s="729" t="s">
        <v>384</v>
      </c>
      <c r="B9" s="581" t="s">
        <v>385</v>
      </c>
      <c r="C9" s="581" t="s">
        <v>386</v>
      </c>
      <c r="D9" s="581" t="s">
        <v>387</v>
      </c>
      <c r="E9" s="730" t="s">
        <v>388</v>
      </c>
      <c r="F9" s="581" t="s">
        <v>389</v>
      </c>
      <c r="G9" s="582" t="s">
        <v>390</v>
      </c>
      <c r="H9" s="731" t="s">
        <v>391</v>
      </c>
      <c r="I9" s="731"/>
      <c r="J9" s="732" t="s">
        <v>392</v>
      </c>
      <c r="K9" s="732"/>
      <c r="L9" s="583" t="s">
        <v>1477</v>
      </c>
    </row>
    <row r="10" spans="1:14" ht="12" customHeight="1" thickBot="1">
      <c r="A10" s="729"/>
      <c r="B10" s="584" t="s">
        <v>393</v>
      </c>
      <c r="C10" s="584" t="s">
        <v>394</v>
      </c>
      <c r="D10" s="584" t="s">
        <v>1477</v>
      </c>
      <c r="E10" s="730"/>
      <c r="F10" s="584" t="s">
        <v>395</v>
      </c>
      <c r="G10" s="585" t="s">
        <v>396</v>
      </c>
      <c r="H10" s="586" t="s">
        <v>397</v>
      </c>
      <c r="I10" s="587" t="s">
        <v>398</v>
      </c>
      <c r="J10" s="586" t="s">
        <v>397</v>
      </c>
      <c r="K10" s="588" t="s">
        <v>398</v>
      </c>
      <c r="L10" s="576"/>
    </row>
    <row r="11" spans="1:14" ht="215.45" customHeight="1">
      <c r="A11" s="631">
        <v>1</v>
      </c>
      <c r="B11" s="632" t="s">
        <v>489</v>
      </c>
      <c r="C11" s="633"/>
      <c r="D11" s="634"/>
      <c r="E11" s="635" t="s">
        <v>491</v>
      </c>
      <c r="F11" s="636" t="s">
        <v>2141</v>
      </c>
      <c r="G11" s="636">
        <v>1</v>
      </c>
      <c r="H11" s="637"/>
      <c r="I11" s="638"/>
      <c r="J11" s="638">
        <f>H11*G11</f>
        <v>0</v>
      </c>
      <c r="K11" s="639">
        <f>I11*G11</f>
        <v>0</v>
      </c>
      <c r="L11" s="598"/>
      <c r="M11" s="599"/>
      <c r="N11" s="600"/>
    </row>
    <row r="12" spans="1:14" ht="126" customHeight="1">
      <c r="A12" s="589">
        <v>2</v>
      </c>
      <c r="B12" s="590" t="s">
        <v>482</v>
      </c>
      <c r="C12" s="591"/>
      <c r="D12" s="592"/>
      <c r="E12" s="593" t="s">
        <v>492</v>
      </c>
      <c r="F12" s="594" t="s">
        <v>2141</v>
      </c>
      <c r="G12" s="594">
        <v>10</v>
      </c>
      <c r="H12" s="595"/>
      <c r="I12" s="596"/>
      <c r="J12" s="596">
        <f>H12*G12</f>
        <v>0</v>
      </c>
      <c r="K12" s="597">
        <f>I12*G12</f>
        <v>0</v>
      </c>
      <c r="L12" s="598"/>
      <c r="M12" s="599"/>
      <c r="N12" s="600"/>
    </row>
    <row r="13" spans="1:14" ht="121.5" customHeight="1">
      <c r="A13" s="601">
        <v>3</v>
      </c>
      <c r="B13" s="590" t="s">
        <v>490</v>
      </c>
      <c r="C13" s="591"/>
      <c r="D13" s="592"/>
      <c r="E13" s="593" t="s">
        <v>493</v>
      </c>
      <c r="F13" s="594" t="s">
        <v>2141</v>
      </c>
      <c r="G13" s="594">
        <v>13</v>
      </c>
      <c r="H13" s="595"/>
      <c r="I13" s="596"/>
      <c r="J13" s="596">
        <f>H13*G13</f>
        <v>0</v>
      </c>
      <c r="K13" s="597">
        <f>I13*G13</f>
        <v>0</v>
      </c>
      <c r="L13" s="598"/>
      <c r="M13" s="599"/>
      <c r="N13" s="600"/>
    </row>
    <row r="14" spans="1:14" ht="188.25" customHeight="1">
      <c r="A14" s="601">
        <v>4</v>
      </c>
      <c r="B14" s="590" t="s">
        <v>483</v>
      </c>
      <c r="C14" s="591"/>
      <c r="D14" s="592"/>
      <c r="E14" s="593" t="s">
        <v>494</v>
      </c>
      <c r="F14" s="594" t="s">
        <v>2141</v>
      </c>
      <c r="G14" s="594">
        <v>1</v>
      </c>
      <c r="H14" s="595"/>
      <c r="I14" s="596"/>
      <c r="J14" s="596">
        <f>H14*G14</f>
        <v>0</v>
      </c>
      <c r="K14" s="597">
        <f>I14*G14</f>
        <v>0</v>
      </c>
      <c r="L14" s="598"/>
      <c r="M14" s="599"/>
      <c r="N14" s="600"/>
    </row>
    <row r="15" spans="1:14" ht="12.95" customHeight="1" thickBot="1">
      <c r="A15" s="602"/>
      <c r="B15" s="603"/>
      <c r="C15" s="604" t="s">
        <v>1477</v>
      </c>
      <c r="D15" s="605"/>
      <c r="E15" s="606" t="s">
        <v>1477</v>
      </c>
      <c r="F15" s="607" t="s">
        <v>1477</v>
      </c>
      <c r="G15" s="608" t="s">
        <v>1477</v>
      </c>
      <c r="H15" s="609"/>
      <c r="I15" s="610"/>
      <c r="J15" s="611"/>
      <c r="K15" s="612"/>
      <c r="L15" s="613"/>
    </row>
    <row r="16" spans="1:14" ht="12" customHeight="1">
      <c r="A16" s="614" t="s">
        <v>484</v>
      </c>
      <c r="B16" s="615"/>
      <c r="C16" s="616"/>
      <c r="D16" s="617"/>
      <c r="E16" s="618"/>
      <c r="F16" s="619"/>
      <c r="G16" s="620"/>
      <c r="H16" s="621"/>
      <c r="I16" s="622"/>
      <c r="J16" s="622" t="s">
        <v>1477</v>
      </c>
      <c r="K16" s="622"/>
      <c r="L16" s="613"/>
    </row>
    <row r="17" spans="1:12" ht="12" customHeight="1">
      <c r="A17" s="576"/>
      <c r="B17" s="576"/>
      <c r="C17" s="576"/>
      <c r="D17" s="576" t="s">
        <v>1477</v>
      </c>
      <c r="E17" s="576"/>
      <c r="F17" s="576"/>
      <c r="G17" s="576"/>
      <c r="H17" s="577"/>
      <c r="I17" s="622"/>
      <c r="J17" s="622"/>
      <c r="K17" s="622"/>
      <c r="L17" s="576"/>
    </row>
    <row r="18" spans="1:12" ht="12" customHeight="1">
      <c r="A18" s="623"/>
      <c r="B18" s="624"/>
      <c r="C18" s="625"/>
      <c r="D18" s="625"/>
      <c r="E18" s="625"/>
      <c r="F18" s="625"/>
      <c r="G18" s="624" t="str">
        <f>A8</f>
        <v xml:space="preserve"> </v>
      </c>
      <c r="H18" s="733" t="s">
        <v>442</v>
      </c>
      <c r="I18" s="733"/>
      <c r="J18" s="595">
        <f>SUM(J11:J15)</f>
        <v>0</v>
      </c>
      <c r="K18" s="622"/>
      <c r="L18" s="576"/>
    </row>
    <row r="19" spans="1:12" ht="12" customHeight="1">
      <c r="A19" s="626"/>
      <c r="B19" s="576"/>
      <c r="C19" s="576"/>
      <c r="D19" s="576"/>
      <c r="E19" s="576"/>
      <c r="F19" s="576"/>
      <c r="G19" s="576"/>
      <c r="H19" s="734" t="s">
        <v>443</v>
      </c>
      <c r="I19" s="734"/>
      <c r="J19" s="627">
        <f>SUM(K11:K15)</f>
        <v>0</v>
      </c>
      <c r="K19" s="577"/>
      <c r="L19" s="576"/>
    </row>
    <row r="20" spans="1:12" ht="12" customHeight="1">
      <c r="A20" s="628"/>
      <c r="B20" s="629"/>
      <c r="C20" s="629"/>
      <c r="D20" s="629"/>
      <c r="E20" s="629"/>
      <c r="F20" s="629"/>
      <c r="G20" s="629"/>
      <c r="H20" s="735" t="s">
        <v>444</v>
      </c>
      <c r="I20" s="735"/>
      <c r="J20" s="596">
        <f>SUM(J18:J19)</f>
        <v>0</v>
      </c>
      <c r="K20" s="577"/>
      <c r="L20" s="576"/>
    </row>
    <row r="21" spans="1:12" ht="12" customHeight="1">
      <c r="A21" s="630" t="s">
        <v>485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honeticPr fontId="57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topLeftCell="A83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1711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1716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87" t="s">
        <v>324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1470</v>
      </c>
      <c r="E11" s="29"/>
      <c r="F11" s="24" t="s">
        <v>1456</v>
      </c>
      <c r="G11" s="29"/>
      <c r="H11" s="29"/>
      <c r="I11" s="26" t="s">
        <v>1471</v>
      </c>
      <c r="J11" s="24" t="s">
        <v>1456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1472</v>
      </c>
      <c r="E12" s="29"/>
      <c r="F12" s="24" t="s">
        <v>1477</v>
      </c>
      <c r="G12" s="29"/>
      <c r="H12" s="29"/>
      <c r="I12" s="26" t="s">
        <v>1474</v>
      </c>
      <c r="J12" s="52">
        <f ca="1">'Rekapitulace stavby'!AN8</f>
        <v>45743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1475</v>
      </c>
      <c r="E14" s="29"/>
      <c r="F14" s="29"/>
      <c r="G14" s="29"/>
      <c r="H14" s="29"/>
      <c r="I14" s="26" t="s">
        <v>1476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1478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1479</v>
      </c>
      <c r="E17" s="29"/>
      <c r="F17" s="29"/>
      <c r="G17" s="29"/>
      <c r="H17" s="29"/>
      <c r="I17" s="26" t="s">
        <v>1476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695" t="str">
        <f ca="1">'Rekapitulace stavby'!E14</f>
        <v xml:space="preserve"> </v>
      </c>
      <c r="F18" s="695"/>
      <c r="G18" s="695"/>
      <c r="H18" s="695"/>
      <c r="I18" s="26" t="s">
        <v>1478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1480</v>
      </c>
      <c r="E20" s="29"/>
      <c r="F20" s="29"/>
      <c r="G20" s="29"/>
      <c r="H20" s="29"/>
      <c r="I20" s="26" t="s">
        <v>1476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1478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1483</v>
      </c>
      <c r="E23" s="29"/>
      <c r="F23" s="29"/>
      <c r="G23" s="29"/>
      <c r="H23" s="29"/>
      <c r="I23" s="26" t="s">
        <v>1476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1478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1485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697" t="s">
        <v>1456</v>
      </c>
      <c r="F27" s="697"/>
      <c r="G27" s="697"/>
      <c r="H27" s="69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1486</v>
      </c>
      <c r="E30" s="29"/>
      <c r="F30" s="29"/>
      <c r="G30" s="29"/>
      <c r="H30" s="29"/>
      <c r="I30" s="29"/>
      <c r="J30" s="67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1488</v>
      </c>
      <c r="G32" s="29"/>
      <c r="H32" s="29"/>
      <c r="I32" s="33" t="s">
        <v>1487</v>
      </c>
      <c r="J32" s="33" t="s">
        <v>1489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1490</v>
      </c>
      <c r="E33" s="26" t="s">
        <v>1491</v>
      </c>
      <c r="F33" s="101">
        <f>ROUND((SUM(BE118:BE121)),  2)</f>
        <v>0</v>
      </c>
      <c r="G33" s="29"/>
      <c r="H33" s="29"/>
      <c r="I33" s="102">
        <v>0.21</v>
      </c>
      <c r="J33" s="101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1492</v>
      </c>
      <c r="F34" s="101">
        <f>ROUND((SUM(BF118:BF121)),  2)</f>
        <v>0</v>
      </c>
      <c r="G34" s="29"/>
      <c r="H34" s="29"/>
      <c r="I34" s="102">
        <v>0.12</v>
      </c>
      <c r="J34" s="101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1493</v>
      </c>
      <c r="F35" s="101">
        <f>ROUND((SUM(BG118:BG121)),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1494</v>
      </c>
      <c r="F36" s="101">
        <f>ROUND((SUM(BH118:BH121)),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1495</v>
      </c>
      <c r="F37" s="101">
        <f>ROUND((SUM(BI118:BI121)),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1496</v>
      </c>
      <c r="E39" s="37"/>
      <c r="F39" s="37"/>
      <c r="G39" s="103" t="s">
        <v>1497</v>
      </c>
      <c r="H39" s="38" t="s">
        <v>1498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1716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87" t="str">
        <f>E9</f>
        <v>PS_03 - Dálkový přenos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1472</v>
      </c>
      <c r="D89" s="29"/>
      <c r="E89" s="29"/>
      <c r="F89" s="24" t="str">
        <f>F12</f>
        <v xml:space="preserve"> </v>
      </c>
      <c r="G89" s="29"/>
      <c r="H89" s="29"/>
      <c r="I89" s="26" t="s">
        <v>1474</v>
      </c>
      <c r="J89" s="52">
        <f>IF(J12="","",J12)</f>
        <v>45743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1475</v>
      </c>
      <c r="D91" s="29"/>
      <c r="E91" s="29"/>
      <c r="F91" s="24" t="str">
        <f>E15</f>
        <v xml:space="preserve"> </v>
      </c>
      <c r="G91" s="29"/>
      <c r="H91" s="29"/>
      <c r="I91" s="26" t="s">
        <v>1480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1479</v>
      </c>
      <c r="D92" s="29"/>
      <c r="E92" s="29"/>
      <c r="F92" s="24" t="str">
        <f>IF(E18="","",E18)</f>
        <v xml:space="preserve"> </v>
      </c>
      <c r="G92" s="29"/>
      <c r="H92" s="29"/>
      <c r="I92" s="26" t="s">
        <v>1483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1721</v>
      </c>
      <c r="D94" s="35"/>
      <c r="E94" s="35"/>
      <c r="F94" s="35"/>
      <c r="G94" s="35"/>
      <c r="H94" s="35"/>
      <c r="I94" s="35"/>
      <c r="J94" s="109" t="s">
        <v>1722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1723</v>
      </c>
      <c r="D96" s="29"/>
      <c r="E96" s="29"/>
      <c r="F96" s="29"/>
      <c r="G96" s="29"/>
      <c r="H96" s="29"/>
      <c r="I96" s="29"/>
      <c r="J96" s="67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1724</v>
      </c>
    </row>
    <row r="97" spans="1:31" s="8" customFormat="1" ht="24.95" customHeight="1">
      <c r="B97" s="111"/>
      <c r="D97" s="112" t="s">
        <v>1188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9" customFormat="1" ht="19.899999999999999" customHeight="1">
      <c r="B98" s="115"/>
      <c r="D98" s="116" t="s">
        <v>1189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1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1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1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24.95" customHeight="1">
      <c r="A105" s="29"/>
      <c r="B105" s="30"/>
      <c r="C105" s="21" t="s">
        <v>1735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2" customHeight="1">
      <c r="A107" s="29"/>
      <c r="B107" s="30"/>
      <c r="C107" s="26" t="s">
        <v>1468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6.5" customHeight="1">
      <c r="A108" s="29"/>
      <c r="B108" s="30"/>
      <c r="C108" s="29"/>
      <c r="D108" s="29"/>
      <c r="E108" s="716" t="str">
        <f>E7</f>
        <v>Kanalizace Dvůr Králové nad Labem - Verdek</v>
      </c>
      <c r="F108" s="717"/>
      <c r="G108" s="717"/>
      <c r="H108" s="717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2" customHeight="1">
      <c r="A109" s="29"/>
      <c r="B109" s="30"/>
      <c r="C109" s="26" t="s">
        <v>1716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6.5" customHeight="1">
      <c r="A110" s="29"/>
      <c r="B110" s="30"/>
      <c r="C110" s="29"/>
      <c r="D110" s="29"/>
      <c r="E110" s="687" t="str">
        <f>E9</f>
        <v>PS_03 - Dálkový přenos</v>
      </c>
      <c r="F110" s="715"/>
      <c r="G110" s="715"/>
      <c r="H110" s="715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12" customHeight="1">
      <c r="A112" s="29"/>
      <c r="B112" s="30"/>
      <c r="C112" s="26" t="s">
        <v>1472</v>
      </c>
      <c r="D112" s="29"/>
      <c r="E112" s="29"/>
      <c r="F112" s="24" t="str">
        <f>F12</f>
        <v xml:space="preserve"> </v>
      </c>
      <c r="G112" s="29"/>
      <c r="H112" s="29"/>
      <c r="I112" s="26" t="s">
        <v>1474</v>
      </c>
      <c r="J112" s="52">
        <f>IF(J12="","",J12)</f>
        <v>45743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5.2" customHeight="1">
      <c r="A114" s="29"/>
      <c r="B114" s="30"/>
      <c r="C114" s="26" t="s">
        <v>1475</v>
      </c>
      <c r="D114" s="29"/>
      <c r="E114" s="29"/>
      <c r="F114" s="24" t="str">
        <f>E15</f>
        <v xml:space="preserve"> </v>
      </c>
      <c r="G114" s="29"/>
      <c r="H114" s="29"/>
      <c r="I114" s="26" t="s">
        <v>1480</v>
      </c>
      <c r="J114" s="27" t="str">
        <f>E21</f>
        <v>Ing. Martin Herman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25.7" customHeight="1">
      <c r="A115" s="29"/>
      <c r="B115" s="30"/>
      <c r="C115" s="26" t="s">
        <v>1479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1483</v>
      </c>
      <c r="J115" s="27" t="str">
        <f>E24</f>
        <v>VIS s.r.o. Hradec Králové, Dita Paštová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>
      <c r="A117" s="119"/>
      <c r="B117" s="120"/>
      <c r="C117" s="121" t="s">
        <v>1736</v>
      </c>
      <c r="D117" s="122" t="s">
        <v>1511</v>
      </c>
      <c r="E117" s="122" t="s">
        <v>1507</v>
      </c>
      <c r="F117" s="122" t="s">
        <v>1508</v>
      </c>
      <c r="G117" s="122" t="s">
        <v>1737</v>
      </c>
      <c r="H117" s="122" t="s">
        <v>1738</v>
      </c>
      <c r="I117" s="122" t="s">
        <v>1739</v>
      </c>
      <c r="J117" s="123" t="s">
        <v>1722</v>
      </c>
      <c r="K117" s="124" t="s">
        <v>1740</v>
      </c>
      <c r="L117" s="125"/>
      <c r="M117" s="58" t="s">
        <v>1456</v>
      </c>
      <c r="N117" s="59" t="s">
        <v>1490</v>
      </c>
      <c r="O117" s="59" t="s">
        <v>1741</v>
      </c>
      <c r="P117" s="59" t="s">
        <v>1742</v>
      </c>
      <c r="Q117" s="59" t="s">
        <v>1743</v>
      </c>
      <c r="R117" s="59" t="s">
        <v>1744</v>
      </c>
      <c r="S117" s="59" t="s">
        <v>1745</v>
      </c>
      <c r="T117" s="60" t="s">
        <v>1746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1" customFormat="1" ht="22.9" customHeight="1">
      <c r="A118" s="29"/>
      <c r="B118" s="30"/>
      <c r="C118" s="65" t="s">
        <v>1747</v>
      </c>
      <c r="D118" s="29"/>
      <c r="E118" s="29"/>
      <c r="F118" s="29"/>
      <c r="G118" s="29"/>
      <c r="H118" s="29"/>
      <c r="I118" s="29"/>
      <c r="J118" s="126">
        <f>BK118</f>
        <v>0</v>
      </c>
      <c r="K118" s="29"/>
      <c r="L118" s="30"/>
      <c r="M118" s="61"/>
      <c r="N118" s="53"/>
      <c r="O118" s="62"/>
      <c r="P118" s="127">
        <f>P119</f>
        <v>12.975</v>
      </c>
      <c r="Q118" s="62"/>
      <c r="R118" s="127">
        <f>R119</f>
        <v>0</v>
      </c>
      <c r="S118" s="62"/>
      <c r="T118" s="12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1525</v>
      </c>
      <c r="AU118" s="17" t="s">
        <v>1724</v>
      </c>
      <c r="BK118" s="129">
        <f>BK119</f>
        <v>0</v>
      </c>
    </row>
    <row r="119" spans="1:65" s="11" customFormat="1" ht="25.9" customHeight="1">
      <c r="B119" s="130"/>
      <c r="D119" s="131" t="s">
        <v>1525</v>
      </c>
      <c r="E119" s="132" t="s">
        <v>1849</v>
      </c>
      <c r="F119" s="132" t="s">
        <v>1190</v>
      </c>
      <c r="J119" s="133">
        <f>BK119</f>
        <v>0</v>
      </c>
      <c r="L119" s="130"/>
      <c r="M119" s="134"/>
      <c r="N119" s="135"/>
      <c r="O119" s="135"/>
      <c r="P119" s="136">
        <f>P120</f>
        <v>12.975</v>
      </c>
      <c r="Q119" s="135"/>
      <c r="R119" s="136">
        <f>R120</f>
        <v>0</v>
      </c>
      <c r="S119" s="135"/>
      <c r="T119" s="137">
        <f>T120</f>
        <v>0</v>
      </c>
      <c r="AR119" s="131" t="s">
        <v>1764</v>
      </c>
      <c r="AT119" s="138" t="s">
        <v>1525</v>
      </c>
      <c r="AU119" s="138" t="s">
        <v>1526</v>
      </c>
      <c r="AY119" s="131" t="s">
        <v>1750</v>
      </c>
      <c r="BK119" s="139">
        <f>BK120</f>
        <v>0</v>
      </c>
    </row>
    <row r="120" spans="1:65" s="11" customFormat="1" ht="22.9" customHeight="1">
      <c r="B120" s="130"/>
      <c r="D120" s="131" t="s">
        <v>1525</v>
      </c>
      <c r="E120" s="140" t="s">
        <v>1191</v>
      </c>
      <c r="F120" s="140" t="s">
        <v>1192</v>
      </c>
      <c r="J120" s="141">
        <f>BK120</f>
        <v>0</v>
      </c>
      <c r="L120" s="130"/>
      <c r="M120" s="134"/>
      <c r="N120" s="135"/>
      <c r="O120" s="135"/>
      <c r="P120" s="136">
        <f>P121</f>
        <v>12.975</v>
      </c>
      <c r="Q120" s="135"/>
      <c r="R120" s="136">
        <f>R121</f>
        <v>0</v>
      </c>
      <c r="S120" s="135"/>
      <c r="T120" s="137">
        <f>T121</f>
        <v>0</v>
      </c>
      <c r="AR120" s="131" t="s">
        <v>1764</v>
      </c>
      <c r="AT120" s="138" t="s">
        <v>1525</v>
      </c>
      <c r="AU120" s="138" t="s">
        <v>1533</v>
      </c>
      <c r="AY120" s="131" t="s">
        <v>1750</v>
      </c>
      <c r="BK120" s="139">
        <f>BK121</f>
        <v>0</v>
      </c>
    </row>
    <row r="121" spans="1:65" s="1" customFormat="1" ht="24.2" customHeight="1">
      <c r="A121" s="29"/>
      <c r="B121" s="142"/>
      <c r="C121" s="143" t="s">
        <v>1533</v>
      </c>
      <c r="D121" s="143" t="s">
        <v>1752</v>
      </c>
      <c r="E121" s="144" t="s">
        <v>325</v>
      </c>
      <c r="F121" s="145" t="s">
        <v>1710</v>
      </c>
      <c r="G121" s="146" t="s">
        <v>2141</v>
      </c>
      <c r="H121" s="147">
        <v>1</v>
      </c>
      <c r="I121" s="148">
        <f ca="1">Přenos!L7</f>
        <v>0</v>
      </c>
      <c r="J121" s="148">
        <f>ROUND(I121*H121,2)</f>
        <v>0</v>
      </c>
      <c r="K121" s="149"/>
      <c r="L121" s="30"/>
      <c r="M121" s="197" t="s">
        <v>1456</v>
      </c>
      <c r="N121" s="198" t="s">
        <v>1491</v>
      </c>
      <c r="O121" s="199">
        <v>12.975</v>
      </c>
      <c r="P121" s="199">
        <f>O121*H121</f>
        <v>12.975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2051</v>
      </c>
      <c r="AT121" s="154" t="s">
        <v>1752</v>
      </c>
      <c r="AU121" s="154" t="s">
        <v>1535</v>
      </c>
      <c r="AY121" s="17" t="s">
        <v>1750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7" t="s">
        <v>1533</v>
      </c>
      <c r="BK121" s="155">
        <f>ROUND(I121*H121,2)</f>
        <v>0</v>
      </c>
      <c r="BL121" s="17" t="s">
        <v>2051</v>
      </c>
      <c r="BM121" s="154" t="s">
        <v>326</v>
      </c>
    </row>
    <row r="122" spans="1:65" s="1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zoomScale="85" zoomScaleNormal="100" zoomScaleSheetLayoutView="100" workbookViewId="0">
      <pane ySplit="6" topLeftCell="A7" activePane="bottomLeft" state="frozen"/>
      <selection pane="bottomLeft" activeCell="I9" sqref="I9:I19"/>
    </sheetView>
  </sheetViews>
  <sheetFormatPr defaultColWidth="10.6640625" defaultRowHeight="12.75"/>
  <cols>
    <col min="1" max="1" width="9.83203125" style="668" bestFit="1" customWidth="1"/>
    <col min="2" max="2" width="6.83203125" style="668" customWidth="1"/>
    <col min="3" max="3" width="5.5" style="668" customWidth="1"/>
    <col min="4" max="4" width="68.1640625" style="670" customWidth="1"/>
    <col min="5" max="5" width="10.1640625" style="668" customWidth="1"/>
    <col min="6" max="6" width="10.6640625" style="668"/>
    <col min="7" max="12" width="12.5" style="644" customWidth="1"/>
    <col min="13" max="16384" width="10.6640625" style="642"/>
  </cols>
  <sheetData>
    <row r="1" spans="1:17" ht="20.25">
      <c r="A1" s="640"/>
      <c r="B1" s="736" t="s">
        <v>495</v>
      </c>
      <c r="C1" s="736"/>
      <c r="D1" s="736"/>
      <c r="E1" s="641"/>
      <c r="F1" s="642"/>
      <c r="G1" s="643"/>
      <c r="I1" s="645"/>
      <c r="K1" s="645"/>
    </row>
    <row r="2" spans="1:17">
      <c r="A2" s="642"/>
      <c r="B2" s="736"/>
      <c r="C2" s="736"/>
      <c r="D2" s="736"/>
      <c r="E2" s="641"/>
      <c r="F2" s="642"/>
      <c r="G2" s="646"/>
      <c r="H2" s="647"/>
      <c r="I2" s="648"/>
      <c r="J2" s="648"/>
      <c r="K2" s="648"/>
      <c r="L2" s="648"/>
    </row>
    <row r="3" spans="1:17">
      <c r="A3" s="642"/>
      <c r="B3" s="737"/>
      <c r="C3" s="737"/>
      <c r="D3" s="737"/>
      <c r="E3" s="641"/>
      <c r="F3" s="642"/>
      <c r="G3" s="647"/>
      <c r="H3" s="647"/>
      <c r="I3" s="648"/>
      <c r="J3" s="648"/>
      <c r="K3" s="648"/>
      <c r="L3" s="648"/>
    </row>
    <row r="4" spans="1:17" ht="25.5">
      <c r="A4" s="649" t="s">
        <v>496</v>
      </c>
      <c r="B4" s="738" t="s">
        <v>388</v>
      </c>
      <c r="C4" s="738"/>
      <c r="D4" s="738"/>
      <c r="E4" s="650" t="s">
        <v>497</v>
      </c>
      <c r="F4" s="650" t="s">
        <v>498</v>
      </c>
      <c r="G4" s="651" t="s">
        <v>499</v>
      </c>
      <c r="H4" s="651" t="s">
        <v>500</v>
      </c>
      <c r="I4" s="651" t="s">
        <v>501</v>
      </c>
      <c r="J4" s="651" t="s">
        <v>502</v>
      </c>
      <c r="K4" s="651" t="s">
        <v>503</v>
      </c>
      <c r="L4" s="651" t="s">
        <v>504</v>
      </c>
    </row>
    <row r="5" spans="1:17">
      <c r="A5" s="652">
        <v>1</v>
      </c>
      <c r="B5" s="652">
        <v>2</v>
      </c>
      <c r="C5" s="652">
        <v>3</v>
      </c>
      <c r="D5" s="652">
        <v>4</v>
      </c>
      <c r="E5" s="652">
        <v>5</v>
      </c>
      <c r="F5" s="652">
        <v>6</v>
      </c>
      <c r="G5" s="652">
        <v>7</v>
      </c>
      <c r="H5" s="652">
        <v>8</v>
      </c>
      <c r="I5" s="652">
        <v>9</v>
      </c>
      <c r="J5" s="652">
        <v>10</v>
      </c>
      <c r="K5" s="652">
        <v>11</v>
      </c>
      <c r="L5" s="652">
        <v>12</v>
      </c>
    </row>
    <row r="6" spans="1:17" ht="13.5" thickBot="1">
      <c r="A6" s="653" t="s">
        <v>505</v>
      </c>
      <c r="B6" s="653" t="s">
        <v>505</v>
      </c>
      <c r="C6" s="653" t="s">
        <v>505</v>
      </c>
      <c r="D6" s="654" t="s">
        <v>505</v>
      </c>
      <c r="E6" s="653" t="s">
        <v>505</v>
      </c>
      <c r="F6" s="653" t="s">
        <v>505</v>
      </c>
      <c r="G6" s="653" t="s">
        <v>1498</v>
      </c>
      <c r="H6" s="653" t="s">
        <v>1498</v>
      </c>
      <c r="I6" s="653" t="s">
        <v>1498</v>
      </c>
      <c r="J6" s="653" t="s">
        <v>1498</v>
      </c>
      <c r="K6" s="653" t="s">
        <v>1498</v>
      </c>
      <c r="L6" s="653" t="s">
        <v>1498</v>
      </c>
    </row>
    <row r="7" spans="1:17" ht="16.5" thickBot="1">
      <c r="A7" s="655"/>
      <c r="B7" s="656" t="s">
        <v>1747</v>
      </c>
      <c r="C7" s="655"/>
      <c r="D7" s="657"/>
      <c r="E7" s="655"/>
      <c r="F7" s="655"/>
      <c r="G7" s="655"/>
      <c r="H7" s="658">
        <f>SUM(H$8,H$39,H$59)</f>
        <v>0</v>
      </c>
      <c r="I7" s="655"/>
      <c r="J7" s="658">
        <f>SUM(J$8,J$39,J$59)</f>
        <v>0</v>
      </c>
      <c r="K7" s="655"/>
      <c r="L7" s="658">
        <f>SUM(L$8,L$39,L$59)</f>
        <v>0</v>
      </c>
    </row>
    <row r="8" spans="1:17" ht="15">
      <c r="A8" s="659"/>
      <c r="B8" s="660" t="s">
        <v>506</v>
      </c>
      <c r="C8" s="659"/>
      <c r="D8" s="661"/>
      <c r="E8" s="659"/>
      <c r="F8" s="659"/>
      <c r="G8" s="662"/>
      <c r="H8" s="662">
        <f>SUM(H9:H35)</f>
        <v>0</v>
      </c>
      <c r="I8" s="662"/>
      <c r="J8" s="662">
        <f>SUM(J9:J35)</f>
        <v>0</v>
      </c>
      <c r="K8" s="662"/>
      <c r="L8" s="662">
        <f>SUM(L9:L38)</f>
        <v>0</v>
      </c>
    </row>
    <row r="9" spans="1:17">
      <c r="A9" s="663">
        <v>20</v>
      </c>
      <c r="B9" s="664" t="s">
        <v>507</v>
      </c>
      <c r="C9" s="663"/>
      <c r="D9" s="665"/>
      <c r="E9" s="663" t="s">
        <v>2141</v>
      </c>
      <c r="F9" s="663">
        <v>1</v>
      </c>
      <c r="G9" s="666"/>
      <c r="H9" s="667">
        <f>$F9*$G9</f>
        <v>0</v>
      </c>
      <c r="I9" s="666"/>
      <c r="J9" s="667">
        <f>$F9*$I9</f>
        <v>0</v>
      </c>
      <c r="K9" s="666">
        <f>$G9+$I9</f>
        <v>0</v>
      </c>
      <c r="L9" s="667">
        <f>$H9+$J9</f>
        <v>0</v>
      </c>
      <c r="O9" s="644"/>
      <c r="Q9" s="644"/>
    </row>
    <row r="10" spans="1:17" ht="25.5">
      <c r="B10" s="669"/>
      <c r="D10" s="670" t="s">
        <v>508</v>
      </c>
      <c r="H10" s="671"/>
      <c r="J10" s="671"/>
      <c r="L10" s="671"/>
      <c r="O10" s="644"/>
      <c r="Q10" s="644"/>
    </row>
    <row r="11" spans="1:17">
      <c r="B11" s="668">
        <v>1</v>
      </c>
      <c r="C11" s="668" t="s">
        <v>401</v>
      </c>
      <c r="D11" s="670" t="s">
        <v>509</v>
      </c>
      <c r="O11" s="644"/>
      <c r="Q11" s="644"/>
    </row>
    <row r="12" spans="1:17">
      <c r="B12" s="668">
        <v>1</v>
      </c>
      <c r="C12" s="668" t="s">
        <v>401</v>
      </c>
      <c r="D12" s="670" t="s">
        <v>510</v>
      </c>
      <c r="O12" s="644"/>
      <c r="Q12" s="644"/>
    </row>
    <row r="13" spans="1:17">
      <c r="A13" s="663">
        <v>23</v>
      </c>
      <c r="B13" s="664" t="s">
        <v>511</v>
      </c>
      <c r="C13" s="663"/>
      <c r="D13" s="665"/>
      <c r="E13" s="663" t="s">
        <v>2141</v>
      </c>
      <c r="F13" s="663">
        <v>1</v>
      </c>
      <c r="G13" s="666"/>
      <c r="H13" s="667">
        <f>$F13*$G13</f>
        <v>0</v>
      </c>
      <c r="I13" s="666"/>
      <c r="J13" s="667">
        <f>$F13*$I13</f>
        <v>0</v>
      </c>
      <c r="K13" s="666">
        <f>$G13+$I13</f>
        <v>0</v>
      </c>
      <c r="L13" s="667">
        <f>$H13+$J13</f>
        <v>0</v>
      </c>
      <c r="O13" s="644"/>
      <c r="Q13" s="644"/>
    </row>
    <row r="14" spans="1:17">
      <c r="D14" s="670" t="s">
        <v>512</v>
      </c>
      <c r="O14" s="644"/>
      <c r="Q14" s="644"/>
    </row>
    <row r="15" spans="1:17">
      <c r="D15" s="670" t="s">
        <v>513</v>
      </c>
      <c r="O15" s="644"/>
      <c r="Q15" s="644"/>
    </row>
    <row r="16" spans="1:17">
      <c r="A16" s="663">
        <v>6</v>
      </c>
      <c r="B16" s="664" t="s">
        <v>514</v>
      </c>
      <c r="C16" s="663"/>
      <c r="D16" s="665"/>
      <c r="E16" s="663" t="s">
        <v>2141</v>
      </c>
      <c r="F16" s="663">
        <v>1</v>
      </c>
      <c r="G16" s="666"/>
      <c r="H16" s="667">
        <f>$F16*$G16</f>
        <v>0</v>
      </c>
      <c r="I16" s="666"/>
      <c r="J16" s="667">
        <f>$F16*$I16</f>
        <v>0</v>
      </c>
      <c r="K16" s="666">
        <f>$G16+$I16</f>
        <v>0</v>
      </c>
      <c r="L16" s="667">
        <f>$H16+$J16</f>
        <v>0</v>
      </c>
      <c r="O16" s="644"/>
      <c r="Q16" s="644"/>
    </row>
    <row r="17" spans="1:17">
      <c r="B17" s="668">
        <v>1</v>
      </c>
      <c r="C17" s="668" t="s">
        <v>401</v>
      </c>
      <c r="D17" s="670" t="s">
        <v>514</v>
      </c>
      <c r="O17" s="644"/>
      <c r="Q17" s="644"/>
    </row>
    <row r="18" spans="1:17">
      <c r="A18" s="663">
        <v>7</v>
      </c>
      <c r="B18" s="664" t="s">
        <v>515</v>
      </c>
      <c r="C18" s="663"/>
      <c r="D18" s="665"/>
      <c r="E18" s="663" t="s">
        <v>2141</v>
      </c>
      <c r="F18" s="663">
        <v>1</v>
      </c>
      <c r="G18" s="666"/>
      <c r="H18" s="667">
        <f>$F18*$G18</f>
        <v>0</v>
      </c>
      <c r="I18" s="666"/>
      <c r="J18" s="667">
        <f>$F18*$I18</f>
        <v>0</v>
      </c>
      <c r="K18" s="666">
        <f>$G18+$I18</f>
        <v>0</v>
      </c>
      <c r="L18" s="667">
        <f>$H18+$J18</f>
        <v>0</v>
      </c>
      <c r="O18" s="644"/>
      <c r="Q18" s="644"/>
    </row>
    <row r="19" spans="1:17">
      <c r="B19" s="668">
        <v>1</v>
      </c>
      <c r="C19" s="668" t="s">
        <v>401</v>
      </c>
      <c r="D19" s="670" t="s">
        <v>515</v>
      </c>
      <c r="O19" s="644"/>
      <c r="Q19" s="644"/>
    </row>
    <row r="20" spans="1:17">
      <c r="A20" s="663">
        <v>8</v>
      </c>
      <c r="B20" s="664" t="s">
        <v>516</v>
      </c>
      <c r="C20" s="663"/>
      <c r="D20" s="665"/>
      <c r="E20" s="663" t="s">
        <v>2141</v>
      </c>
      <c r="F20" s="663">
        <v>1</v>
      </c>
      <c r="G20" s="666"/>
      <c r="H20" s="667">
        <f>$F20*$G20</f>
        <v>0</v>
      </c>
      <c r="I20" s="666"/>
      <c r="J20" s="667">
        <f>$F20*$I20</f>
        <v>0</v>
      </c>
      <c r="K20" s="666">
        <f>$G20+$I20</f>
        <v>0</v>
      </c>
      <c r="L20" s="667">
        <f>$H20+$J20</f>
        <v>0</v>
      </c>
      <c r="O20" s="644"/>
      <c r="Q20" s="644"/>
    </row>
    <row r="21" spans="1:17">
      <c r="B21" s="668">
        <v>1</v>
      </c>
      <c r="C21" s="668" t="s">
        <v>401</v>
      </c>
      <c r="D21" s="670" t="s">
        <v>516</v>
      </c>
      <c r="O21" s="644"/>
      <c r="Q21" s="644"/>
    </row>
    <row r="22" spans="1:17">
      <c r="A22" s="663">
        <v>9</v>
      </c>
      <c r="B22" s="664" t="s">
        <v>517</v>
      </c>
      <c r="C22" s="663"/>
      <c r="D22" s="665"/>
      <c r="E22" s="663" t="s">
        <v>2141</v>
      </c>
      <c r="F22" s="663">
        <v>1</v>
      </c>
      <c r="G22" s="666"/>
      <c r="H22" s="667">
        <f>$F22*$G22</f>
        <v>0</v>
      </c>
      <c r="I22" s="666"/>
      <c r="J22" s="667">
        <f>$F22*$I22</f>
        <v>0</v>
      </c>
      <c r="K22" s="666">
        <f>$G22+$I22</f>
        <v>0</v>
      </c>
      <c r="L22" s="667">
        <f>$H22+$J22</f>
        <v>0</v>
      </c>
      <c r="O22" s="644"/>
      <c r="Q22" s="644"/>
    </row>
    <row r="23" spans="1:17">
      <c r="B23" s="668">
        <v>1</v>
      </c>
      <c r="C23" s="668" t="s">
        <v>401</v>
      </c>
      <c r="D23" s="670" t="s">
        <v>518</v>
      </c>
      <c r="O23" s="644"/>
      <c r="Q23" s="644"/>
    </row>
    <row r="24" spans="1:17">
      <c r="A24" s="663">
        <v>10</v>
      </c>
      <c r="B24" s="664" t="s">
        <v>519</v>
      </c>
      <c r="C24" s="663"/>
      <c r="D24" s="665"/>
      <c r="E24" s="663" t="s">
        <v>2141</v>
      </c>
      <c r="F24" s="663">
        <v>28</v>
      </c>
      <c r="G24" s="666"/>
      <c r="H24" s="667">
        <f>$F24*$G24</f>
        <v>0</v>
      </c>
      <c r="I24" s="666"/>
      <c r="J24" s="667">
        <f>$F24*$I24</f>
        <v>0</v>
      </c>
      <c r="K24" s="666">
        <f>$G24+$I24</f>
        <v>0</v>
      </c>
      <c r="L24" s="667">
        <f>$H24+$J24</f>
        <v>0</v>
      </c>
      <c r="O24" s="644"/>
      <c r="Q24" s="644"/>
    </row>
    <row r="25" spans="1:17" ht="25.5">
      <c r="B25" s="668">
        <v>1</v>
      </c>
      <c r="C25" s="668" t="s">
        <v>401</v>
      </c>
      <c r="D25" s="670" t="s">
        <v>520</v>
      </c>
      <c r="O25" s="644"/>
      <c r="Q25" s="644"/>
    </row>
    <row r="26" spans="1:17">
      <c r="A26" s="663">
        <v>11</v>
      </c>
      <c r="B26" s="664" t="s">
        <v>521</v>
      </c>
      <c r="C26" s="663"/>
      <c r="D26" s="665"/>
      <c r="E26" s="663" t="s">
        <v>2141</v>
      </c>
      <c r="F26" s="663">
        <v>28</v>
      </c>
      <c r="G26" s="666"/>
      <c r="H26" s="667">
        <f>$F26*$G26</f>
        <v>0</v>
      </c>
      <c r="I26" s="666"/>
      <c r="J26" s="667">
        <f>$F26*$I26</f>
        <v>0</v>
      </c>
      <c r="K26" s="666">
        <f>$G26+$I26</f>
        <v>0</v>
      </c>
      <c r="L26" s="667">
        <f>$H26+$J26</f>
        <v>0</v>
      </c>
      <c r="O26" s="644"/>
      <c r="Q26" s="644"/>
    </row>
    <row r="27" spans="1:17">
      <c r="D27" s="670" t="s">
        <v>512</v>
      </c>
      <c r="O27" s="644"/>
      <c r="Q27" s="644"/>
    </row>
    <row r="28" spans="1:17">
      <c r="D28" s="670" t="s">
        <v>522</v>
      </c>
      <c r="O28" s="644"/>
      <c r="Q28" s="644"/>
    </row>
    <row r="29" spans="1:17">
      <c r="B29" s="668">
        <v>1</v>
      </c>
      <c r="C29" s="668" t="s">
        <v>401</v>
      </c>
      <c r="D29" s="670" t="s">
        <v>523</v>
      </c>
      <c r="O29" s="644"/>
      <c r="Q29" s="644"/>
    </row>
    <row r="30" spans="1:17">
      <c r="A30" s="663">
        <v>12</v>
      </c>
      <c r="B30" s="664" t="s">
        <v>524</v>
      </c>
      <c r="C30" s="663"/>
      <c r="D30" s="665"/>
      <c r="E30" s="663" t="s">
        <v>2141</v>
      </c>
      <c r="F30" s="663">
        <v>1</v>
      </c>
      <c r="G30" s="666"/>
      <c r="H30" s="667">
        <f>$F30*$G30</f>
        <v>0</v>
      </c>
      <c r="I30" s="666"/>
      <c r="J30" s="667">
        <f>$F30*$I30</f>
        <v>0</v>
      </c>
      <c r="K30" s="666">
        <f>$G30+$I30</f>
        <v>0</v>
      </c>
      <c r="L30" s="667">
        <f>$H30+$J30</f>
        <v>0</v>
      </c>
      <c r="O30" s="644"/>
      <c r="Q30" s="644"/>
    </row>
    <row r="31" spans="1:17">
      <c r="B31" s="668">
        <v>1</v>
      </c>
      <c r="C31" s="668" t="s">
        <v>2141</v>
      </c>
      <c r="D31" s="670" t="s">
        <v>524</v>
      </c>
      <c r="O31" s="644"/>
      <c r="Q31" s="644"/>
    </row>
    <row r="32" spans="1:17">
      <c r="A32" s="663">
        <v>13</v>
      </c>
      <c r="B32" s="664" t="s">
        <v>525</v>
      </c>
      <c r="C32" s="663"/>
      <c r="D32" s="665"/>
      <c r="E32" s="663" t="s">
        <v>2141</v>
      </c>
      <c r="F32" s="663">
        <v>28</v>
      </c>
      <c r="G32" s="666"/>
      <c r="H32" s="667">
        <f>$F32*$G32</f>
        <v>0</v>
      </c>
      <c r="I32" s="666"/>
      <c r="J32" s="667">
        <f>$F32*$I32</f>
        <v>0</v>
      </c>
      <c r="K32" s="666">
        <f>$G32+$I32</f>
        <v>0</v>
      </c>
      <c r="L32" s="667">
        <f>$H32+$J32</f>
        <v>0</v>
      </c>
      <c r="O32" s="644"/>
      <c r="Q32" s="644"/>
    </row>
    <row r="33" spans="1:17">
      <c r="B33" s="668">
        <v>1</v>
      </c>
      <c r="C33" s="668" t="s">
        <v>2141</v>
      </c>
      <c r="D33" s="670" t="s">
        <v>526</v>
      </c>
      <c r="O33" s="644"/>
      <c r="Q33" s="644"/>
    </row>
    <row r="34" spans="1:17" ht="25.5">
      <c r="D34" s="670" t="s">
        <v>527</v>
      </c>
      <c r="O34" s="644"/>
      <c r="Q34" s="644"/>
    </row>
    <row r="35" spans="1:17">
      <c r="A35" s="663">
        <v>14</v>
      </c>
      <c r="B35" s="664" t="s">
        <v>528</v>
      </c>
      <c r="C35" s="663"/>
      <c r="D35" s="665"/>
      <c r="E35" s="663" t="s">
        <v>2141</v>
      </c>
      <c r="F35" s="663">
        <v>1</v>
      </c>
      <c r="G35" s="666"/>
      <c r="H35" s="667">
        <f>$F35*$G35</f>
        <v>0</v>
      </c>
      <c r="I35" s="666"/>
      <c r="J35" s="667">
        <f>$F35*$I35</f>
        <v>0</v>
      </c>
      <c r="K35" s="666">
        <f>$G35+$I35</f>
        <v>0</v>
      </c>
      <c r="L35" s="667">
        <f>$H35+$J35</f>
        <v>0</v>
      </c>
      <c r="O35" s="644"/>
      <c r="Q35" s="644"/>
    </row>
    <row r="36" spans="1:17">
      <c r="D36" s="670" t="s">
        <v>512</v>
      </c>
      <c r="O36" s="644"/>
      <c r="Q36" s="644"/>
    </row>
    <row r="37" spans="1:17">
      <c r="D37" s="670" t="s">
        <v>529</v>
      </c>
      <c r="O37" s="644"/>
      <c r="Q37" s="644"/>
    </row>
    <row r="38" spans="1:17" ht="13.5" thickBot="1">
      <c r="O38" s="644"/>
      <c r="Q38" s="644"/>
    </row>
    <row r="39" spans="1:17" ht="15">
      <c r="A39" s="659"/>
      <c r="B39" s="660" t="s">
        <v>530</v>
      </c>
      <c r="C39" s="659"/>
      <c r="D39" s="672" t="s">
        <v>531</v>
      </c>
      <c r="E39" s="659"/>
      <c r="F39" s="659"/>
      <c r="G39" s="662">
        <v>0</v>
      </c>
      <c r="H39" s="662">
        <f>SUM(H40:H58)</f>
        <v>0</v>
      </c>
      <c r="I39" s="662">
        <v>0</v>
      </c>
      <c r="J39" s="662">
        <f>SUM(J40:J58)</f>
        <v>0</v>
      </c>
      <c r="K39" s="662"/>
      <c r="L39" s="662">
        <f>SUM(L40:L58)</f>
        <v>0</v>
      </c>
      <c r="O39" s="673"/>
      <c r="Q39" s="673"/>
    </row>
    <row r="40" spans="1:17">
      <c r="A40" s="663">
        <v>24</v>
      </c>
      <c r="B40" s="664" t="s">
        <v>532</v>
      </c>
      <c r="C40" s="663"/>
      <c r="D40" s="665"/>
      <c r="E40" s="663" t="s">
        <v>2141</v>
      </c>
      <c r="F40" s="663">
        <v>1</v>
      </c>
      <c r="G40" s="666"/>
      <c r="H40" s="667">
        <f>$F40*$G40</f>
        <v>0</v>
      </c>
      <c r="I40" s="666"/>
      <c r="J40" s="667">
        <f>$F40*$I40</f>
        <v>0</v>
      </c>
      <c r="K40" s="666">
        <f>$G40+$I40</f>
        <v>0</v>
      </c>
      <c r="L40" s="667">
        <f>$H40+$J40</f>
        <v>0</v>
      </c>
      <c r="O40" s="644"/>
      <c r="Q40" s="644"/>
    </row>
    <row r="41" spans="1:17">
      <c r="D41" s="670" t="s">
        <v>512</v>
      </c>
      <c r="O41" s="644"/>
      <c r="Q41" s="644"/>
    </row>
    <row r="42" spans="1:17">
      <c r="B42" s="668">
        <v>1</v>
      </c>
      <c r="C42" s="668" t="s">
        <v>2141</v>
      </c>
      <c r="D42" s="670" t="s">
        <v>533</v>
      </c>
      <c r="O42" s="644"/>
      <c r="Q42" s="644"/>
    </row>
    <row r="43" spans="1:17">
      <c r="A43" s="663">
        <v>25</v>
      </c>
      <c r="B43" s="664" t="s">
        <v>534</v>
      </c>
      <c r="C43" s="663"/>
      <c r="D43" s="665"/>
      <c r="E43" s="663" t="s">
        <v>2141</v>
      </c>
      <c r="F43" s="663">
        <v>1</v>
      </c>
      <c r="G43" s="666"/>
      <c r="H43" s="667">
        <f>$F43*$G43</f>
        <v>0</v>
      </c>
      <c r="I43" s="666"/>
      <c r="J43" s="667">
        <f>$F43*$I43</f>
        <v>0</v>
      </c>
      <c r="K43" s="666">
        <f>$G43+$I43</f>
        <v>0</v>
      </c>
      <c r="L43" s="667">
        <f>$H43+$J43</f>
        <v>0</v>
      </c>
      <c r="O43" s="644"/>
      <c r="Q43" s="644"/>
    </row>
    <row r="44" spans="1:17">
      <c r="B44" s="668">
        <v>1</v>
      </c>
      <c r="C44" s="668" t="s">
        <v>401</v>
      </c>
      <c r="D44" s="670" t="s">
        <v>535</v>
      </c>
      <c r="O44" s="644"/>
      <c r="Q44" s="644"/>
    </row>
    <row r="45" spans="1:17">
      <c r="A45" s="663">
        <v>26</v>
      </c>
      <c r="B45" s="664" t="s">
        <v>536</v>
      </c>
      <c r="C45" s="663"/>
      <c r="D45" s="665"/>
      <c r="E45" s="663" t="s">
        <v>2141</v>
      </c>
      <c r="F45" s="663">
        <v>1</v>
      </c>
      <c r="G45" s="666"/>
      <c r="H45" s="667">
        <f>$F45*$G45</f>
        <v>0</v>
      </c>
      <c r="I45" s="666"/>
      <c r="J45" s="667">
        <f>$F45*$I45</f>
        <v>0</v>
      </c>
      <c r="K45" s="666">
        <f>$G45+$I45</f>
        <v>0</v>
      </c>
      <c r="L45" s="667">
        <f>$H45+$J45</f>
        <v>0</v>
      </c>
      <c r="O45" s="644"/>
      <c r="Q45" s="644"/>
    </row>
    <row r="46" spans="1:17">
      <c r="B46" s="668">
        <v>1</v>
      </c>
      <c r="C46" s="668" t="s">
        <v>401</v>
      </c>
      <c r="D46" s="670" t="s">
        <v>537</v>
      </c>
      <c r="O46" s="644"/>
      <c r="Q46" s="644"/>
    </row>
    <row r="47" spans="1:17">
      <c r="B47" s="668">
        <v>1</v>
      </c>
      <c r="C47" s="668" t="s">
        <v>401</v>
      </c>
      <c r="D47" s="670" t="s">
        <v>538</v>
      </c>
      <c r="O47" s="644"/>
      <c r="Q47" s="644"/>
    </row>
    <row r="48" spans="1:17">
      <c r="A48" s="663">
        <v>27</v>
      </c>
      <c r="B48" s="664" t="s">
        <v>539</v>
      </c>
      <c r="C48" s="663"/>
      <c r="D48" s="665"/>
      <c r="E48" s="663" t="s">
        <v>2141</v>
      </c>
      <c r="F48" s="663">
        <v>1</v>
      </c>
      <c r="G48" s="666"/>
      <c r="H48" s="667">
        <f>$F48*$G48</f>
        <v>0</v>
      </c>
      <c r="I48" s="674"/>
      <c r="J48" s="667">
        <f>$F48*$I48</f>
        <v>0</v>
      </c>
      <c r="K48" s="666">
        <f>$G48+$I48</f>
        <v>0</v>
      </c>
      <c r="L48" s="667">
        <f>$H48+$J48</f>
        <v>0</v>
      </c>
      <c r="O48" s="644"/>
      <c r="Q48" s="644"/>
    </row>
    <row r="49" spans="1:17">
      <c r="B49" s="668">
        <v>1</v>
      </c>
      <c r="C49" s="668" t="s">
        <v>401</v>
      </c>
      <c r="D49" s="670" t="s">
        <v>540</v>
      </c>
      <c r="O49" s="644"/>
      <c r="Q49" s="644"/>
    </row>
    <row r="50" spans="1:17">
      <c r="B50" s="668">
        <v>1</v>
      </c>
      <c r="C50" s="668" t="s">
        <v>401</v>
      </c>
      <c r="D50" s="670" t="s">
        <v>541</v>
      </c>
      <c r="O50" s="644"/>
      <c r="Q50" s="644"/>
    </row>
    <row r="51" spans="1:17">
      <c r="B51" s="668">
        <v>1</v>
      </c>
      <c r="C51" s="668" t="s">
        <v>401</v>
      </c>
      <c r="D51" s="670" t="s">
        <v>542</v>
      </c>
      <c r="O51" s="644"/>
      <c r="Q51" s="644"/>
    </row>
    <row r="52" spans="1:17">
      <c r="A52" s="663">
        <v>28</v>
      </c>
      <c r="B52" s="664" t="s">
        <v>543</v>
      </c>
      <c r="C52" s="663"/>
      <c r="D52" s="665"/>
      <c r="E52" s="663" t="s">
        <v>2141</v>
      </c>
      <c r="F52" s="663">
        <v>1</v>
      </c>
      <c r="G52" s="666"/>
      <c r="H52" s="667">
        <f>$F52*$G52</f>
        <v>0</v>
      </c>
      <c r="I52" s="674"/>
      <c r="J52" s="667">
        <f>$F52*$I52</f>
        <v>0</v>
      </c>
      <c r="K52" s="666">
        <f>$G52+$I52</f>
        <v>0</v>
      </c>
      <c r="L52" s="667">
        <f>$H52+$J52</f>
        <v>0</v>
      </c>
      <c r="O52" s="644"/>
      <c r="Q52" s="644"/>
    </row>
    <row r="53" spans="1:17">
      <c r="B53" s="668">
        <v>1</v>
      </c>
      <c r="C53" s="668" t="s">
        <v>401</v>
      </c>
      <c r="D53" s="670" t="s">
        <v>544</v>
      </c>
      <c r="O53" s="644"/>
      <c r="Q53" s="644"/>
    </row>
    <row r="54" spans="1:17">
      <c r="A54" s="663">
        <v>29</v>
      </c>
      <c r="B54" s="664" t="s">
        <v>545</v>
      </c>
      <c r="C54" s="663"/>
      <c r="D54" s="665"/>
      <c r="E54" s="663" t="s">
        <v>2141</v>
      </c>
      <c r="F54" s="663">
        <v>1</v>
      </c>
      <c r="G54" s="666"/>
      <c r="H54" s="667">
        <f>$F54*$G54</f>
        <v>0</v>
      </c>
      <c r="I54" s="666"/>
      <c r="J54" s="667">
        <f>$F54*$I54</f>
        <v>0</v>
      </c>
      <c r="K54" s="666">
        <f>$G54+$I54</f>
        <v>0</v>
      </c>
      <c r="L54" s="667">
        <f>$H54+$J54</f>
        <v>0</v>
      </c>
      <c r="O54" s="644"/>
      <c r="Q54" s="644"/>
    </row>
    <row r="55" spans="1:17">
      <c r="B55" s="668">
        <v>1</v>
      </c>
      <c r="C55" s="668" t="s">
        <v>401</v>
      </c>
      <c r="D55" s="670" t="s">
        <v>546</v>
      </c>
      <c r="O55" s="644"/>
      <c r="Q55" s="644"/>
    </row>
    <row r="56" spans="1:17">
      <c r="A56" s="663">
        <v>30</v>
      </c>
      <c r="B56" s="664" t="s">
        <v>547</v>
      </c>
      <c r="C56" s="663"/>
      <c r="D56" s="665"/>
      <c r="E56" s="663" t="s">
        <v>2141</v>
      </c>
      <c r="F56" s="663">
        <v>1</v>
      </c>
      <c r="G56" s="666"/>
      <c r="H56" s="667">
        <f>$F56*$G56</f>
        <v>0</v>
      </c>
      <c r="I56" s="666"/>
      <c r="J56" s="667">
        <f>$F56*$I56</f>
        <v>0</v>
      </c>
      <c r="K56" s="666">
        <f>$G56+$I56</f>
        <v>0</v>
      </c>
      <c r="L56" s="667">
        <f>$H56+$J56</f>
        <v>0</v>
      </c>
      <c r="O56" s="644"/>
      <c r="Q56" s="644"/>
    </row>
    <row r="57" spans="1:17">
      <c r="D57" s="670" t="s">
        <v>512</v>
      </c>
      <c r="O57" s="644"/>
      <c r="Q57" s="644"/>
    </row>
    <row r="58" spans="1:17" ht="13.5" thickBot="1">
      <c r="D58" s="670" t="s">
        <v>548</v>
      </c>
      <c r="O58" s="644"/>
      <c r="Q58" s="644"/>
    </row>
    <row r="59" spans="1:17" ht="15">
      <c r="A59" s="659"/>
      <c r="B59" s="660" t="s">
        <v>549</v>
      </c>
      <c r="C59" s="659"/>
      <c r="D59" s="661"/>
      <c r="E59" s="659"/>
      <c r="F59" s="659"/>
      <c r="G59" s="662">
        <v>0</v>
      </c>
      <c r="H59" s="662">
        <f>SUM(H60:H61)</f>
        <v>0</v>
      </c>
      <c r="I59" s="662">
        <v>0</v>
      </c>
      <c r="J59" s="662">
        <f>SUM(J60:J61)</f>
        <v>0</v>
      </c>
      <c r="K59" s="662"/>
      <c r="L59" s="662">
        <f>SUM(L60:L61)</f>
        <v>0</v>
      </c>
      <c r="O59" s="673"/>
      <c r="Q59" s="673"/>
    </row>
    <row r="60" spans="1:17">
      <c r="A60" s="663">
        <v>31</v>
      </c>
      <c r="B60" s="664" t="s">
        <v>550</v>
      </c>
      <c r="C60" s="663"/>
      <c r="D60" s="665"/>
      <c r="E60" s="663" t="s">
        <v>2141</v>
      </c>
      <c r="F60" s="663">
        <v>28</v>
      </c>
      <c r="G60" s="666"/>
      <c r="H60" s="667">
        <f>$F60*$G60</f>
        <v>0</v>
      </c>
      <c r="I60" s="674"/>
      <c r="J60" s="667">
        <f>$F60*$I60</f>
        <v>0</v>
      </c>
      <c r="K60" s="666">
        <f>$G60+$I60</f>
        <v>0</v>
      </c>
      <c r="L60" s="667">
        <f>$H60+$J60</f>
        <v>0</v>
      </c>
      <c r="O60" s="644"/>
      <c r="Q60" s="644"/>
    </row>
    <row r="61" spans="1:17" ht="25.5">
      <c r="B61" s="668">
        <v>1</v>
      </c>
      <c r="C61" s="668" t="s">
        <v>401</v>
      </c>
      <c r="D61" s="670" t="s">
        <v>551</v>
      </c>
      <c r="Q61" s="644"/>
    </row>
    <row r="62" spans="1:17" ht="25.5">
      <c r="D62" s="675" t="s">
        <v>552</v>
      </c>
      <c r="Q62" s="644"/>
    </row>
    <row r="63" spans="1:17">
      <c r="A63" s="630" t="s">
        <v>485</v>
      </c>
      <c r="Q63" s="644"/>
    </row>
    <row r="64" spans="1:17">
      <c r="Q64" s="644"/>
    </row>
    <row r="65" spans="17:17">
      <c r="Q65" s="644"/>
    </row>
    <row r="66" spans="17:17">
      <c r="Q66" s="673"/>
    </row>
    <row r="67" spans="17:17">
      <c r="Q67" s="644"/>
    </row>
  </sheetData>
  <mergeCells count="4">
    <mergeCell ref="B1:D1"/>
    <mergeCell ref="B2:D2"/>
    <mergeCell ref="B3:D3"/>
    <mergeCell ref="B4:D4"/>
  </mergeCells>
  <phoneticPr fontId="39" type="noConversion"/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workbookViewId="0">
      <selection activeCell="I119" sqref="I119: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693" t="s">
        <v>1460</v>
      </c>
      <c r="M2" s="694"/>
      <c r="N2" s="694"/>
      <c r="O2" s="694"/>
      <c r="P2" s="694"/>
      <c r="Q2" s="694"/>
      <c r="R2" s="694"/>
      <c r="S2" s="694"/>
      <c r="T2" s="694"/>
      <c r="U2" s="694"/>
      <c r="V2" s="694"/>
      <c r="AT2" s="17" t="s">
        <v>1714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1535</v>
      </c>
    </row>
    <row r="4" spans="1:46" ht="24.95" customHeight="1">
      <c r="B4" s="20"/>
      <c r="D4" s="21" t="s">
        <v>1715</v>
      </c>
      <c r="L4" s="20"/>
      <c r="M4" s="95" t="s">
        <v>1465</v>
      </c>
      <c r="AT4" s="17" t="s">
        <v>1458</v>
      </c>
    </row>
    <row r="5" spans="1:46" ht="6.95" customHeight="1">
      <c r="B5" s="20"/>
      <c r="L5" s="20"/>
    </row>
    <row r="6" spans="1:46" ht="12" customHeight="1">
      <c r="B6" s="20"/>
      <c r="D6" s="26" t="s">
        <v>1468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1716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87" t="s">
        <v>327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1470</v>
      </c>
      <c r="E11" s="29"/>
      <c r="F11" s="24" t="s">
        <v>1456</v>
      </c>
      <c r="G11" s="29"/>
      <c r="H11" s="29"/>
      <c r="I11" s="26" t="s">
        <v>1471</v>
      </c>
      <c r="J11" s="24" t="s">
        <v>1456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1472</v>
      </c>
      <c r="E12" s="29"/>
      <c r="F12" s="24" t="s">
        <v>1477</v>
      </c>
      <c r="G12" s="29"/>
      <c r="H12" s="29"/>
      <c r="I12" s="26" t="s">
        <v>1474</v>
      </c>
      <c r="J12" s="52">
        <f ca="1">'Rekapitulace stavby'!AN8</f>
        <v>45743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1475</v>
      </c>
      <c r="E14" s="29"/>
      <c r="F14" s="29"/>
      <c r="G14" s="29"/>
      <c r="H14" s="29"/>
      <c r="I14" s="26" t="s">
        <v>1476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1478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1479</v>
      </c>
      <c r="E17" s="29"/>
      <c r="F17" s="29"/>
      <c r="G17" s="29"/>
      <c r="H17" s="29"/>
      <c r="I17" s="26" t="s">
        <v>1476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695" t="str">
        <f ca="1">'Rekapitulace stavby'!E14</f>
        <v xml:space="preserve"> </v>
      </c>
      <c r="F18" s="695"/>
      <c r="G18" s="695"/>
      <c r="H18" s="695"/>
      <c r="I18" s="26" t="s">
        <v>1478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1480</v>
      </c>
      <c r="E20" s="29"/>
      <c r="F20" s="29"/>
      <c r="G20" s="29"/>
      <c r="H20" s="29"/>
      <c r="I20" s="26" t="s">
        <v>1476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1478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1483</v>
      </c>
      <c r="E23" s="29"/>
      <c r="F23" s="29"/>
      <c r="G23" s="29"/>
      <c r="H23" s="29"/>
      <c r="I23" s="26" t="s">
        <v>1476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1478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1485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697" t="s">
        <v>1456</v>
      </c>
      <c r="F27" s="697"/>
      <c r="G27" s="697"/>
      <c r="H27" s="69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1486</v>
      </c>
      <c r="E30" s="29"/>
      <c r="F30" s="29"/>
      <c r="G30" s="29"/>
      <c r="H30" s="29"/>
      <c r="I30" s="29"/>
      <c r="J30" s="67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1488</v>
      </c>
      <c r="G32" s="29"/>
      <c r="H32" s="29"/>
      <c r="I32" s="33" t="s">
        <v>1487</v>
      </c>
      <c r="J32" s="33" t="s">
        <v>1489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1490</v>
      </c>
      <c r="E33" s="26" t="s">
        <v>1491</v>
      </c>
      <c r="F33" s="101">
        <f>ROUND((SUM(BE117:BE143)),  2)</f>
        <v>0</v>
      </c>
      <c r="G33" s="29"/>
      <c r="H33" s="29"/>
      <c r="I33" s="102">
        <v>0.21</v>
      </c>
      <c r="J33" s="101">
        <f>ROUND(((SUM(BE117:BE143))*I33),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1492</v>
      </c>
      <c r="F34" s="101">
        <f>ROUND((SUM(BF117:BF143)),  2)</f>
        <v>0</v>
      </c>
      <c r="G34" s="29"/>
      <c r="H34" s="29"/>
      <c r="I34" s="102">
        <v>0.12</v>
      </c>
      <c r="J34" s="101">
        <f>ROUND(((SUM(BF117:BF143))*I34),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1493</v>
      </c>
      <c r="F35" s="101">
        <f>ROUND((SUM(BG117:BG143)),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1494</v>
      </c>
      <c r="F36" s="101">
        <f>ROUND((SUM(BH117:BH143)),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1495</v>
      </c>
      <c r="F37" s="101">
        <f>ROUND((SUM(BI117:BI143)),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1496</v>
      </c>
      <c r="E39" s="37"/>
      <c r="F39" s="37"/>
      <c r="G39" s="103" t="s">
        <v>1497</v>
      </c>
      <c r="H39" s="38" t="s">
        <v>1498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1499</v>
      </c>
      <c r="E50" s="41"/>
      <c r="F50" s="41"/>
      <c r="G50" s="40" t="s">
        <v>1500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1501</v>
      </c>
      <c r="E61" s="32"/>
      <c r="F61" s="106" t="s">
        <v>1502</v>
      </c>
      <c r="G61" s="42" t="s">
        <v>1501</v>
      </c>
      <c r="H61" s="32"/>
      <c r="I61" s="32"/>
      <c r="J61" s="107" t="s">
        <v>1502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1503</v>
      </c>
      <c r="E65" s="43"/>
      <c r="F65" s="43"/>
      <c r="G65" s="40" t="s">
        <v>1504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1501</v>
      </c>
      <c r="E76" s="32"/>
      <c r="F76" s="106" t="s">
        <v>1502</v>
      </c>
      <c r="G76" s="42" t="s">
        <v>1501</v>
      </c>
      <c r="H76" s="32"/>
      <c r="I76" s="32"/>
      <c r="J76" s="107" t="s">
        <v>1502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1720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1468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1716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87" t="str">
        <f>E9</f>
        <v>VRN - Vedlejší rozpočtové náklady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1472</v>
      </c>
      <c r="D89" s="29"/>
      <c r="E89" s="29"/>
      <c r="F89" s="24" t="str">
        <f>F12</f>
        <v xml:space="preserve"> </v>
      </c>
      <c r="G89" s="29"/>
      <c r="H89" s="29"/>
      <c r="I89" s="26" t="s">
        <v>1474</v>
      </c>
      <c r="J89" s="52">
        <f>IF(J12="","",J12)</f>
        <v>45743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1475</v>
      </c>
      <c r="D91" s="29"/>
      <c r="E91" s="29"/>
      <c r="F91" s="24" t="str">
        <f>E15</f>
        <v xml:space="preserve"> </v>
      </c>
      <c r="G91" s="29"/>
      <c r="H91" s="29"/>
      <c r="I91" s="26" t="s">
        <v>1480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1479</v>
      </c>
      <c r="D92" s="29"/>
      <c r="E92" s="29"/>
      <c r="F92" s="24" t="str">
        <f>IF(E18="","",E18)</f>
        <v xml:space="preserve"> </v>
      </c>
      <c r="G92" s="29"/>
      <c r="H92" s="29"/>
      <c r="I92" s="26" t="s">
        <v>1483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1721</v>
      </c>
      <c r="D94" s="35"/>
      <c r="E94" s="35"/>
      <c r="F94" s="35"/>
      <c r="G94" s="35"/>
      <c r="H94" s="35"/>
      <c r="I94" s="35"/>
      <c r="J94" s="109" t="s">
        <v>1722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1723</v>
      </c>
      <c r="D96" s="29"/>
      <c r="E96" s="29"/>
      <c r="F96" s="29"/>
      <c r="G96" s="29"/>
      <c r="H96" s="29"/>
      <c r="I96" s="29"/>
      <c r="J96" s="67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1724</v>
      </c>
    </row>
    <row r="97" spans="1:31" s="8" customFormat="1" ht="24.95" customHeight="1">
      <c r="B97" s="111"/>
      <c r="D97" s="112" t="s">
        <v>327</v>
      </c>
      <c r="E97" s="113"/>
      <c r="F97" s="113"/>
      <c r="G97" s="113"/>
      <c r="H97" s="113"/>
      <c r="I97" s="113"/>
      <c r="J97" s="114">
        <f>J118</f>
        <v>0</v>
      </c>
      <c r="L97" s="111"/>
    </row>
    <row r="98" spans="1:31" s="1" customFormat="1" ht="21.75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1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1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1" customFormat="1" ht="24.95" customHeight="1">
      <c r="A104" s="29"/>
      <c r="B104" s="30"/>
      <c r="C104" s="21" t="s">
        <v>1735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12" customHeight="1">
      <c r="A106" s="29"/>
      <c r="B106" s="30"/>
      <c r="C106" s="26" t="s">
        <v>1468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6.5" customHeight="1">
      <c r="A107" s="29"/>
      <c r="B107" s="30"/>
      <c r="C107" s="29"/>
      <c r="D107" s="29"/>
      <c r="E107" s="716" t="str">
        <f>E7</f>
        <v>Kanalizace Dvůr Králové nad Labem - Verdek</v>
      </c>
      <c r="F107" s="717"/>
      <c r="G107" s="717"/>
      <c r="H107" s="717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>
      <c r="A108" s="29"/>
      <c r="B108" s="30"/>
      <c r="C108" s="26" t="s">
        <v>1716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>
      <c r="A109" s="29"/>
      <c r="B109" s="30"/>
      <c r="C109" s="29"/>
      <c r="D109" s="29"/>
      <c r="E109" s="687" t="str">
        <f>E9</f>
        <v>VRN - Vedlejší rozpočtové náklady</v>
      </c>
      <c r="F109" s="715"/>
      <c r="G109" s="715"/>
      <c r="H109" s="715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2" customHeight="1">
      <c r="A111" s="29"/>
      <c r="B111" s="30"/>
      <c r="C111" s="26" t="s">
        <v>1472</v>
      </c>
      <c r="D111" s="29"/>
      <c r="E111" s="29"/>
      <c r="F111" s="24" t="str">
        <f>F12</f>
        <v xml:space="preserve"> </v>
      </c>
      <c r="G111" s="29"/>
      <c r="H111" s="29"/>
      <c r="I111" s="26" t="s">
        <v>1474</v>
      </c>
      <c r="J111" s="52">
        <f>IF(J12="","",J12)</f>
        <v>45743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5.2" customHeight="1">
      <c r="A113" s="29"/>
      <c r="B113" s="30"/>
      <c r="C113" s="26" t="s">
        <v>1475</v>
      </c>
      <c r="D113" s="29"/>
      <c r="E113" s="29"/>
      <c r="F113" s="24" t="str">
        <f>E15</f>
        <v xml:space="preserve"> </v>
      </c>
      <c r="G113" s="29"/>
      <c r="H113" s="29"/>
      <c r="I113" s="26" t="s">
        <v>1480</v>
      </c>
      <c r="J113" s="27" t="str">
        <f>E21</f>
        <v>Ing. Martin Herman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25.7" customHeight="1">
      <c r="A114" s="29"/>
      <c r="B114" s="30"/>
      <c r="C114" s="26" t="s">
        <v>1479</v>
      </c>
      <c r="D114" s="29"/>
      <c r="E114" s="29"/>
      <c r="F114" s="24" t="str">
        <f>IF(E18="","",E18)</f>
        <v xml:space="preserve"> </v>
      </c>
      <c r="G114" s="29"/>
      <c r="H114" s="29"/>
      <c r="I114" s="26" t="s">
        <v>1483</v>
      </c>
      <c r="J114" s="27" t="str">
        <f>E24</f>
        <v>VIS s.r.o. Hradec Králové, Dita Paštová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0" customFormat="1" ht="29.25" customHeight="1">
      <c r="A116" s="119"/>
      <c r="B116" s="120"/>
      <c r="C116" s="121" t="s">
        <v>1736</v>
      </c>
      <c r="D116" s="122" t="s">
        <v>1511</v>
      </c>
      <c r="E116" s="122" t="s">
        <v>1507</v>
      </c>
      <c r="F116" s="122" t="s">
        <v>1508</v>
      </c>
      <c r="G116" s="122" t="s">
        <v>1737</v>
      </c>
      <c r="H116" s="122" t="s">
        <v>1738</v>
      </c>
      <c r="I116" s="122" t="s">
        <v>1739</v>
      </c>
      <c r="J116" s="123" t="s">
        <v>1722</v>
      </c>
      <c r="K116" s="124" t="s">
        <v>1740</v>
      </c>
      <c r="L116" s="125"/>
      <c r="M116" s="58" t="s">
        <v>1456</v>
      </c>
      <c r="N116" s="59" t="s">
        <v>1490</v>
      </c>
      <c r="O116" s="59" t="s">
        <v>1741</v>
      </c>
      <c r="P116" s="59" t="s">
        <v>1742</v>
      </c>
      <c r="Q116" s="59" t="s">
        <v>1743</v>
      </c>
      <c r="R116" s="59" t="s">
        <v>1744</v>
      </c>
      <c r="S116" s="59" t="s">
        <v>1745</v>
      </c>
      <c r="T116" s="60" t="s">
        <v>1746</v>
      </c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1:65" s="1" customFormat="1" ht="22.9" customHeight="1">
      <c r="A117" s="29"/>
      <c r="B117" s="30"/>
      <c r="C117" s="65" t="s">
        <v>1747</v>
      </c>
      <c r="D117" s="29"/>
      <c r="E117" s="29"/>
      <c r="F117" s="29"/>
      <c r="G117" s="29"/>
      <c r="H117" s="29"/>
      <c r="I117" s="29"/>
      <c r="J117" s="126">
        <f>BK117</f>
        <v>0</v>
      </c>
      <c r="K117" s="29"/>
      <c r="L117" s="30"/>
      <c r="M117" s="61"/>
      <c r="N117" s="53"/>
      <c r="O117" s="62"/>
      <c r="P117" s="127">
        <f>P118</f>
        <v>0</v>
      </c>
      <c r="Q117" s="62"/>
      <c r="R117" s="127">
        <f>R118</f>
        <v>0</v>
      </c>
      <c r="S117" s="62"/>
      <c r="T117" s="128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7" t="s">
        <v>1525</v>
      </c>
      <c r="AU117" s="17" t="s">
        <v>1724</v>
      </c>
      <c r="BK117" s="129">
        <f>BK118</f>
        <v>0</v>
      </c>
    </row>
    <row r="118" spans="1:65" s="11" customFormat="1" ht="25.9" customHeight="1">
      <c r="B118" s="130"/>
      <c r="D118" s="131" t="s">
        <v>1525</v>
      </c>
      <c r="E118" s="132" t="s">
        <v>1712</v>
      </c>
      <c r="F118" s="132" t="s">
        <v>1713</v>
      </c>
      <c r="J118" s="133">
        <f>BK118</f>
        <v>0</v>
      </c>
      <c r="L118" s="130"/>
      <c r="M118" s="134"/>
      <c r="N118" s="135"/>
      <c r="O118" s="135"/>
      <c r="P118" s="136">
        <f>SUM(P119:P143)</f>
        <v>0</v>
      </c>
      <c r="Q118" s="135"/>
      <c r="R118" s="136">
        <f>SUM(R119:R143)</f>
        <v>0</v>
      </c>
      <c r="S118" s="135"/>
      <c r="T118" s="137">
        <f>SUM(T119:T143)</f>
        <v>0</v>
      </c>
      <c r="AR118" s="131" t="s">
        <v>1771</v>
      </c>
      <c r="AT118" s="138" t="s">
        <v>1525</v>
      </c>
      <c r="AU118" s="138" t="s">
        <v>1526</v>
      </c>
      <c r="AY118" s="131" t="s">
        <v>1750</v>
      </c>
      <c r="BK118" s="139">
        <f>SUM(BK119:BK143)</f>
        <v>0</v>
      </c>
    </row>
    <row r="119" spans="1:65" s="1" customFormat="1" ht="24.2" customHeight="1">
      <c r="A119" s="29"/>
      <c r="B119" s="142"/>
      <c r="C119" s="143" t="s">
        <v>1533</v>
      </c>
      <c r="D119" s="143" t="s">
        <v>1752</v>
      </c>
      <c r="E119" s="144" t="s">
        <v>328</v>
      </c>
      <c r="F119" s="145" t="s">
        <v>329</v>
      </c>
      <c r="G119" s="146" t="s">
        <v>2141</v>
      </c>
      <c r="H119" s="147">
        <v>1</v>
      </c>
      <c r="I119" s="148"/>
      <c r="J119" s="148">
        <f t="shared" ref="J119:J143" si="0">ROUND(I119*H119,2)</f>
        <v>0</v>
      </c>
      <c r="K119" s="149"/>
      <c r="L119" s="30"/>
      <c r="M119" s="150" t="s">
        <v>1456</v>
      </c>
      <c r="N119" s="151" t="s">
        <v>1491</v>
      </c>
      <c r="O119" s="152">
        <v>0</v>
      </c>
      <c r="P119" s="152">
        <f t="shared" ref="P119:P143" si="1">O119*H119</f>
        <v>0</v>
      </c>
      <c r="Q119" s="152">
        <v>0</v>
      </c>
      <c r="R119" s="152">
        <f t="shared" ref="R119:R143" si="2">Q119*H119</f>
        <v>0</v>
      </c>
      <c r="S119" s="152">
        <v>0</v>
      </c>
      <c r="T119" s="153">
        <f t="shared" ref="T119:T143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1756</v>
      </c>
      <c r="AT119" s="154" t="s">
        <v>1752</v>
      </c>
      <c r="AU119" s="154" t="s">
        <v>1533</v>
      </c>
      <c r="AY119" s="17" t="s">
        <v>1750</v>
      </c>
      <c r="BE119" s="155">
        <f t="shared" ref="BE119:BE143" si="4">IF(N119="základní",J119,0)</f>
        <v>0</v>
      </c>
      <c r="BF119" s="155">
        <f t="shared" ref="BF119:BF143" si="5">IF(N119="snížená",J119,0)</f>
        <v>0</v>
      </c>
      <c r="BG119" s="155">
        <f t="shared" ref="BG119:BG143" si="6">IF(N119="zákl. přenesená",J119,0)</f>
        <v>0</v>
      </c>
      <c r="BH119" s="155">
        <f t="shared" ref="BH119:BH143" si="7">IF(N119="sníž. přenesená",J119,0)</f>
        <v>0</v>
      </c>
      <c r="BI119" s="155">
        <f t="shared" ref="BI119:BI143" si="8">IF(N119="nulová",J119,0)</f>
        <v>0</v>
      </c>
      <c r="BJ119" s="17" t="s">
        <v>1533</v>
      </c>
      <c r="BK119" s="155">
        <f t="shared" ref="BK119:BK143" si="9">ROUND(I119*H119,2)</f>
        <v>0</v>
      </c>
      <c r="BL119" s="17" t="s">
        <v>1756</v>
      </c>
      <c r="BM119" s="154" t="s">
        <v>1535</v>
      </c>
    </row>
    <row r="120" spans="1:65" s="1" customFormat="1" ht="24.2" customHeight="1">
      <c r="A120" s="29"/>
      <c r="B120" s="142"/>
      <c r="C120" s="143" t="s">
        <v>1535</v>
      </c>
      <c r="D120" s="143" t="s">
        <v>1752</v>
      </c>
      <c r="E120" s="144" t="s">
        <v>330</v>
      </c>
      <c r="F120" s="145" t="s">
        <v>331</v>
      </c>
      <c r="G120" s="146" t="s">
        <v>2141</v>
      </c>
      <c r="H120" s="147">
        <v>1</v>
      </c>
      <c r="I120" s="148"/>
      <c r="J120" s="148">
        <f t="shared" si="0"/>
        <v>0</v>
      </c>
      <c r="K120" s="149"/>
      <c r="L120" s="30"/>
      <c r="M120" s="150" t="s">
        <v>1456</v>
      </c>
      <c r="N120" s="151" t="s">
        <v>1491</v>
      </c>
      <c r="O120" s="152">
        <v>0</v>
      </c>
      <c r="P120" s="152">
        <f t="shared" si="1"/>
        <v>0</v>
      </c>
      <c r="Q120" s="152">
        <v>0</v>
      </c>
      <c r="R120" s="152">
        <f t="shared" si="2"/>
        <v>0</v>
      </c>
      <c r="S120" s="152">
        <v>0</v>
      </c>
      <c r="T120" s="153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1756</v>
      </c>
      <c r="AT120" s="154" t="s">
        <v>1752</v>
      </c>
      <c r="AU120" s="154" t="s">
        <v>1533</v>
      </c>
      <c r="AY120" s="17" t="s">
        <v>1750</v>
      </c>
      <c r="BE120" s="155">
        <f t="shared" si="4"/>
        <v>0</v>
      </c>
      <c r="BF120" s="155">
        <f t="shared" si="5"/>
        <v>0</v>
      </c>
      <c r="BG120" s="155">
        <f t="shared" si="6"/>
        <v>0</v>
      </c>
      <c r="BH120" s="155">
        <f t="shared" si="7"/>
        <v>0</v>
      </c>
      <c r="BI120" s="155">
        <f t="shared" si="8"/>
        <v>0</v>
      </c>
      <c r="BJ120" s="17" t="s">
        <v>1533</v>
      </c>
      <c r="BK120" s="155">
        <f t="shared" si="9"/>
        <v>0</v>
      </c>
      <c r="BL120" s="17" t="s">
        <v>1756</v>
      </c>
      <c r="BM120" s="154" t="s">
        <v>1756</v>
      </c>
    </row>
    <row r="121" spans="1:65" s="1" customFormat="1" ht="49.15" customHeight="1">
      <c r="A121" s="29"/>
      <c r="B121" s="142"/>
      <c r="C121" s="143" t="s">
        <v>1764</v>
      </c>
      <c r="D121" s="143" t="s">
        <v>1752</v>
      </c>
      <c r="E121" s="144" t="s">
        <v>332</v>
      </c>
      <c r="F121" s="145" t="s">
        <v>333</v>
      </c>
      <c r="G121" s="146" t="s">
        <v>2141</v>
      </c>
      <c r="H121" s="147">
        <v>1</v>
      </c>
      <c r="I121" s="148"/>
      <c r="J121" s="148">
        <f t="shared" si="0"/>
        <v>0</v>
      </c>
      <c r="K121" s="149"/>
      <c r="L121" s="30"/>
      <c r="M121" s="150" t="s">
        <v>1456</v>
      </c>
      <c r="N121" s="151" t="s">
        <v>1491</v>
      </c>
      <c r="O121" s="152">
        <v>0</v>
      </c>
      <c r="P121" s="152">
        <f t="shared" si="1"/>
        <v>0</v>
      </c>
      <c r="Q121" s="152">
        <v>0</v>
      </c>
      <c r="R121" s="152">
        <f t="shared" si="2"/>
        <v>0</v>
      </c>
      <c r="S121" s="152">
        <v>0</v>
      </c>
      <c r="T121" s="153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1756</v>
      </c>
      <c r="AT121" s="154" t="s">
        <v>1752</v>
      </c>
      <c r="AU121" s="154" t="s">
        <v>1533</v>
      </c>
      <c r="AY121" s="17" t="s">
        <v>1750</v>
      </c>
      <c r="BE121" s="155">
        <f t="shared" si="4"/>
        <v>0</v>
      </c>
      <c r="BF121" s="155">
        <f t="shared" si="5"/>
        <v>0</v>
      </c>
      <c r="BG121" s="155">
        <f t="shared" si="6"/>
        <v>0</v>
      </c>
      <c r="BH121" s="155">
        <f t="shared" si="7"/>
        <v>0</v>
      </c>
      <c r="BI121" s="155">
        <f t="shared" si="8"/>
        <v>0</v>
      </c>
      <c r="BJ121" s="17" t="s">
        <v>1533</v>
      </c>
      <c r="BK121" s="155">
        <f t="shared" si="9"/>
        <v>0</v>
      </c>
      <c r="BL121" s="17" t="s">
        <v>1756</v>
      </c>
      <c r="BM121" s="154" t="s">
        <v>1777</v>
      </c>
    </row>
    <row r="122" spans="1:65" s="1" customFormat="1" ht="44.25" customHeight="1">
      <c r="A122" s="29"/>
      <c r="B122" s="142"/>
      <c r="C122" s="143" t="s">
        <v>1756</v>
      </c>
      <c r="D122" s="143" t="s">
        <v>1752</v>
      </c>
      <c r="E122" s="144" t="s">
        <v>334</v>
      </c>
      <c r="F122" s="145" t="s">
        <v>335</v>
      </c>
      <c r="G122" s="146" t="s">
        <v>2141</v>
      </c>
      <c r="H122" s="147">
        <v>1</v>
      </c>
      <c r="I122" s="148"/>
      <c r="J122" s="148">
        <f t="shared" si="0"/>
        <v>0</v>
      </c>
      <c r="K122" s="149"/>
      <c r="L122" s="30"/>
      <c r="M122" s="150" t="s">
        <v>1456</v>
      </c>
      <c r="N122" s="151" t="s">
        <v>1491</v>
      </c>
      <c r="O122" s="152">
        <v>0</v>
      </c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1756</v>
      </c>
      <c r="AT122" s="154" t="s">
        <v>1752</v>
      </c>
      <c r="AU122" s="154" t="s">
        <v>1533</v>
      </c>
      <c r="AY122" s="17" t="s">
        <v>1750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7" t="s">
        <v>1533</v>
      </c>
      <c r="BK122" s="155">
        <f t="shared" si="9"/>
        <v>0</v>
      </c>
      <c r="BL122" s="17" t="s">
        <v>1756</v>
      </c>
      <c r="BM122" s="154" t="s">
        <v>1789</v>
      </c>
    </row>
    <row r="123" spans="1:65" s="1" customFormat="1" ht="49.15" customHeight="1">
      <c r="A123" s="29"/>
      <c r="B123" s="142"/>
      <c r="C123" s="143" t="s">
        <v>1771</v>
      </c>
      <c r="D123" s="143" t="s">
        <v>1752</v>
      </c>
      <c r="E123" s="144" t="s">
        <v>336</v>
      </c>
      <c r="F123" s="145" t="s">
        <v>337</v>
      </c>
      <c r="G123" s="146" t="s">
        <v>2141</v>
      </c>
      <c r="H123" s="147">
        <v>1</v>
      </c>
      <c r="I123" s="148"/>
      <c r="J123" s="148">
        <f t="shared" si="0"/>
        <v>0</v>
      </c>
      <c r="K123" s="149"/>
      <c r="L123" s="30"/>
      <c r="M123" s="150" t="s">
        <v>1456</v>
      </c>
      <c r="N123" s="151" t="s">
        <v>1491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1756</v>
      </c>
      <c r="AT123" s="154" t="s">
        <v>1752</v>
      </c>
      <c r="AU123" s="154" t="s">
        <v>1533</v>
      </c>
      <c r="AY123" s="17" t="s">
        <v>1750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7" t="s">
        <v>1533</v>
      </c>
      <c r="BK123" s="155">
        <f t="shared" si="9"/>
        <v>0</v>
      </c>
      <c r="BL123" s="17" t="s">
        <v>1756</v>
      </c>
      <c r="BM123" s="154" t="s">
        <v>1799</v>
      </c>
    </row>
    <row r="124" spans="1:65" s="1" customFormat="1" ht="55.5" customHeight="1">
      <c r="A124" s="29"/>
      <c r="B124" s="142"/>
      <c r="C124" s="143" t="s">
        <v>1777</v>
      </c>
      <c r="D124" s="143" t="s">
        <v>1752</v>
      </c>
      <c r="E124" s="144" t="s">
        <v>338</v>
      </c>
      <c r="F124" s="145" t="s">
        <v>339</v>
      </c>
      <c r="G124" s="146" t="s">
        <v>2141</v>
      </c>
      <c r="H124" s="147">
        <v>1</v>
      </c>
      <c r="I124" s="148"/>
      <c r="J124" s="148">
        <f t="shared" si="0"/>
        <v>0</v>
      </c>
      <c r="K124" s="149"/>
      <c r="L124" s="30"/>
      <c r="M124" s="150" t="s">
        <v>1456</v>
      </c>
      <c r="N124" s="151" t="s">
        <v>1491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1756</v>
      </c>
      <c r="AT124" s="154" t="s">
        <v>1752</v>
      </c>
      <c r="AU124" s="154" t="s">
        <v>1533</v>
      </c>
      <c r="AY124" s="17" t="s">
        <v>1750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7" t="s">
        <v>1533</v>
      </c>
      <c r="BK124" s="155">
        <f t="shared" si="9"/>
        <v>0</v>
      </c>
      <c r="BL124" s="17" t="s">
        <v>1756</v>
      </c>
      <c r="BM124" s="154" t="s">
        <v>1463</v>
      </c>
    </row>
    <row r="125" spans="1:65" s="1" customFormat="1" ht="44.25" customHeight="1">
      <c r="A125" s="29"/>
      <c r="B125" s="142"/>
      <c r="C125" s="143" t="s">
        <v>1783</v>
      </c>
      <c r="D125" s="143" t="s">
        <v>1752</v>
      </c>
      <c r="E125" s="144" t="s">
        <v>340</v>
      </c>
      <c r="F125" s="145" t="s">
        <v>341</v>
      </c>
      <c r="G125" s="146" t="s">
        <v>2141</v>
      </c>
      <c r="H125" s="147">
        <v>1</v>
      </c>
      <c r="I125" s="148"/>
      <c r="J125" s="148">
        <f t="shared" si="0"/>
        <v>0</v>
      </c>
      <c r="K125" s="149"/>
      <c r="L125" s="30"/>
      <c r="M125" s="150" t="s">
        <v>1456</v>
      </c>
      <c r="N125" s="151" t="s">
        <v>1491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1756</v>
      </c>
      <c r="AT125" s="154" t="s">
        <v>1752</v>
      </c>
      <c r="AU125" s="154" t="s">
        <v>1533</v>
      </c>
      <c r="AY125" s="17" t="s">
        <v>1750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7" t="s">
        <v>1533</v>
      </c>
      <c r="BK125" s="155">
        <f t="shared" si="9"/>
        <v>0</v>
      </c>
      <c r="BL125" s="17" t="s">
        <v>1756</v>
      </c>
      <c r="BM125" s="154" t="s">
        <v>1821</v>
      </c>
    </row>
    <row r="126" spans="1:65" s="1" customFormat="1" ht="24.2" customHeight="1">
      <c r="A126" s="29"/>
      <c r="B126" s="142"/>
      <c r="C126" s="143" t="s">
        <v>1789</v>
      </c>
      <c r="D126" s="143" t="s">
        <v>1752</v>
      </c>
      <c r="E126" s="144" t="s">
        <v>342</v>
      </c>
      <c r="F126" s="145" t="s">
        <v>343</v>
      </c>
      <c r="G126" s="146" t="s">
        <v>2141</v>
      </c>
      <c r="H126" s="147">
        <v>1</v>
      </c>
      <c r="I126" s="148"/>
      <c r="J126" s="148">
        <f t="shared" si="0"/>
        <v>0</v>
      </c>
      <c r="K126" s="149"/>
      <c r="L126" s="30"/>
      <c r="M126" s="150" t="s">
        <v>1456</v>
      </c>
      <c r="N126" s="151" t="s">
        <v>1491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1756</v>
      </c>
      <c r="AT126" s="154" t="s">
        <v>1752</v>
      </c>
      <c r="AU126" s="154" t="s">
        <v>1533</v>
      </c>
      <c r="AY126" s="17" t="s">
        <v>1750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7" t="s">
        <v>1533</v>
      </c>
      <c r="BK126" s="155">
        <f t="shared" si="9"/>
        <v>0</v>
      </c>
      <c r="BL126" s="17" t="s">
        <v>1756</v>
      </c>
      <c r="BM126" s="154" t="s">
        <v>1832</v>
      </c>
    </row>
    <row r="127" spans="1:65" s="1" customFormat="1" ht="37.9" customHeight="1">
      <c r="A127" s="29"/>
      <c r="B127" s="142"/>
      <c r="C127" s="143" t="s">
        <v>1794</v>
      </c>
      <c r="D127" s="143" t="s">
        <v>1752</v>
      </c>
      <c r="E127" s="144" t="s">
        <v>344</v>
      </c>
      <c r="F127" s="145" t="s">
        <v>345</v>
      </c>
      <c r="G127" s="146" t="s">
        <v>2141</v>
      </c>
      <c r="H127" s="147">
        <v>1</v>
      </c>
      <c r="I127" s="148"/>
      <c r="J127" s="148">
        <f t="shared" si="0"/>
        <v>0</v>
      </c>
      <c r="K127" s="149"/>
      <c r="L127" s="30"/>
      <c r="M127" s="150" t="s">
        <v>1456</v>
      </c>
      <c r="N127" s="151" t="s">
        <v>1491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1756</v>
      </c>
      <c r="AT127" s="154" t="s">
        <v>1752</v>
      </c>
      <c r="AU127" s="154" t="s">
        <v>1533</v>
      </c>
      <c r="AY127" s="17" t="s">
        <v>1750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7" t="s">
        <v>1533</v>
      </c>
      <c r="BK127" s="155">
        <f t="shared" si="9"/>
        <v>0</v>
      </c>
      <c r="BL127" s="17" t="s">
        <v>1756</v>
      </c>
      <c r="BM127" s="154" t="s">
        <v>1842</v>
      </c>
    </row>
    <row r="128" spans="1:65" s="1" customFormat="1" ht="101.25" customHeight="1">
      <c r="A128" s="29"/>
      <c r="B128" s="142"/>
      <c r="C128" s="143" t="s">
        <v>1799</v>
      </c>
      <c r="D128" s="143" t="s">
        <v>1752</v>
      </c>
      <c r="E128" s="144" t="s">
        <v>346</v>
      </c>
      <c r="F128" s="145" t="s">
        <v>347</v>
      </c>
      <c r="G128" s="146" t="s">
        <v>2141</v>
      </c>
      <c r="H128" s="147">
        <v>1</v>
      </c>
      <c r="I128" s="148"/>
      <c r="J128" s="148">
        <f t="shared" si="0"/>
        <v>0</v>
      </c>
      <c r="K128" s="149"/>
      <c r="L128" s="30"/>
      <c r="M128" s="150" t="s">
        <v>1456</v>
      </c>
      <c r="N128" s="151" t="s">
        <v>1491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1756</v>
      </c>
      <c r="AT128" s="154" t="s">
        <v>1752</v>
      </c>
      <c r="AU128" s="154" t="s">
        <v>1533</v>
      </c>
      <c r="AY128" s="17" t="s">
        <v>1750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7" t="s">
        <v>1533</v>
      </c>
      <c r="BK128" s="155">
        <f t="shared" si="9"/>
        <v>0</v>
      </c>
      <c r="BL128" s="17" t="s">
        <v>1756</v>
      </c>
      <c r="BM128" s="154" t="s">
        <v>1856</v>
      </c>
    </row>
    <row r="129" spans="1:65" s="1" customFormat="1" ht="24.2" customHeight="1">
      <c r="A129" s="29"/>
      <c r="B129" s="142"/>
      <c r="C129" s="143" t="s">
        <v>1806</v>
      </c>
      <c r="D129" s="143" t="s">
        <v>1752</v>
      </c>
      <c r="E129" s="144" t="s">
        <v>348</v>
      </c>
      <c r="F129" s="145" t="s">
        <v>349</v>
      </c>
      <c r="G129" s="146" t="s">
        <v>2141</v>
      </c>
      <c r="H129" s="147">
        <v>1</v>
      </c>
      <c r="I129" s="148"/>
      <c r="J129" s="148">
        <f t="shared" si="0"/>
        <v>0</v>
      </c>
      <c r="K129" s="149"/>
      <c r="L129" s="30"/>
      <c r="M129" s="150" t="s">
        <v>1456</v>
      </c>
      <c r="N129" s="151" t="s">
        <v>1491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1756</v>
      </c>
      <c r="AT129" s="154" t="s">
        <v>1752</v>
      </c>
      <c r="AU129" s="154" t="s">
        <v>1533</v>
      </c>
      <c r="AY129" s="17" t="s">
        <v>1750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7" t="s">
        <v>1533</v>
      </c>
      <c r="BK129" s="155">
        <f t="shared" si="9"/>
        <v>0</v>
      </c>
      <c r="BL129" s="17" t="s">
        <v>1756</v>
      </c>
      <c r="BM129" s="154" t="s">
        <v>1865</v>
      </c>
    </row>
    <row r="130" spans="1:65" s="1" customFormat="1" ht="24.2" customHeight="1">
      <c r="A130" s="29"/>
      <c r="B130" s="142"/>
      <c r="C130" s="143" t="s">
        <v>1463</v>
      </c>
      <c r="D130" s="143" t="s">
        <v>1752</v>
      </c>
      <c r="E130" s="144" t="s">
        <v>350</v>
      </c>
      <c r="F130" s="145" t="s">
        <v>351</v>
      </c>
      <c r="G130" s="146" t="s">
        <v>2141</v>
      </c>
      <c r="H130" s="147">
        <v>1</v>
      </c>
      <c r="I130" s="148"/>
      <c r="J130" s="148">
        <f t="shared" si="0"/>
        <v>0</v>
      </c>
      <c r="K130" s="149"/>
      <c r="L130" s="30"/>
      <c r="M130" s="150" t="s">
        <v>1456</v>
      </c>
      <c r="N130" s="151" t="s">
        <v>1491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1756</v>
      </c>
      <c r="AT130" s="154" t="s">
        <v>1752</v>
      </c>
      <c r="AU130" s="154" t="s">
        <v>1533</v>
      </c>
      <c r="AY130" s="17" t="s">
        <v>1750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7" t="s">
        <v>1533</v>
      </c>
      <c r="BK130" s="155">
        <f t="shared" si="9"/>
        <v>0</v>
      </c>
      <c r="BL130" s="17" t="s">
        <v>1756</v>
      </c>
      <c r="BM130" s="154" t="s">
        <v>1873</v>
      </c>
    </row>
    <row r="131" spans="1:65" s="1" customFormat="1" ht="44.25" customHeight="1">
      <c r="A131" s="29"/>
      <c r="B131" s="142"/>
      <c r="C131" s="143" t="s">
        <v>1817</v>
      </c>
      <c r="D131" s="143" t="s">
        <v>1752</v>
      </c>
      <c r="E131" s="144" t="s">
        <v>352</v>
      </c>
      <c r="F131" s="145" t="s">
        <v>353</v>
      </c>
      <c r="G131" s="146" t="s">
        <v>2141</v>
      </c>
      <c r="H131" s="147">
        <v>1</v>
      </c>
      <c r="I131" s="148"/>
      <c r="J131" s="148">
        <f t="shared" si="0"/>
        <v>0</v>
      </c>
      <c r="K131" s="149"/>
      <c r="L131" s="30"/>
      <c r="M131" s="150" t="s">
        <v>1456</v>
      </c>
      <c r="N131" s="151" t="s">
        <v>1491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1756</v>
      </c>
      <c r="AT131" s="154" t="s">
        <v>1752</v>
      </c>
      <c r="AU131" s="154" t="s">
        <v>1533</v>
      </c>
      <c r="AY131" s="17" t="s">
        <v>1750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1533</v>
      </c>
      <c r="BK131" s="155">
        <f t="shared" si="9"/>
        <v>0</v>
      </c>
      <c r="BL131" s="17" t="s">
        <v>1756</v>
      </c>
      <c r="BM131" s="154" t="s">
        <v>1885</v>
      </c>
    </row>
    <row r="132" spans="1:65" s="1" customFormat="1" ht="180.75" customHeight="1">
      <c r="A132" s="29"/>
      <c r="B132" s="142"/>
      <c r="C132" s="143" t="s">
        <v>1821</v>
      </c>
      <c r="D132" s="143" t="s">
        <v>1752</v>
      </c>
      <c r="E132" s="144" t="s">
        <v>354</v>
      </c>
      <c r="F132" s="145" t="s">
        <v>355</v>
      </c>
      <c r="G132" s="146" t="s">
        <v>2141</v>
      </c>
      <c r="H132" s="147">
        <v>1</v>
      </c>
      <c r="I132" s="148"/>
      <c r="J132" s="148">
        <f t="shared" si="0"/>
        <v>0</v>
      </c>
      <c r="K132" s="149"/>
      <c r="L132" s="30"/>
      <c r="M132" s="150" t="s">
        <v>1456</v>
      </c>
      <c r="N132" s="151" t="s">
        <v>1491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1756</v>
      </c>
      <c r="AT132" s="154" t="s">
        <v>1752</v>
      </c>
      <c r="AU132" s="154" t="s">
        <v>1533</v>
      </c>
      <c r="AY132" s="17" t="s">
        <v>1750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1533</v>
      </c>
      <c r="BK132" s="155">
        <f t="shared" si="9"/>
        <v>0</v>
      </c>
      <c r="BL132" s="17" t="s">
        <v>1756</v>
      </c>
      <c r="BM132" s="154" t="s">
        <v>1894</v>
      </c>
    </row>
    <row r="133" spans="1:65" s="1" customFormat="1" ht="49.15" customHeight="1">
      <c r="A133" s="29"/>
      <c r="B133" s="142"/>
      <c r="C133" s="143" t="s">
        <v>1827</v>
      </c>
      <c r="D133" s="143" t="s">
        <v>1752</v>
      </c>
      <c r="E133" s="144" t="s">
        <v>356</v>
      </c>
      <c r="F133" s="145" t="s">
        <v>357</v>
      </c>
      <c r="G133" s="146" t="s">
        <v>2141</v>
      </c>
      <c r="H133" s="147">
        <v>1</v>
      </c>
      <c r="I133" s="148"/>
      <c r="J133" s="148">
        <f t="shared" si="0"/>
        <v>0</v>
      </c>
      <c r="K133" s="149"/>
      <c r="L133" s="30"/>
      <c r="M133" s="150" t="s">
        <v>1456</v>
      </c>
      <c r="N133" s="151" t="s">
        <v>1491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1756</v>
      </c>
      <c r="AT133" s="154" t="s">
        <v>1752</v>
      </c>
      <c r="AU133" s="154" t="s">
        <v>1533</v>
      </c>
      <c r="AY133" s="17" t="s">
        <v>1750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1533</v>
      </c>
      <c r="BK133" s="155">
        <f t="shared" si="9"/>
        <v>0</v>
      </c>
      <c r="BL133" s="17" t="s">
        <v>1756</v>
      </c>
      <c r="BM133" s="154" t="s">
        <v>1904</v>
      </c>
    </row>
    <row r="134" spans="1:65" s="1" customFormat="1" ht="76.349999999999994" customHeight="1">
      <c r="A134" s="29"/>
      <c r="B134" s="142"/>
      <c r="C134" s="143" t="s">
        <v>1832</v>
      </c>
      <c r="D134" s="143" t="s">
        <v>1752</v>
      </c>
      <c r="E134" s="144" t="s">
        <v>358</v>
      </c>
      <c r="F134" s="145" t="s">
        <v>359</v>
      </c>
      <c r="G134" s="146" t="s">
        <v>2141</v>
      </c>
      <c r="H134" s="147">
        <v>1</v>
      </c>
      <c r="I134" s="148"/>
      <c r="J134" s="148">
        <f t="shared" si="0"/>
        <v>0</v>
      </c>
      <c r="K134" s="149"/>
      <c r="L134" s="30"/>
      <c r="M134" s="150" t="s">
        <v>1456</v>
      </c>
      <c r="N134" s="151" t="s">
        <v>1491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1756</v>
      </c>
      <c r="AT134" s="154" t="s">
        <v>1752</v>
      </c>
      <c r="AU134" s="154" t="s">
        <v>1533</v>
      </c>
      <c r="AY134" s="17" t="s">
        <v>1750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1533</v>
      </c>
      <c r="BK134" s="155">
        <f t="shared" si="9"/>
        <v>0</v>
      </c>
      <c r="BL134" s="17" t="s">
        <v>1756</v>
      </c>
      <c r="BM134" s="154" t="s">
        <v>1912</v>
      </c>
    </row>
    <row r="135" spans="1:65" s="1" customFormat="1" ht="78" customHeight="1">
      <c r="A135" s="29"/>
      <c r="B135" s="142"/>
      <c r="C135" s="143" t="s">
        <v>1836</v>
      </c>
      <c r="D135" s="143" t="s">
        <v>1752</v>
      </c>
      <c r="E135" s="144" t="s">
        <v>360</v>
      </c>
      <c r="F135" s="145" t="s">
        <v>361</v>
      </c>
      <c r="G135" s="146" t="s">
        <v>2141</v>
      </c>
      <c r="H135" s="147">
        <v>1</v>
      </c>
      <c r="I135" s="148"/>
      <c r="J135" s="148">
        <f t="shared" si="0"/>
        <v>0</v>
      </c>
      <c r="K135" s="149"/>
      <c r="L135" s="30"/>
      <c r="M135" s="150" t="s">
        <v>1456</v>
      </c>
      <c r="N135" s="151" t="s">
        <v>1491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1756</v>
      </c>
      <c r="AT135" s="154" t="s">
        <v>1752</v>
      </c>
      <c r="AU135" s="154" t="s">
        <v>1533</v>
      </c>
      <c r="AY135" s="17" t="s">
        <v>1750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1533</v>
      </c>
      <c r="BK135" s="155">
        <f t="shared" si="9"/>
        <v>0</v>
      </c>
      <c r="BL135" s="17" t="s">
        <v>1756</v>
      </c>
      <c r="BM135" s="154" t="s">
        <v>1921</v>
      </c>
    </row>
    <row r="136" spans="1:65" s="1" customFormat="1" ht="37.9" customHeight="1">
      <c r="A136" s="29"/>
      <c r="B136" s="142"/>
      <c r="C136" s="143" t="s">
        <v>1842</v>
      </c>
      <c r="D136" s="143" t="s">
        <v>1752</v>
      </c>
      <c r="E136" s="144" t="s">
        <v>362</v>
      </c>
      <c r="F136" s="145" t="s">
        <v>363</v>
      </c>
      <c r="G136" s="146" t="s">
        <v>2141</v>
      </c>
      <c r="H136" s="147">
        <v>1</v>
      </c>
      <c r="I136" s="148"/>
      <c r="J136" s="148">
        <f t="shared" si="0"/>
        <v>0</v>
      </c>
      <c r="K136" s="149"/>
      <c r="L136" s="30"/>
      <c r="M136" s="150" t="s">
        <v>1456</v>
      </c>
      <c r="N136" s="151" t="s">
        <v>1491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1756</v>
      </c>
      <c r="AT136" s="154" t="s">
        <v>1752</v>
      </c>
      <c r="AU136" s="154" t="s">
        <v>1533</v>
      </c>
      <c r="AY136" s="17" t="s">
        <v>1750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1533</v>
      </c>
      <c r="BK136" s="155">
        <f t="shared" si="9"/>
        <v>0</v>
      </c>
      <c r="BL136" s="17" t="s">
        <v>1756</v>
      </c>
      <c r="BM136" s="154" t="s">
        <v>1930</v>
      </c>
    </row>
    <row r="137" spans="1:65" s="1" customFormat="1" ht="37.9" customHeight="1">
      <c r="A137" s="29"/>
      <c r="B137" s="142"/>
      <c r="C137" s="143" t="s">
        <v>1848</v>
      </c>
      <c r="D137" s="143" t="s">
        <v>1752</v>
      </c>
      <c r="E137" s="144" t="s">
        <v>364</v>
      </c>
      <c r="F137" s="145" t="s">
        <v>365</v>
      </c>
      <c r="G137" s="146" t="s">
        <v>2141</v>
      </c>
      <c r="H137" s="147">
        <v>1</v>
      </c>
      <c r="I137" s="148"/>
      <c r="J137" s="148">
        <f t="shared" si="0"/>
        <v>0</v>
      </c>
      <c r="K137" s="149"/>
      <c r="L137" s="30"/>
      <c r="M137" s="150" t="s">
        <v>1456</v>
      </c>
      <c r="N137" s="151" t="s">
        <v>1491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1756</v>
      </c>
      <c r="AT137" s="154" t="s">
        <v>1752</v>
      </c>
      <c r="AU137" s="154" t="s">
        <v>1533</v>
      </c>
      <c r="AY137" s="17" t="s">
        <v>1750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1533</v>
      </c>
      <c r="BK137" s="155">
        <f t="shared" si="9"/>
        <v>0</v>
      </c>
      <c r="BL137" s="17" t="s">
        <v>1756</v>
      </c>
      <c r="BM137" s="154" t="s">
        <v>1939</v>
      </c>
    </row>
    <row r="138" spans="1:65" s="1" customFormat="1" ht="49.15" customHeight="1">
      <c r="A138" s="29"/>
      <c r="B138" s="142"/>
      <c r="C138" s="143" t="s">
        <v>1856</v>
      </c>
      <c r="D138" s="143" t="s">
        <v>1752</v>
      </c>
      <c r="E138" s="144" t="s">
        <v>366</v>
      </c>
      <c r="F138" s="145" t="s">
        <v>367</v>
      </c>
      <c r="G138" s="146" t="s">
        <v>2141</v>
      </c>
      <c r="H138" s="147">
        <v>1</v>
      </c>
      <c r="I138" s="148"/>
      <c r="J138" s="148">
        <f t="shared" si="0"/>
        <v>0</v>
      </c>
      <c r="K138" s="149"/>
      <c r="L138" s="30"/>
      <c r="M138" s="150" t="s">
        <v>1456</v>
      </c>
      <c r="N138" s="151" t="s">
        <v>1491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1756</v>
      </c>
      <c r="AT138" s="154" t="s">
        <v>1752</v>
      </c>
      <c r="AU138" s="154" t="s">
        <v>1533</v>
      </c>
      <c r="AY138" s="17" t="s">
        <v>1750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1533</v>
      </c>
      <c r="BK138" s="155">
        <f t="shared" si="9"/>
        <v>0</v>
      </c>
      <c r="BL138" s="17" t="s">
        <v>1756</v>
      </c>
      <c r="BM138" s="154" t="s">
        <v>1949</v>
      </c>
    </row>
    <row r="139" spans="1:65" s="1" customFormat="1" ht="114.95" customHeight="1">
      <c r="A139" s="29"/>
      <c r="B139" s="142"/>
      <c r="C139" s="143" t="s">
        <v>1462</v>
      </c>
      <c r="D139" s="143" t="s">
        <v>1752</v>
      </c>
      <c r="E139" s="144" t="s">
        <v>368</v>
      </c>
      <c r="F139" s="145" t="s">
        <v>369</v>
      </c>
      <c r="G139" s="146" t="s">
        <v>2141</v>
      </c>
      <c r="H139" s="147">
        <v>1</v>
      </c>
      <c r="I139" s="148"/>
      <c r="J139" s="148">
        <f t="shared" si="0"/>
        <v>0</v>
      </c>
      <c r="K139" s="149"/>
      <c r="L139" s="30"/>
      <c r="M139" s="150" t="s">
        <v>1456</v>
      </c>
      <c r="N139" s="151" t="s">
        <v>1491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1756</v>
      </c>
      <c r="AT139" s="154" t="s">
        <v>1752</v>
      </c>
      <c r="AU139" s="154" t="s">
        <v>1533</v>
      </c>
      <c r="AY139" s="17" t="s">
        <v>1750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1533</v>
      </c>
      <c r="BK139" s="155">
        <f t="shared" si="9"/>
        <v>0</v>
      </c>
      <c r="BL139" s="17" t="s">
        <v>1756</v>
      </c>
      <c r="BM139" s="154" t="s">
        <v>1958</v>
      </c>
    </row>
    <row r="140" spans="1:65" s="1" customFormat="1" ht="24.2" customHeight="1">
      <c r="A140" s="29"/>
      <c r="B140" s="142"/>
      <c r="C140" s="143" t="s">
        <v>1865</v>
      </c>
      <c r="D140" s="143" t="s">
        <v>1752</v>
      </c>
      <c r="E140" s="144" t="s">
        <v>370</v>
      </c>
      <c r="F140" s="145" t="s">
        <v>371</v>
      </c>
      <c r="G140" s="146" t="s">
        <v>2141</v>
      </c>
      <c r="H140" s="147">
        <v>1</v>
      </c>
      <c r="I140" s="148"/>
      <c r="J140" s="148">
        <f t="shared" si="0"/>
        <v>0</v>
      </c>
      <c r="K140" s="149"/>
      <c r="L140" s="30"/>
      <c r="M140" s="150" t="s">
        <v>1456</v>
      </c>
      <c r="N140" s="151" t="s">
        <v>1491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1756</v>
      </c>
      <c r="AT140" s="154" t="s">
        <v>1752</v>
      </c>
      <c r="AU140" s="154" t="s">
        <v>1533</v>
      </c>
      <c r="AY140" s="17" t="s">
        <v>1750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1533</v>
      </c>
      <c r="BK140" s="155">
        <f t="shared" si="9"/>
        <v>0</v>
      </c>
      <c r="BL140" s="17" t="s">
        <v>1756</v>
      </c>
      <c r="BM140" s="154" t="s">
        <v>1966</v>
      </c>
    </row>
    <row r="141" spans="1:65" s="1" customFormat="1" ht="128.65" customHeight="1">
      <c r="A141" s="29"/>
      <c r="B141" s="142"/>
      <c r="C141" s="143" t="s">
        <v>1869</v>
      </c>
      <c r="D141" s="143" t="s">
        <v>1752</v>
      </c>
      <c r="E141" s="144" t="s">
        <v>372</v>
      </c>
      <c r="F141" s="145" t="s">
        <v>373</v>
      </c>
      <c r="G141" s="146" t="s">
        <v>2141</v>
      </c>
      <c r="H141" s="147">
        <v>1</v>
      </c>
      <c r="I141" s="148"/>
      <c r="J141" s="148">
        <f t="shared" si="0"/>
        <v>0</v>
      </c>
      <c r="K141" s="149"/>
      <c r="L141" s="30"/>
      <c r="M141" s="150" t="s">
        <v>1456</v>
      </c>
      <c r="N141" s="151" t="s">
        <v>1491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1756</v>
      </c>
      <c r="AT141" s="154" t="s">
        <v>1752</v>
      </c>
      <c r="AU141" s="154" t="s">
        <v>1533</v>
      </c>
      <c r="AY141" s="17" t="s">
        <v>1750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1533</v>
      </c>
      <c r="BK141" s="155">
        <f t="shared" si="9"/>
        <v>0</v>
      </c>
      <c r="BL141" s="17" t="s">
        <v>1756</v>
      </c>
      <c r="BM141" s="154" t="s">
        <v>1974</v>
      </c>
    </row>
    <row r="142" spans="1:65" s="1" customFormat="1" ht="37.9" customHeight="1">
      <c r="A142" s="29"/>
      <c r="B142" s="142"/>
      <c r="C142" s="143" t="s">
        <v>1873</v>
      </c>
      <c r="D142" s="143" t="s">
        <v>1752</v>
      </c>
      <c r="E142" s="144" t="s">
        <v>374</v>
      </c>
      <c r="F142" s="145" t="s">
        <v>375</v>
      </c>
      <c r="G142" s="146" t="s">
        <v>2141</v>
      </c>
      <c r="H142" s="147">
        <v>1</v>
      </c>
      <c r="I142" s="148"/>
      <c r="J142" s="148">
        <f t="shared" si="0"/>
        <v>0</v>
      </c>
      <c r="K142" s="149"/>
      <c r="L142" s="30"/>
      <c r="M142" s="150" t="s">
        <v>1456</v>
      </c>
      <c r="N142" s="151" t="s">
        <v>1491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1756</v>
      </c>
      <c r="AT142" s="154" t="s">
        <v>1752</v>
      </c>
      <c r="AU142" s="154" t="s">
        <v>1533</v>
      </c>
      <c r="AY142" s="17" t="s">
        <v>1750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1533</v>
      </c>
      <c r="BK142" s="155">
        <f t="shared" si="9"/>
        <v>0</v>
      </c>
      <c r="BL142" s="17" t="s">
        <v>1756</v>
      </c>
      <c r="BM142" s="154" t="s">
        <v>1982</v>
      </c>
    </row>
    <row r="143" spans="1:65" s="1" customFormat="1" ht="33" customHeight="1">
      <c r="A143" s="29"/>
      <c r="B143" s="142"/>
      <c r="C143" s="143" t="s">
        <v>1880</v>
      </c>
      <c r="D143" s="143" t="s">
        <v>1752</v>
      </c>
      <c r="E143" s="144" t="s">
        <v>376</v>
      </c>
      <c r="F143" s="145" t="s">
        <v>377</v>
      </c>
      <c r="G143" s="146" t="s">
        <v>2141</v>
      </c>
      <c r="H143" s="147">
        <v>1</v>
      </c>
      <c r="I143" s="148"/>
      <c r="J143" s="148">
        <f t="shared" si="0"/>
        <v>0</v>
      </c>
      <c r="K143" s="149"/>
      <c r="L143" s="30"/>
      <c r="M143" s="197" t="s">
        <v>1456</v>
      </c>
      <c r="N143" s="198" t="s">
        <v>1491</v>
      </c>
      <c r="O143" s="199">
        <v>0</v>
      </c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1756</v>
      </c>
      <c r="AT143" s="154" t="s">
        <v>1752</v>
      </c>
      <c r="AU143" s="154" t="s">
        <v>1533</v>
      </c>
      <c r="AY143" s="17" t="s">
        <v>1750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1533</v>
      </c>
      <c r="BK143" s="155">
        <f t="shared" si="9"/>
        <v>0</v>
      </c>
      <c r="BL143" s="17" t="s">
        <v>1756</v>
      </c>
      <c r="BM143" s="154" t="s">
        <v>1990</v>
      </c>
    </row>
    <row r="144" spans="1:65" s="1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16:K14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2025-03-27T08:46:19Z</dcterms:created>
  <dcterms:modified xsi:type="dcterms:W3CDTF">2025-03-27T09:33:41Z</dcterms:modified>
</cp:coreProperties>
</file>