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comments4.xml" ContentType="application/vnd.openxmlformats-officedocument.spreadsheetml.comments+xml"/>
  <Override PartName="/xl/drawings/drawing17.xml" ContentType="application/vnd.openxmlformats-officedocument.drawing+xml"/>
  <Override PartName="/xl/comments5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vlasta_PC\martin (o)\P - 2022\DPS Dvůr Králové nad Labem - Verdek\WWW\2025 -soutěž úpravy\"/>
    </mc:Choice>
  </mc:AlternateContent>
  <xr:revisionPtr revIDLastSave="0" documentId="13_ncr:1_{846FAA83-04CB-4C8B-9AF6-D5BDEC8FA1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_01.1.1 - Stoka A3 - 1...." sheetId="2" r:id="rId2"/>
    <sheet name="SO_01.1.2 - Napojovací body" sheetId="3" r:id="rId3"/>
    <sheet name="SO_01.2.1 - Stoka A3 - 2...." sheetId="4" r:id="rId4"/>
    <sheet name="SO_01.2.1-N - Stoka A3 - ..." sheetId="5" r:id="rId5"/>
    <sheet name="SO_01.2.2-N - Napojovací ..." sheetId="6" r:id="rId6"/>
    <sheet name="SO_01.2.2-U - Napojovací ..." sheetId="7" r:id="rId7"/>
    <sheet name="SO_01.3.1 - Stoka A3.1, A..." sheetId="8" r:id="rId8"/>
    <sheet name="SO_01.3.1-N - Stoka A3.1,..." sheetId="9" r:id="rId9"/>
    <sheet name="SO_01.3.2-N - Napojovací ..." sheetId="10" r:id="rId10"/>
    <sheet name="SO_01.3.2-U - Napojovací ..." sheetId="11" r:id="rId11"/>
    <sheet name="SO_02 - Čerpací stanice ČS1" sheetId="12" r:id="rId12"/>
    <sheet name="SO_03.1 - Přípojka NN k n..." sheetId="13" r:id="rId13"/>
    <sheet name="Bod č.1" sheetId="29" r:id="rId14"/>
    <sheet name="SO_03.2 - Přípojka NN k n..." sheetId="14" r:id="rId15"/>
    <sheet name="Bod č.2" sheetId="30" r:id="rId16"/>
    <sheet name="SO_03.3 - Přípojka NN k n..." sheetId="15" r:id="rId17"/>
    <sheet name="Bod č.3" sheetId="31" r:id="rId18"/>
    <sheet name="SO_03.4 - Přípojka NN k n..." sheetId="16" r:id="rId19"/>
    <sheet name="Bod č.4" sheetId="32" r:id="rId20"/>
    <sheet name="SO_03.5 - Přípojka NN k n..." sheetId="17" r:id="rId21"/>
    <sheet name="Bod č.5" sheetId="33" r:id="rId22"/>
    <sheet name="SO_04.1-N - Tlakové stoky..." sheetId="18" r:id="rId23"/>
    <sheet name="SO_04.1-U - Tlakové stoky..." sheetId="19" r:id="rId24"/>
    <sheet name="SO_04.2 - Tlaková stoka T7" sheetId="20" r:id="rId25"/>
    <sheet name="SO_05.1-N - Podružné tlak..." sheetId="21" r:id="rId26"/>
    <sheet name="SO_05.1-U - Podružné tlak..." sheetId="22" r:id="rId27"/>
    <sheet name="SO_06.1-N - DČS - neuznat..." sheetId="23" r:id="rId28"/>
    <sheet name="SO_06.1-U - DČS - uznatelné" sheetId="24" r:id="rId29"/>
    <sheet name="PS_01 a PS_02 - N - Čerpa..." sheetId="25" r:id="rId30"/>
    <sheet name="Verdek_neuznatelné" sheetId="34" r:id="rId31"/>
    <sheet name="PS_01 a PS_02 - U - Čerpa..." sheetId="26" r:id="rId32"/>
    <sheet name="Verdek" sheetId="35" r:id="rId33"/>
    <sheet name="PS_03 - Dálkový přenos" sheetId="27" r:id="rId34"/>
    <sheet name="Přenos" sheetId="36" r:id="rId35"/>
    <sheet name="VRN - Vedlejší rozpočtové..." sheetId="28" r:id="rId36"/>
  </sheets>
  <definedNames>
    <definedName name="_xlnm._FilterDatabase" localSheetId="34" hidden="1">Přenos!$A$1:$L$5</definedName>
    <definedName name="_xlnm._FilterDatabase" localSheetId="29" hidden="1">'PS_01 a PS_02 - N - Čerpa...'!$C$121:$K$125</definedName>
    <definedName name="_xlnm._FilterDatabase" localSheetId="31" hidden="1">'PS_01 a PS_02 - U - Čerpa...'!$C$121:$K$125</definedName>
    <definedName name="_xlnm._FilterDatabase" localSheetId="33" hidden="1">'PS_03 - Dálkový přenos'!$C$117:$K$121</definedName>
    <definedName name="_xlnm._FilterDatabase" localSheetId="1" hidden="1">'SO_01.1.1 - Stoka A3 - 1....'!$C$129:$K$256</definedName>
    <definedName name="_xlnm._FilterDatabase" localSheetId="2" hidden="1">'SO_01.1.2 - Napojovací body'!$C$129:$K$232</definedName>
    <definedName name="_xlnm._FilterDatabase" localSheetId="3" hidden="1">'SO_01.2.1 - Stoka A3 - 2....'!$C$130:$K$398</definedName>
    <definedName name="_xlnm._FilterDatabase" localSheetId="4" hidden="1">'SO_01.2.1-N - Stoka A3 - ...'!$C$123:$K$159</definedName>
    <definedName name="_xlnm._FilterDatabase" localSheetId="5" hidden="1">'SO_01.2.2-N - Napojovací ...'!$C$129:$K$290</definedName>
    <definedName name="_xlnm._FilterDatabase" localSheetId="6" hidden="1">'SO_01.2.2-U - Napojovací ...'!$C$129:$K$282</definedName>
    <definedName name="_xlnm._FilterDatabase" localSheetId="7" hidden="1">'SO_01.3.1 - Stoka A3.1, A...'!$C$129:$K$595</definedName>
    <definedName name="_xlnm._FilterDatabase" localSheetId="8" hidden="1">'SO_01.3.1-N - Stoka A3.1,...'!$C$124:$K$255</definedName>
    <definedName name="_xlnm._FilterDatabase" localSheetId="9" hidden="1">'SO_01.3.2-N - Napojovací ...'!$C$129:$K$261</definedName>
    <definedName name="_xlnm._FilterDatabase" localSheetId="10" hidden="1">'SO_01.3.2-U - Napojovací ...'!$C$129:$K$272</definedName>
    <definedName name="_xlnm._FilterDatabase" localSheetId="11" hidden="1">'SO_02 - Čerpací stanice ČS1'!$C$128:$K$303</definedName>
    <definedName name="_xlnm._FilterDatabase" localSheetId="12" hidden="1">'SO_03.1 - Přípojka NN k n...'!$C$121:$K$125</definedName>
    <definedName name="_xlnm._FilterDatabase" localSheetId="14" hidden="1">'SO_03.2 - Přípojka NN k n...'!$C$121:$K$125</definedName>
    <definedName name="_xlnm._FilterDatabase" localSheetId="16" hidden="1">'SO_03.3 - Přípojka NN k n...'!$C$121:$K$125</definedName>
    <definedName name="_xlnm._FilterDatabase" localSheetId="18" hidden="1">'SO_03.4 - Přípojka NN k n...'!$C$121:$K$125</definedName>
    <definedName name="_xlnm._FilterDatabase" localSheetId="20" hidden="1">'SO_03.5 - Přípojka NN k n...'!$C$121:$K$125</definedName>
    <definedName name="_xlnm._FilterDatabase" localSheetId="22" hidden="1">'SO_04.1-N - Tlakové stoky...'!$C$128:$K$307</definedName>
    <definedName name="_xlnm._FilterDatabase" localSheetId="23" hidden="1">'SO_04.1-U - Tlakové stoky...'!$C$128:$K$397</definedName>
    <definedName name="_xlnm._FilterDatabase" localSheetId="24" hidden="1">'SO_04.2 - Tlaková stoka T7'!$C$127:$K$318</definedName>
    <definedName name="_xlnm._FilterDatabase" localSheetId="25" hidden="1">'SO_05.1-N - Podružné tlak...'!$C$128:$K$336</definedName>
    <definedName name="_xlnm._FilterDatabase" localSheetId="26" hidden="1">'SO_05.1-U - Podružné tlak...'!$C$128:$K$353</definedName>
    <definedName name="_xlnm._FilterDatabase" localSheetId="27" hidden="1">'SO_06.1-N - DČS - neuznat...'!$C$126:$K$246</definedName>
    <definedName name="_xlnm._FilterDatabase" localSheetId="28" hidden="1">'SO_06.1-U - DČS - uznatelné'!$C$128:$K$291</definedName>
    <definedName name="_xlnm._FilterDatabase" localSheetId="35" hidden="1">'VRN - Vedlejší rozpočtové...'!$C$116:$K$143</definedName>
    <definedName name="Excel_BuiltIn_Print_Area_1" localSheetId="19">#REF!</definedName>
    <definedName name="Excel_BuiltIn_Print_Area_1" localSheetId="21">#REF!</definedName>
    <definedName name="Excel_BuiltIn_Print_Area_1" localSheetId="34">#REF!</definedName>
    <definedName name="Excel_BuiltIn_Print_Area_1" localSheetId="32">#REF!</definedName>
    <definedName name="Excel_BuiltIn_Print_Area_1" localSheetId="30">#REF!</definedName>
    <definedName name="Excel_BuiltIn_Print_Area_1">#REF!</definedName>
    <definedName name="Excel_BuiltIn_Print_Titles" localSheetId="19">#REF!</definedName>
    <definedName name="Excel_BuiltIn_Print_Titles" localSheetId="21">#REF!</definedName>
    <definedName name="Excel_BuiltIn_Print_Titles" localSheetId="34">#REF!</definedName>
    <definedName name="Excel_BuiltIn_Print_Titles" localSheetId="32">Verdek!$9:$10</definedName>
    <definedName name="Excel_BuiltIn_Print_Titles" localSheetId="30">Verdek_neuznatelné!$9:$10</definedName>
    <definedName name="Excel_BuiltIn_Print_Titles">#REF!</definedName>
    <definedName name="_xlnm.Print_Titles" localSheetId="34">Přenos!$4:$4</definedName>
    <definedName name="_xlnm.Print_Titles" localSheetId="29">'PS_01 a PS_02 - N - Čerpa...'!$121:$121</definedName>
    <definedName name="_xlnm.Print_Titles" localSheetId="31">'PS_01 a PS_02 - U - Čerpa...'!$121:$121</definedName>
    <definedName name="_xlnm.Print_Titles" localSheetId="33">'PS_03 - Dálkový přenos'!$117:$117</definedName>
    <definedName name="_xlnm.Print_Titles" localSheetId="0">'Rekapitulace stavby'!$92:$92</definedName>
    <definedName name="_xlnm.Print_Titles" localSheetId="1">'SO_01.1.1 - Stoka A3 - 1....'!$129:$129</definedName>
    <definedName name="_xlnm.Print_Titles" localSheetId="2">'SO_01.1.2 - Napojovací body'!$129:$129</definedName>
    <definedName name="_xlnm.Print_Titles" localSheetId="3">'SO_01.2.1 - Stoka A3 - 2....'!$130:$130</definedName>
    <definedName name="_xlnm.Print_Titles" localSheetId="4">'SO_01.2.1-N - Stoka A3 - ...'!$123:$123</definedName>
    <definedName name="_xlnm.Print_Titles" localSheetId="5">'SO_01.2.2-N - Napojovací ...'!$129:$129</definedName>
    <definedName name="_xlnm.Print_Titles" localSheetId="6">'SO_01.2.2-U - Napojovací ...'!$129:$129</definedName>
    <definedName name="_xlnm.Print_Titles" localSheetId="7">'SO_01.3.1 - Stoka A3.1, A...'!$129:$129</definedName>
    <definedName name="_xlnm.Print_Titles" localSheetId="8">'SO_01.3.1-N - Stoka A3.1,...'!$124:$124</definedName>
    <definedName name="_xlnm.Print_Titles" localSheetId="9">'SO_01.3.2-N - Napojovací ...'!$129:$129</definedName>
    <definedName name="_xlnm.Print_Titles" localSheetId="10">'SO_01.3.2-U - Napojovací ...'!$129:$129</definedName>
    <definedName name="_xlnm.Print_Titles" localSheetId="11">'SO_02 - Čerpací stanice ČS1'!$128:$128</definedName>
    <definedName name="_xlnm.Print_Titles" localSheetId="12">'SO_03.1 - Přípojka NN k n...'!$121:$121</definedName>
    <definedName name="_xlnm.Print_Titles" localSheetId="14">'SO_03.2 - Přípojka NN k n...'!$121:$121</definedName>
    <definedName name="_xlnm.Print_Titles" localSheetId="16">'SO_03.3 - Přípojka NN k n...'!$121:$121</definedName>
    <definedName name="_xlnm.Print_Titles" localSheetId="18">'SO_03.4 - Přípojka NN k n...'!$121:$121</definedName>
    <definedName name="_xlnm.Print_Titles" localSheetId="20">'SO_03.5 - Přípojka NN k n...'!$121:$121</definedName>
    <definedName name="_xlnm.Print_Titles" localSheetId="22">'SO_04.1-N - Tlakové stoky...'!$128:$128</definedName>
    <definedName name="_xlnm.Print_Titles" localSheetId="23">'SO_04.1-U - Tlakové stoky...'!$128:$128</definedName>
    <definedName name="_xlnm.Print_Titles" localSheetId="24">'SO_04.2 - Tlaková stoka T7'!$127:$127</definedName>
    <definedName name="_xlnm.Print_Titles" localSheetId="25">'SO_05.1-N - Podružné tlak...'!$128:$128</definedName>
    <definedName name="_xlnm.Print_Titles" localSheetId="26">'SO_05.1-U - Podružné tlak...'!$128:$128</definedName>
    <definedName name="_xlnm.Print_Titles" localSheetId="27">'SO_06.1-N - DČS - neuznat...'!$126:$126</definedName>
    <definedName name="_xlnm.Print_Titles" localSheetId="28">'SO_06.1-U - DČS - uznatelné'!$128:$128</definedName>
    <definedName name="_xlnm.Print_Titles" localSheetId="32">Verdek!$9:$10</definedName>
    <definedName name="_xlnm.Print_Titles" localSheetId="30">Verdek_neuznatelné!$9:$10</definedName>
    <definedName name="_xlnm.Print_Titles" localSheetId="35">'VRN - Vedlejší rozpočtové...'!$116:$116</definedName>
    <definedName name="_xlnm.Print_Area" localSheetId="34">Přenos!$A:$L</definedName>
    <definedName name="_xlnm.Print_Area" localSheetId="29">'PS_01 a PS_02 - N - Čerpa...'!$C$4:$J$76,'PS_01 a PS_02 - N - Čerpa...'!$C$82:$J$101,'PS_01 a PS_02 - N - Čerpa...'!$C$107:$J$125</definedName>
    <definedName name="_xlnm.Print_Area" localSheetId="31">'PS_01 a PS_02 - U - Čerpa...'!$C$4:$J$76,'PS_01 a PS_02 - U - Čerpa...'!$C$82:$J$101,'PS_01 a PS_02 - U - Čerpa...'!$C$107:$J$125</definedName>
    <definedName name="_xlnm.Print_Area" localSheetId="33">'PS_03 - Dálkový přenos'!$C$4:$J$76,'PS_03 - Dálkový přenos'!$C$82:$J$99,'PS_03 - Dálkový přenos'!$C$105:$J$121</definedName>
    <definedName name="_xlnm.Print_Area" localSheetId="0">'Rekapitulace stavby'!$D$4:$AO$76,'Rekapitulace stavby'!$C$82:$AQ$128</definedName>
    <definedName name="_xlnm.Print_Area" localSheetId="1">'SO_01.1.1 - Stoka A3 - 1....'!$C$4:$J$76,'SO_01.1.1 - Stoka A3 - 1....'!$C$82:$J$109,'SO_01.1.1 - Stoka A3 - 1....'!$C$115:$J$256</definedName>
    <definedName name="_xlnm.Print_Area" localSheetId="2">'SO_01.1.2 - Napojovací body'!$C$4:$J$76,'SO_01.1.2 - Napojovací body'!$C$82:$J$109,'SO_01.1.2 - Napojovací body'!$C$115:$J$232</definedName>
    <definedName name="_xlnm.Print_Area" localSheetId="3">'SO_01.2.1 - Stoka A3 - 2....'!$C$4:$J$76,'SO_01.2.1 - Stoka A3 - 2....'!$C$82:$J$110,'SO_01.2.1 - Stoka A3 - 2....'!$C$116:$J$398</definedName>
    <definedName name="_xlnm.Print_Area" localSheetId="4">'SO_01.2.1-N - Stoka A3 - ...'!$C$4:$J$76,'SO_01.2.1-N - Stoka A3 - ...'!$C$82:$J$103,'SO_01.2.1-N - Stoka A3 - ...'!$C$109:$J$159</definedName>
    <definedName name="_xlnm.Print_Area" localSheetId="5">'SO_01.2.2-N - Napojovací ...'!$C$4:$J$76,'SO_01.2.2-N - Napojovací ...'!$C$82:$J$109,'SO_01.2.2-N - Napojovací ...'!$C$115:$J$290</definedName>
    <definedName name="_xlnm.Print_Area" localSheetId="6">'SO_01.2.2-U - Napojovací ...'!$C$4:$J$76,'SO_01.2.2-U - Napojovací ...'!$C$82:$J$109,'SO_01.2.2-U - Napojovací ...'!$C$115:$J$282</definedName>
    <definedName name="_xlnm.Print_Area" localSheetId="7">'SO_01.3.1 - Stoka A3.1, A...'!$C$4:$J$76,'SO_01.3.1 - Stoka A3.1, A...'!$C$82:$J$109,'SO_01.3.1 - Stoka A3.1, A...'!$C$115:$J$595</definedName>
    <definedName name="_xlnm.Print_Area" localSheetId="8">'SO_01.3.1-N - Stoka A3.1,...'!$C$4:$J$76,'SO_01.3.1-N - Stoka A3.1,...'!$C$82:$J$104,'SO_01.3.1-N - Stoka A3.1,...'!$C$110:$J$255</definedName>
    <definedName name="_xlnm.Print_Area" localSheetId="9">'SO_01.3.2-N - Napojovací ...'!$C$4:$J$76,'SO_01.3.2-N - Napojovací ...'!$C$82:$J$109,'SO_01.3.2-N - Napojovací ...'!$C$115:$J$261</definedName>
    <definedName name="_xlnm.Print_Area" localSheetId="10">'SO_01.3.2-U - Napojovací ...'!$C$4:$J$76,'SO_01.3.2-U - Napojovací ...'!$C$82:$J$109,'SO_01.3.2-U - Napojovací ...'!$C$115:$J$272</definedName>
    <definedName name="_xlnm.Print_Area" localSheetId="11">'SO_02 - Čerpací stanice ČS1'!$C$4:$J$76,'SO_02 - Čerpací stanice ČS1'!$C$82:$J$110,'SO_02 - Čerpací stanice ČS1'!$C$116:$J$303</definedName>
    <definedName name="_xlnm.Print_Area" localSheetId="12">'SO_03.1 - Přípojka NN k n...'!$C$4:$J$76,'SO_03.1 - Přípojka NN k n...'!$C$82:$J$101,'SO_03.1 - Přípojka NN k n...'!$C$107:$J$125</definedName>
    <definedName name="_xlnm.Print_Area" localSheetId="14">'SO_03.2 - Přípojka NN k n...'!$C$4:$J$76,'SO_03.2 - Přípojka NN k n...'!$C$82:$J$101,'SO_03.2 - Přípojka NN k n...'!$C$107:$J$125</definedName>
    <definedName name="_xlnm.Print_Area" localSheetId="16">'SO_03.3 - Přípojka NN k n...'!$C$4:$J$76,'SO_03.3 - Přípojka NN k n...'!$C$82:$J$101,'SO_03.3 - Přípojka NN k n...'!$C$107:$J$125</definedName>
    <definedName name="_xlnm.Print_Area" localSheetId="18">'SO_03.4 - Přípojka NN k n...'!$C$4:$J$76,'SO_03.4 - Přípojka NN k n...'!$C$82:$J$101,'SO_03.4 - Přípojka NN k n...'!$C$107:$J$125</definedName>
    <definedName name="_xlnm.Print_Area" localSheetId="20">'SO_03.5 - Přípojka NN k n...'!$C$4:$J$76,'SO_03.5 - Přípojka NN k n...'!$C$82:$J$101,'SO_03.5 - Přípojka NN k n...'!$C$107:$J$125</definedName>
    <definedName name="_xlnm.Print_Area" localSheetId="22">'SO_04.1-N - Tlakové stoky...'!$C$4:$J$76,'SO_04.1-N - Tlakové stoky...'!$C$82:$J$108,'SO_04.1-N - Tlakové stoky...'!$C$114:$J$307</definedName>
    <definedName name="_xlnm.Print_Area" localSheetId="23">'SO_04.1-U - Tlakové stoky...'!$C$4:$J$76,'SO_04.1-U - Tlakové stoky...'!$C$82:$J$108,'SO_04.1-U - Tlakové stoky...'!$C$114:$J$397</definedName>
    <definedName name="_xlnm.Print_Area" localSheetId="24">'SO_04.2 - Tlaková stoka T7'!$C$4:$J$76,'SO_04.2 - Tlaková stoka T7'!$C$82:$J$107,'SO_04.2 - Tlaková stoka T7'!$C$113:$J$318</definedName>
    <definedName name="_xlnm.Print_Area" localSheetId="25">'SO_05.1-N - Podružné tlak...'!$C$4:$J$76,'SO_05.1-N - Podružné tlak...'!$C$82:$J$108,'SO_05.1-N - Podružné tlak...'!$C$114:$J$336</definedName>
    <definedName name="_xlnm.Print_Area" localSheetId="26">'SO_05.1-U - Podružné tlak...'!$C$4:$J$76,'SO_05.1-U - Podružné tlak...'!$C$82:$J$108,'SO_05.1-U - Podružné tlak...'!$C$114:$J$353</definedName>
    <definedName name="_xlnm.Print_Area" localSheetId="27">'SO_06.1-N - DČS - neuznat...'!$C$4:$J$76,'SO_06.1-N - DČS - neuznat...'!$C$82:$J$106,'SO_06.1-N - DČS - neuznat...'!$C$112:$J$246</definedName>
    <definedName name="_xlnm.Print_Area" localSheetId="28">'SO_06.1-U - DČS - uznatelné'!$C$4:$J$76,'SO_06.1-U - DČS - uznatelné'!$C$82:$J$108,'SO_06.1-U - DČS - uznatelné'!$C$114:$J$291</definedName>
    <definedName name="_xlnm.Print_Area" localSheetId="35">'VRN - Vedlejší rozpočtové...'!$C$4:$J$76,'VRN - Vedlejší rozpočtové...'!$C$82:$J$98,'VRN - Vedlejší rozpočtové...'!$C$104:$J$143</definedName>
    <definedName name="OLE_LINK1" localSheetId="34">Přenos!#REF!</definedName>
    <definedName name="Z_063807D3_A075_475A_96AC_6A09D21258BA_.wvu.FilterData" localSheetId="34" hidden="1">Přenos!$A$1:$L$5</definedName>
    <definedName name="Z_063807D3_A075_475A_96AC_6A09D21258BA_.wvu.PrintArea" localSheetId="34" hidden="1">Přenos!$A:$L</definedName>
    <definedName name="Z_063807D3_A075_475A_96AC_6A09D21258BA_.wvu.PrintTitles" localSheetId="34" hidden="1">Přenos!$4:$4</definedName>
    <definedName name="Z_BAD37669_3068_4682_BD3E_A6ACD52D6BD8_.wvu.Cols" localSheetId="34" hidden="1">Přenos!$A:$A,Přenos!#REF!,Přenos!#REF!</definedName>
    <definedName name="Z_BAD37669_3068_4682_BD3E_A6ACD52D6BD8_.wvu.FilterData" localSheetId="34" hidden="1">Přenos!$A$1:$L$5</definedName>
    <definedName name="Z_BAD37669_3068_4682_BD3E_A6ACD52D6BD8_.wvu.PrintArea" localSheetId="34" hidden="1">Přenos!$A:$L</definedName>
    <definedName name="Z_BAD37669_3068_4682_BD3E_A6ACD52D6BD8_.wvu.PrintTitles" localSheetId="34" hidden="1">Přenos!$4:$4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36" l="1"/>
  <c r="J60" i="36"/>
  <c r="H60" i="36"/>
  <c r="L60" i="36" s="1"/>
  <c r="L59" i="36" s="1"/>
  <c r="J59" i="36"/>
  <c r="H59" i="36"/>
  <c r="K56" i="36"/>
  <c r="J56" i="36"/>
  <c r="H56" i="36"/>
  <c r="L56" i="36" s="1"/>
  <c r="K54" i="36"/>
  <c r="J54" i="36"/>
  <c r="H54" i="36"/>
  <c r="L54" i="36" s="1"/>
  <c r="K52" i="36"/>
  <c r="J52" i="36"/>
  <c r="H52" i="36"/>
  <c r="K48" i="36"/>
  <c r="J48" i="36"/>
  <c r="H48" i="36"/>
  <c r="L48" i="36" s="1"/>
  <c r="K45" i="36"/>
  <c r="J45" i="36"/>
  <c r="H45" i="36"/>
  <c r="L45" i="36" s="1"/>
  <c r="K43" i="36"/>
  <c r="J43" i="36"/>
  <c r="H43" i="36"/>
  <c r="L43" i="36" s="1"/>
  <c r="K40" i="36"/>
  <c r="J40" i="36"/>
  <c r="H40" i="36"/>
  <c r="L40" i="36" s="1"/>
  <c r="K35" i="36"/>
  <c r="J35" i="36"/>
  <c r="H35" i="36"/>
  <c r="L35" i="36" s="1"/>
  <c r="K32" i="36"/>
  <c r="J32" i="36"/>
  <c r="H32" i="36"/>
  <c r="L32" i="36" s="1"/>
  <c r="K30" i="36"/>
  <c r="J30" i="36"/>
  <c r="H30" i="36"/>
  <c r="L30" i="36" s="1"/>
  <c r="K26" i="36"/>
  <c r="J26" i="36"/>
  <c r="H26" i="36"/>
  <c r="L26" i="36" s="1"/>
  <c r="K24" i="36"/>
  <c r="J24" i="36"/>
  <c r="H24" i="36"/>
  <c r="L24" i="36" s="1"/>
  <c r="K22" i="36"/>
  <c r="J22" i="36"/>
  <c r="H22" i="36"/>
  <c r="L22" i="36" s="1"/>
  <c r="K20" i="36"/>
  <c r="J20" i="36"/>
  <c r="H20" i="36"/>
  <c r="L20" i="36" s="1"/>
  <c r="K18" i="36"/>
  <c r="J18" i="36"/>
  <c r="H18" i="36"/>
  <c r="L18" i="36" s="1"/>
  <c r="K16" i="36"/>
  <c r="J16" i="36"/>
  <c r="H16" i="36"/>
  <c r="L16" i="36" s="1"/>
  <c r="K13" i="36"/>
  <c r="J13" i="36"/>
  <c r="H13" i="36"/>
  <c r="K9" i="36"/>
  <c r="J9" i="36"/>
  <c r="L9" i="36" s="1"/>
  <c r="H9" i="36"/>
  <c r="G18" i="35"/>
  <c r="K14" i="35"/>
  <c r="J14" i="35"/>
  <c r="K13" i="35"/>
  <c r="J13" i="35"/>
  <c r="K12" i="35"/>
  <c r="J12" i="35"/>
  <c r="K11" i="35"/>
  <c r="J19" i="35" s="1"/>
  <c r="J11" i="35"/>
  <c r="J18" i="35" s="1"/>
  <c r="G16" i="34"/>
  <c r="K12" i="34"/>
  <c r="J12" i="34"/>
  <c r="K11" i="34"/>
  <c r="J17" i="34" s="1"/>
  <c r="J11" i="34"/>
  <c r="J16" i="34" s="1"/>
  <c r="J18" i="34" s="1"/>
  <c r="I125" i="25" s="1"/>
  <c r="K63" i="33"/>
  <c r="J63" i="33"/>
  <c r="J62" i="33"/>
  <c r="J61" i="33"/>
  <c r="K60" i="33"/>
  <c r="J60" i="33"/>
  <c r="K59" i="33"/>
  <c r="J59" i="33"/>
  <c r="K58" i="33"/>
  <c r="J58" i="33"/>
  <c r="K57" i="33"/>
  <c r="J57" i="33"/>
  <c r="J56" i="33"/>
  <c r="K55" i="33"/>
  <c r="J55" i="33"/>
  <c r="K54" i="33"/>
  <c r="J54" i="33"/>
  <c r="K53" i="33"/>
  <c r="J53" i="33"/>
  <c r="K52" i="33"/>
  <c r="J52" i="33"/>
  <c r="K51" i="33"/>
  <c r="J51" i="33"/>
  <c r="K50" i="33"/>
  <c r="J50" i="33"/>
  <c r="K49" i="33"/>
  <c r="J49" i="33"/>
  <c r="K48" i="33"/>
  <c r="J48" i="33"/>
  <c r="K47" i="33"/>
  <c r="J47" i="33"/>
  <c r="K46" i="33"/>
  <c r="J46" i="33"/>
  <c r="K45" i="33"/>
  <c r="J45" i="33"/>
  <c r="K34" i="33"/>
  <c r="J34" i="33"/>
  <c r="K33" i="33"/>
  <c r="J33" i="33"/>
  <c r="K32" i="33"/>
  <c r="J32" i="33"/>
  <c r="K31" i="33"/>
  <c r="J31" i="33"/>
  <c r="K27" i="33"/>
  <c r="J27" i="33"/>
  <c r="K26" i="33"/>
  <c r="J26" i="33"/>
  <c r="K25" i="33"/>
  <c r="J25" i="33"/>
  <c r="K24" i="33"/>
  <c r="J24" i="33"/>
  <c r="K23" i="33"/>
  <c r="J23" i="33"/>
  <c r="K22" i="33"/>
  <c r="J22" i="33"/>
  <c r="K21" i="33"/>
  <c r="J21" i="33"/>
  <c r="K19" i="33"/>
  <c r="J19" i="33"/>
  <c r="K17" i="33"/>
  <c r="J17" i="33"/>
  <c r="K16" i="33"/>
  <c r="J16" i="33"/>
  <c r="K15" i="33"/>
  <c r="J15" i="33"/>
  <c r="K14" i="33"/>
  <c r="J14" i="33"/>
  <c r="K13" i="33"/>
  <c r="J13" i="33"/>
  <c r="K12" i="33"/>
  <c r="J12" i="33"/>
  <c r="G71" i="32"/>
  <c r="K67" i="32"/>
  <c r="J67" i="32"/>
  <c r="K64" i="32"/>
  <c r="J64" i="32"/>
  <c r="K63" i="32"/>
  <c r="J63" i="32"/>
  <c r="K62" i="32"/>
  <c r="J62" i="32"/>
  <c r="K61" i="32"/>
  <c r="J61" i="32"/>
  <c r="K60" i="32"/>
  <c r="J60" i="32"/>
  <c r="K59" i="32"/>
  <c r="J59" i="32"/>
  <c r="K58" i="32"/>
  <c r="J58" i="32"/>
  <c r="J57" i="32"/>
  <c r="K56" i="32"/>
  <c r="J56" i="32"/>
  <c r="K55" i="32"/>
  <c r="J55" i="32"/>
  <c r="K54" i="32"/>
  <c r="J54" i="32"/>
  <c r="K53" i="32"/>
  <c r="J53" i="32"/>
  <c r="K52" i="32"/>
  <c r="J52" i="32"/>
  <c r="K51" i="32"/>
  <c r="J51" i="32"/>
  <c r="K50" i="32"/>
  <c r="J50" i="32"/>
  <c r="K49" i="32"/>
  <c r="J49" i="32"/>
  <c r="K48" i="32"/>
  <c r="J48" i="32"/>
  <c r="K47" i="32"/>
  <c r="J47" i="32"/>
  <c r="K46" i="32"/>
  <c r="J46" i="32"/>
  <c r="K45" i="32"/>
  <c r="J45" i="32"/>
  <c r="K34" i="32"/>
  <c r="J34" i="32"/>
  <c r="K33" i="32"/>
  <c r="J33" i="32"/>
  <c r="K32" i="32"/>
  <c r="J32" i="32"/>
  <c r="K31" i="32"/>
  <c r="J31" i="32"/>
  <c r="K27" i="32"/>
  <c r="J27" i="32"/>
  <c r="K26" i="32"/>
  <c r="J26" i="32"/>
  <c r="K25" i="32"/>
  <c r="J25" i="32"/>
  <c r="K24" i="32"/>
  <c r="J24" i="32"/>
  <c r="K23" i="32"/>
  <c r="J23" i="32"/>
  <c r="K22" i="32"/>
  <c r="J22" i="32"/>
  <c r="K20" i="32"/>
  <c r="J20" i="32"/>
  <c r="K18" i="32"/>
  <c r="J18" i="32"/>
  <c r="K17" i="32"/>
  <c r="J17" i="32"/>
  <c r="K16" i="32"/>
  <c r="J16" i="32"/>
  <c r="K15" i="32"/>
  <c r="J15" i="32"/>
  <c r="K14" i="32"/>
  <c r="J14" i="32"/>
  <c r="K13" i="32"/>
  <c r="J13" i="32"/>
  <c r="K12" i="32"/>
  <c r="J12" i="32"/>
  <c r="K134" i="31"/>
  <c r="J134" i="31"/>
  <c r="J133" i="31"/>
  <c r="J132" i="31"/>
  <c r="K131" i="31"/>
  <c r="J131" i="31"/>
  <c r="K130" i="31"/>
  <c r="J130" i="31"/>
  <c r="K129" i="31"/>
  <c r="J129" i="31"/>
  <c r="K128" i="31"/>
  <c r="J128" i="31"/>
  <c r="J127" i="31"/>
  <c r="K126" i="31"/>
  <c r="J126" i="31"/>
  <c r="K125" i="31"/>
  <c r="J125" i="31"/>
  <c r="K124" i="31"/>
  <c r="J124" i="31"/>
  <c r="K123" i="31"/>
  <c r="J123" i="31"/>
  <c r="K122" i="31"/>
  <c r="J122" i="31"/>
  <c r="K121" i="31"/>
  <c r="J121" i="31"/>
  <c r="K120" i="31"/>
  <c r="J120" i="31"/>
  <c r="K119" i="31"/>
  <c r="J119" i="31"/>
  <c r="K118" i="31"/>
  <c r="J118" i="31"/>
  <c r="K117" i="31"/>
  <c r="J117" i="31"/>
  <c r="K116" i="31"/>
  <c r="J116" i="31"/>
  <c r="K115" i="31"/>
  <c r="J115" i="31"/>
  <c r="R104" i="31"/>
  <c r="K104" i="31"/>
  <c r="J104" i="31"/>
  <c r="R103" i="31"/>
  <c r="K103" i="31"/>
  <c r="J103" i="31"/>
  <c r="R102" i="31"/>
  <c r="K102" i="31"/>
  <c r="J102" i="31"/>
  <c r="R98" i="31"/>
  <c r="K98" i="31"/>
  <c r="J98" i="31"/>
  <c r="K97" i="31"/>
  <c r="J97" i="31"/>
  <c r="R96" i="31"/>
  <c r="K96" i="31"/>
  <c r="J96" i="31"/>
  <c r="R95" i="31"/>
  <c r="K95" i="31"/>
  <c r="J95" i="31"/>
  <c r="R94" i="31"/>
  <c r="K94" i="31"/>
  <c r="J94" i="31"/>
  <c r="R93" i="31"/>
  <c r="K93" i="31"/>
  <c r="J93" i="31"/>
  <c r="R92" i="31"/>
  <c r="K92" i="31"/>
  <c r="J92" i="31"/>
  <c r="R90" i="31"/>
  <c r="K90" i="31"/>
  <c r="J90" i="31"/>
  <c r="R88" i="31"/>
  <c r="K88" i="31"/>
  <c r="J88" i="31"/>
  <c r="R87" i="31"/>
  <c r="K87" i="31"/>
  <c r="J87" i="31"/>
  <c r="R86" i="31"/>
  <c r="K86" i="31"/>
  <c r="J86" i="31"/>
  <c r="R85" i="31"/>
  <c r="K85" i="31"/>
  <c r="J85" i="31"/>
  <c r="R84" i="31"/>
  <c r="K84" i="31"/>
  <c r="J84" i="31"/>
  <c r="R83" i="31"/>
  <c r="K83" i="31"/>
  <c r="J83" i="31"/>
  <c r="G66" i="31"/>
  <c r="K62" i="31"/>
  <c r="J62" i="31"/>
  <c r="J61" i="31"/>
  <c r="J60" i="31"/>
  <c r="K59" i="31"/>
  <c r="J59" i="31"/>
  <c r="K58" i="31"/>
  <c r="J58" i="31"/>
  <c r="K57" i="31"/>
  <c r="J57" i="31"/>
  <c r="K56" i="31"/>
  <c r="J56" i="31"/>
  <c r="J55" i="31"/>
  <c r="K54" i="31"/>
  <c r="J54" i="31"/>
  <c r="K53" i="31"/>
  <c r="J53" i="31"/>
  <c r="K52" i="31"/>
  <c r="J52" i="31"/>
  <c r="K51" i="31"/>
  <c r="J51" i="31"/>
  <c r="K50" i="31"/>
  <c r="J50" i="31"/>
  <c r="K49" i="31"/>
  <c r="J49" i="31"/>
  <c r="K48" i="31"/>
  <c r="J48" i="31"/>
  <c r="K47" i="31"/>
  <c r="J47" i="31"/>
  <c r="K46" i="31"/>
  <c r="J46" i="31"/>
  <c r="K45" i="31"/>
  <c r="J45" i="31"/>
  <c r="R31" i="31"/>
  <c r="K31" i="31"/>
  <c r="J31" i="31"/>
  <c r="K30" i="31"/>
  <c r="J30" i="31"/>
  <c r="K29" i="31"/>
  <c r="J29" i="31"/>
  <c r="J25" i="31"/>
  <c r="K24" i="31"/>
  <c r="J24" i="31"/>
  <c r="K23" i="31"/>
  <c r="J23" i="31"/>
  <c r="K22" i="31"/>
  <c r="J22" i="31"/>
  <c r="K21" i="31"/>
  <c r="J21" i="31"/>
  <c r="K20" i="31"/>
  <c r="J20" i="31"/>
  <c r="K18" i="31"/>
  <c r="J18" i="31"/>
  <c r="K16" i="31"/>
  <c r="J16" i="31"/>
  <c r="K15" i="31"/>
  <c r="J15" i="31"/>
  <c r="K14" i="31"/>
  <c r="J14" i="31"/>
  <c r="K13" i="31"/>
  <c r="J13" i="31"/>
  <c r="J26" i="31" s="1"/>
  <c r="K12" i="31"/>
  <c r="J12" i="31"/>
  <c r="G67" i="30"/>
  <c r="K63" i="30"/>
  <c r="J63" i="30"/>
  <c r="K60" i="30"/>
  <c r="J60" i="30"/>
  <c r="K59" i="30"/>
  <c r="J59" i="30"/>
  <c r="K58" i="30"/>
  <c r="J58" i="30"/>
  <c r="K57" i="30"/>
  <c r="J57" i="30"/>
  <c r="J56" i="30"/>
  <c r="K55" i="30"/>
  <c r="J55" i="30"/>
  <c r="K54" i="30"/>
  <c r="J54" i="30"/>
  <c r="K53" i="30"/>
  <c r="J53" i="30"/>
  <c r="K52" i="30"/>
  <c r="J52" i="30"/>
  <c r="K51" i="30"/>
  <c r="J51" i="30"/>
  <c r="K50" i="30"/>
  <c r="J50" i="30"/>
  <c r="K49" i="30"/>
  <c r="J49" i="30"/>
  <c r="K48" i="30"/>
  <c r="J48" i="30"/>
  <c r="K47" i="30"/>
  <c r="J47" i="30"/>
  <c r="K46" i="30"/>
  <c r="J46" i="30"/>
  <c r="K45" i="30"/>
  <c r="J45" i="30"/>
  <c r="K35" i="30"/>
  <c r="J35" i="30"/>
  <c r="K34" i="30"/>
  <c r="J34" i="30"/>
  <c r="K33" i="30"/>
  <c r="J33" i="30"/>
  <c r="K32" i="30"/>
  <c r="J32" i="30"/>
  <c r="K28" i="30"/>
  <c r="J28" i="30"/>
  <c r="K27" i="30"/>
  <c r="J27" i="30"/>
  <c r="K26" i="30"/>
  <c r="J26" i="30"/>
  <c r="K25" i="30"/>
  <c r="J25" i="30"/>
  <c r="K24" i="30"/>
  <c r="J24" i="30"/>
  <c r="K23" i="30"/>
  <c r="J23" i="30"/>
  <c r="K22" i="30"/>
  <c r="J22" i="30"/>
  <c r="K20" i="30"/>
  <c r="J20" i="30"/>
  <c r="K18" i="30"/>
  <c r="J18" i="30"/>
  <c r="K17" i="30"/>
  <c r="J17" i="30"/>
  <c r="K16" i="30"/>
  <c r="J16" i="30"/>
  <c r="K15" i="30"/>
  <c r="J15" i="30"/>
  <c r="K14" i="30"/>
  <c r="J14" i="30"/>
  <c r="K13" i="30"/>
  <c r="J13" i="30"/>
  <c r="K12" i="30"/>
  <c r="J12" i="30"/>
  <c r="J12" i="29"/>
  <c r="K12" i="29"/>
  <c r="J13" i="29"/>
  <c r="K13" i="29"/>
  <c r="J14" i="29"/>
  <c r="K14" i="29"/>
  <c r="J15" i="29"/>
  <c r="K15" i="29"/>
  <c r="J16" i="29"/>
  <c r="K16" i="29"/>
  <c r="J17" i="29"/>
  <c r="K17" i="29"/>
  <c r="J18" i="29"/>
  <c r="K18" i="29"/>
  <c r="J20" i="29"/>
  <c r="K20" i="29"/>
  <c r="J22" i="29"/>
  <c r="K22" i="29"/>
  <c r="J23" i="29"/>
  <c r="J28" i="29" s="1"/>
  <c r="K23" i="29"/>
  <c r="J24" i="29"/>
  <c r="K24" i="29"/>
  <c r="J25" i="29"/>
  <c r="K25" i="29"/>
  <c r="J26" i="29"/>
  <c r="K26" i="29"/>
  <c r="J27" i="29"/>
  <c r="K27" i="29"/>
  <c r="J31" i="29"/>
  <c r="K31" i="29"/>
  <c r="J32" i="29"/>
  <c r="K32" i="29"/>
  <c r="J33" i="29"/>
  <c r="K33" i="29"/>
  <c r="J34" i="29"/>
  <c r="K34" i="29"/>
  <c r="J47" i="29"/>
  <c r="K47" i="29"/>
  <c r="J48" i="29"/>
  <c r="K48" i="29"/>
  <c r="J49" i="29"/>
  <c r="K49" i="29"/>
  <c r="J50" i="29"/>
  <c r="K50" i="29"/>
  <c r="J51" i="29"/>
  <c r="K51" i="29"/>
  <c r="J52" i="29"/>
  <c r="K52" i="29"/>
  <c r="J53" i="29"/>
  <c r="K53" i="29"/>
  <c r="J54" i="29"/>
  <c r="K54" i="29"/>
  <c r="J55" i="29"/>
  <c r="K55" i="29"/>
  <c r="J56" i="29"/>
  <c r="K56" i="29"/>
  <c r="J57" i="29"/>
  <c r="K57" i="29"/>
  <c r="J58" i="29"/>
  <c r="K58" i="29"/>
  <c r="J59" i="29"/>
  <c r="K59" i="29"/>
  <c r="J60" i="29"/>
  <c r="J61" i="29"/>
  <c r="K61" i="29"/>
  <c r="J62" i="29"/>
  <c r="K62" i="29"/>
  <c r="J63" i="29"/>
  <c r="K63" i="29"/>
  <c r="J64" i="29"/>
  <c r="K64" i="29"/>
  <c r="J65" i="29"/>
  <c r="K65" i="29"/>
  <c r="J66" i="29"/>
  <c r="K66" i="29"/>
  <c r="J67" i="29"/>
  <c r="K67" i="29"/>
  <c r="J70" i="29"/>
  <c r="K70" i="29"/>
  <c r="G74" i="29"/>
  <c r="J37" i="28"/>
  <c r="J36" i="28"/>
  <c r="AY127" i="1"/>
  <c r="J35" i="28"/>
  <c r="AX127" i="1"/>
  <c r="BI143" i="28"/>
  <c r="BH143" i="28"/>
  <c r="BG143" i="28"/>
  <c r="BF143" i="28"/>
  <c r="T143" i="28"/>
  <c r="R143" i="28"/>
  <c r="P143" i="28"/>
  <c r="BI142" i="28"/>
  <c r="BH142" i="28"/>
  <c r="BG142" i="28"/>
  <c r="BF142" i="28"/>
  <c r="T142" i="28"/>
  <c r="R142" i="28"/>
  <c r="P142" i="28"/>
  <c r="BI141" i="28"/>
  <c r="BH141" i="28"/>
  <c r="BG141" i="28"/>
  <c r="BF141" i="28"/>
  <c r="T141" i="28"/>
  <c r="R141" i="28"/>
  <c r="P141" i="28"/>
  <c r="BI140" i="28"/>
  <c r="BH140" i="28"/>
  <c r="BG140" i="28"/>
  <c r="BF140" i="28"/>
  <c r="T140" i="28"/>
  <c r="R140" i="28"/>
  <c r="P140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6" i="28"/>
  <c r="BH136" i="28"/>
  <c r="BG136" i="28"/>
  <c r="BF136" i="28"/>
  <c r="T136" i="28"/>
  <c r="R136" i="28"/>
  <c r="P136" i="28"/>
  <c r="BI135" i="28"/>
  <c r="BH135" i="28"/>
  <c r="BG135" i="28"/>
  <c r="BF135" i="28"/>
  <c r="T135" i="28"/>
  <c r="R135" i="28"/>
  <c r="P135" i="28"/>
  <c r="BI134" i="28"/>
  <c r="BH134" i="28"/>
  <c r="BG134" i="28"/>
  <c r="BF134" i="28"/>
  <c r="T134" i="28"/>
  <c r="R134" i="28"/>
  <c r="P134" i="28"/>
  <c r="BI133" i="28"/>
  <c r="BH133" i="28"/>
  <c r="BG133" i="28"/>
  <c r="BF133" i="28"/>
  <c r="T133" i="28"/>
  <c r="R133" i="28"/>
  <c r="P133" i="28"/>
  <c r="BI132" i="28"/>
  <c r="BH132" i="28"/>
  <c r="BG132" i="28"/>
  <c r="BF132" i="28"/>
  <c r="T132" i="28"/>
  <c r="R132" i="28"/>
  <c r="P132" i="28"/>
  <c r="BI131" i="28"/>
  <c r="BH131" i="28"/>
  <c r="BG131" i="28"/>
  <c r="BF131" i="28"/>
  <c r="T131" i="28"/>
  <c r="R131" i="28"/>
  <c r="P131" i="28"/>
  <c r="BI130" i="28"/>
  <c r="BH130" i="28"/>
  <c r="BG130" i="28"/>
  <c r="BF130" i="28"/>
  <c r="T130" i="28"/>
  <c r="R130" i="28"/>
  <c r="P130" i="28"/>
  <c r="BI129" i="28"/>
  <c r="BH129" i="28"/>
  <c r="BG129" i="28"/>
  <c r="BF129" i="28"/>
  <c r="T129" i="28"/>
  <c r="R129" i="28"/>
  <c r="P129" i="28"/>
  <c r="BI128" i="28"/>
  <c r="BH128" i="28"/>
  <c r="BG128" i="28"/>
  <c r="BF128" i="28"/>
  <c r="T128" i="28"/>
  <c r="R128" i="28"/>
  <c r="P128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5" i="28"/>
  <c r="BH125" i="28"/>
  <c r="BG125" i="28"/>
  <c r="BF125" i="28"/>
  <c r="T125" i="28"/>
  <c r="R125" i="28"/>
  <c r="P125" i="28"/>
  <c r="BI124" i="28"/>
  <c r="BH124" i="28"/>
  <c r="BG124" i="28"/>
  <c r="BF124" i="28"/>
  <c r="T124" i="28"/>
  <c r="R124" i="28"/>
  <c r="P124" i="28"/>
  <c r="BI123" i="28"/>
  <c r="BH123" i="28"/>
  <c r="BG123" i="28"/>
  <c r="BF123" i="28"/>
  <c r="T123" i="28"/>
  <c r="R123" i="28"/>
  <c r="P123" i="28"/>
  <c r="BI122" i="28"/>
  <c r="BH122" i="28"/>
  <c r="BG122" i="28"/>
  <c r="BF122" i="28"/>
  <c r="T122" i="28"/>
  <c r="R122" i="28"/>
  <c r="P122" i="28"/>
  <c r="BI121" i="28"/>
  <c r="BH121" i="28"/>
  <c r="BG121" i="28"/>
  <c r="BF121" i="28"/>
  <c r="T121" i="28"/>
  <c r="R121" i="28"/>
  <c r="P121" i="28"/>
  <c r="BI120" i="28"/>
  <c r="BH120" i="28"/>
  <c r="BG120" i="28"/>
  <c r="BF120" i="28"/>
  <c r="T120" i="28"/>
  <c r="R120" i="28"/>
  <c r="P120" i="28"/>
  <c r="BI119" i="28"/>
  <c r="BH119" i="28"/>
  <c r="BG119" i="28"/>
  <c r="BF119" i="28"/>
  <c r="T119" i="28"/>
  <c r="R119" i="28"/>
  <c r="P119" i="28"/>
  <c r="F111" i="28"/>
  <c r="E109" i="28"/>
  <c r="F89" i="28"/>
  <c r="E87" i="28"/>
  <c r="J24" i="28"/>
  <c r="E24" i="28"/>
  <c r="J114" i="28" s="1"/>
  <c r="J23" i="28"/>
  <c r="J21" i="28"/>
  <c r="E21" i="28"/>
  <c r="J113" i="28" s="1"/>
  <c r="J20" i="28"/>
  <c r="J18" i="28"/>
  <c r="E18" i="28"/>
  <c r="F92" i="28"/>
  <c r="J17" i="28"/>
  <c r="J15" i="28"/>
  <c r="E15" i="28"/>
  <c r="F113" i="28" s="1"/>
  <c r="J14" i="28"/>
  <c r="J12" i="28"/>
  <c r="J89" i="28"/>
  <c r="E7" i="28"/>
  <c r="E107" i="28"/>
  <c r="J37" i="27"/>
  <c r="J36" i="27"/>
  <c r="AY126" i="1"/>
  <c r="J35" i="27"/>
  <c r="AX126" i="1"/>
  <c r="BI121" i="27"/>
  <c r="F37" i="27" s="1"/>
  <c r="BD126" i="1" s="1"/>
  <c r="BH121" i="27"/>
  <c r="BG121" i="27"/>
  <c r="F35" i="27" s="1"/>
  <c r="BB126" i="1" s="1"/>
  <c r="BF121" i="27"/>
  <c r="J34" i="27" s="1"/>
  <c r="AW126" i="1" s="1"/>
  <c r="T121" i="27"/>
  <c r="T120" i="27"/>
  <c r="T119" i="27"/>
  <c r="T118" i="27" s="1"/>
  <c r="R121" i="27"/>
  <c r="R120" i="27" s="1"/>
  <c r="R119" i="27" s="1"/>
  <c r="R118" i="27" s="1"/>
  <c r="P121" i="27"/>
  <c r="P120" i="27" s="1"/>
  <c r="P119" i="27" s="1"/>
  <c r="P118" i="27" s="1"/>
  <c r="AU126" i="1" s="1"/>
  <c r="F112" i="27"/>
  <c r="E110" i="27"/>
  <c r="F89" i="27"/>
  <c r="E87" i="27"/>
  <c r="J24" i="27"/>
  <c r="E24" i="27"/>
  <c r="J92" i="27" s="1"/>
  <c r="J23" i="27"/>
  <c r="J21" i="27"/>
  <c r="E21" i="27"/>
  <c r="J114" i="27" s="1"/>
  <c r="J20" i="27"/>
  <c r="J18" i="27"/>
  <c r="E18" i="27"/>
  <c r="F115" i="27" s="1"/>
  <c r="J17" i="27"/>
  <c r="J15" i="27"/>
  <c r="E15" i="27"/>
  <c r="F114" i="27"/>
  <c r="J14" i="27"/>
  <c r="J12" i="27"/>
  <c r="J89" i="27" s="1"/>
  <c r="E7" i="27"/>
  <c r="E108" i="27"/>
  <c r="J39" i="26"/>
  <c r="J38" i="26"/>
  <c r="AY125" i="1" s="1"/>
  <c r="J37" i="26"/>
  <c r="AX125" i="1"/>
  <c r="BI125" i="26"/>
  <c r="BH125" i="26"/>
  <c r="F38" i="26" s="1"/>
  <c r="BC125" i="1" s="1"/>
  <c r="BG125" i="26"/>
  <c r="F37" i="26" s="1"/>
  <c r="BB125" i="1" s="1"/>
  <c r="BF125" i="26"/>
  <c r="F36" i="26" s="1"/>
  <c r="BA125" i="1" s="1"/>
  <c r="T125" i="26"/>
  <c r="T124" i="26" s="1"/>
  <c r="T123" i="26" s="1"/>
  <c r="T122" i="26" s="1"/>
  <c r="R125" i="26"/>
  <c r="R124" i="26"/>
  <c r="R123" i="26" s="1"/>
  <c r="R122" i="26" s="1"/>
  <c r="P125" i="26"/>
  <c r="P124" i="26"/>
  <c r="P123" i="26"/>
  <c r="P122" i="26" s="1"/>
  <c r="AU125" i="1" s="1"/>
  <c r="F116" i="26"/>
  <c r="E114" i="26"/>
  <c r="F91" i="26"/>
  <c r="E89" i="26"/>
  <c r="J26" i="26"/>
  <c r="E26" i="26"/>
  <c r="J119" i="26" s="1"/>
  <c r="J25" i="26"/>
  <c r="J23" i="26"/>
  <c r="E23" i="26"/>
  <c r="J93" i="26" s="1"/>
  <c r="J22" i="26"/>
  <c r="J20" i="26"/>
  <c r="E20" i="26"/>
  <c r="F94" i="26"/>
  <c r="J19" i="26"/>
  <c r="J17" i="26"/>
  <c r="E17" i="26"/>
  <c r="F118" i="26" s="1"/>
  <c r="J16" i="26"/>
  <c r="J14" i="26"/>
  <c r="J91" i="26"/>
  <c r="E7" i="26"/>
  <c r="E110" i="26"/>
  <c r="J39" i="25"/>
  <c r="J38" i="25"/>
  <c r="AY124" i="1" s="1"/>
  <c r="J37" i="25"/>
  <c r="AX124" i="1" s="1"/>
  <c r="BI125" i="25"/>
  <c r="F39" i="25" s="1"/>
  <c r="BD124" i="1" s="1"/>
  <c r="BH125" i="25"/>
  <c r="F38" i="25" s="1"/>
  <c r="BC124" i="1" s="1"/>
  <c r="BG125" i="25"/>
  <c r="BF125" i="25"/>
  <c r="J36" i="25" s="1"/>
  <c r="AW124" i="1" s="1"/>
  <c r="T125" i="25"/>
  <c r="T124" i="25"/>
  <c r="T123" i="25" s="1"/>
  <c r="T122" i="25" s="1"/>
  <c r="R125" i="25"/>
  <c r="R124" i="25" s="1"/>
  <c r="R123" i="25" s="1"/>
  <c r="R122" i="25" s="1"/>
  <c r="P125" i="25"/>
  <c r="P124" i="25"/>
  <c r="P123" i="25"/>
  <c r="P122" i="25" s="1"/>
  <c r="AU124" i="1" s="1"/>
  <c r="F116" i="25"/>
  <c r="E114" i="25"/>
  <c r="F91" i="25"/>
  <c r="E89" i="25"/>
  <c r="J26" i="25"/>
  <c r="E26" i="25"/>
  <c r="J119" i="25"/>
  <c r="J25" i="25"/>
  <c r="J23" i="25"/>
  <c r="E23" i="25"/>
  <c r="J118" i="25"/>
  <c r="J22" i="25"/>
  <c r="J20" i="25"/>
  <c r="E20" i="25"/>
  <c r="F94" i="25" s="1"/>
  <c r="J19" i="25"/>
  <c r="J17" i="25"/>
  <c r="E17" i="25"/>
  <c r="F118" i="25" s="1"/>
  <c r="J16" i="25"/>
  <c r="J14" i="25"/>
  <c r="J116" i="25" s="1"/>
  <c r="E7" i="25"/>
  <c r="E110" i="25"/>
  <c r="J39" i="24"/>
  <c r="J38" i="24"/>
  <c r="AY122" i="1"/>
  <c r="J37" i="24"/>
  <c r="AX122" i="1"/>
  <c r="BI291" i="24"/>
  <c r="BH291" i="24"/>
  <c r="BG291" i="24"/>
  <c r="BF291" i="24"/>
  <c r="T291" i="24"/>
  <c r="T290" i="24" s="1"/>
  <c r="R291" i="24"/>
  <c r="R290" i="24"/>
  <c r="P291" i="24"/>
  <c r="P290" i="24" s="1"/>
  <c r="BI288" i="24"/>
  <c r="BH288" i="24"/>
  <c r="BG288" i="24"/>
  <c r="BF288" i="24"/>
  <c r="T288" i="24"/>
  <c r="R288" i="24"/>
  <c r="P288" i="24"/>
  <c r="BI286" i="24"/>
  <c r="BH286" i="24"/>
  <c r="BG286" i="24"/>
  <c r="BF286" i="24"/>
  <c r="T286" i="24"/>
  <c r="R286" i="24"/>
  <c r="P286" i="24"/>
  <c r="BI284" i="24"/>
  <c r="BH284" i="24"/>
  <c r="BG284" i="24"/>
  <c r="BF284" i="24"/>
  <c r="T284" i="24"/>
  <c r="R284" i="24"/>
  <c r="P284" i="24"/>
  <c r="BI283" i="24"/>
  <c r="BH283" i="24"/>
  <c r="BG283" i="24"/>
  <c r="BF283" i="24"/>
  <c r="T283" i="24"/>
  <c r="R283" i="24"/>
  <c r="P283" i="24"/>
  <c r="BI281" i="24"/>
  <c r="BH281" i="24"/>
  <c r="BG281" i="24"/>
  <c r="BF281" i="24"/>
  <c r="T281" i="24"/>
  <c r="R281" i="24"/>
  <c r="P281" i="24"/>
  <c r="BI280" i="24"/>
  <c r="BH280" i="24"/>
  <c r="BG280" i="24"/>
  <c r="BF280" i="24"/>
  <c r="T280" i="24"/>
  <c r="R280" i="24"/>
  <c r="P280" i="24"/>
  <c r="BI278" i="24"/>
  <c r="BH278" i="24"/>
  <c r="BG278" i="24"/>
  <c r="BF278" i="24"/>
  <c r="T278" i="24"/>
  <c r="R278" i="24"/>
  <c r="P278" i="24"/>
  <c r="BI277" i="24"/>
  <c r="BH277" i="24"/>
  <c r="BG277" i="24"/>
  <c r="BF277" i="24"/>
  <c r="T277" i="24"/>
  <c r="R277" i="24"/>
  <c r="P277" i="24"/>
  <c r="BI276" i="24"/>
  <c r="BH276" i="24"/>
  <c r="BG276" i="24"/>
  <c r="BF276" i="24"/>
  <c r="T276" i="24"/>
  <c r="R276" i="24"/>
  <c r="P276" i="24"/>
  <c r="BI274" i="24"/>
  <c r="BH274" i="24"/>
  <c r="BG274" i="24"/>
  <c r="BF274" i="24"/>
  <c r="T274" i="24"/>
  <c r="R274" i="24"/>
  <c r="P274" i="24"/>
  <c r="BI270" i="24"/>
  <c r="BH270" i="24"/>
  <c r="BG270" i="24"/>
  <c r="BF270" i="24"/>
  <c r="T270" i="24"/>
  <c r="R270" i="24"/>
  <c r="P270" i="24"/>
  <c r="BI268" i="24"/>
  <c r="BH268" i="24"/>
  <c r="BG268" i="24"/>
  <c r="BF268" i="24"/>
  <c r="T268" i="24"/>
  <c r="R268" i="24"/>
  <c r="P268" i="24"/>
  <c r="BI266" i="24"/>
  <c r="BH266" i="24"/>
  <c r="BG266" i="24"/>
  <c r="BF266" i="24"/>
  <c r="T266" i="24"/>
  <c r="R266" i="24"/>
  <c r="P266" i="24"/>
  <c r="BI264" i="24"/>
  <c r="BH264" i="24"/>
  <c r="BG264" i="24"/>
  <c r="BF264" i="24"/>
  <c r="T264" i="24"/>
  <c r="R264" i="24"/>
  <c r="P264" i="24"/>
  <c r="BI262" i="24"/>
  <c r="BH262" i="24"/>
  <c r="BG262" i="24"/>
  <c r="BF262" i="24"/>
  <c r="T262" i="24"/>
  <c r="R262" i="24"/>
  <c r="P262" i="24"/>
  <c r="BI261" i="24"/>
  <c r="BH261" i="24"/>
  <c r="BG261" i="24"/>
  <c r="BF261" i="24"/>
  <c r="T261" i="24"/>
  <c r="R261" i="24"/>
  <c r="P261" i="24"/>
  <c r="BI260" i="24"/>
  <c r="BH260" i="24"/>
  <c r="BG260" i="24"/>
  <c r="BF260" i="24"/>
  <c r="T260" i="24"/>
  <c r="R260" i="24"/>
  <c r="P260" i="24"/>
  <c r="BI258" i="24"/>
  <c r="BH258" i="24"/>
  <c r="BG258" i="24"/>
  <c r="BF258" i="24"/>
  <c r="T258" i="24"/>
  <c r="R258" i="24"/>
  <c r="P258" i="24"/>
  <c r="BI256" i="24"/>
  <c r="BH256" i="24"/>
  <c r="BG256" i="24"/>
  <c r="BF256" i="24"/>
  <c r="T256" i="24"/>
  <c r="R256" i="24"/>
  <c r="P256" i="24"/>
  <c r="BI255" i="24"/>
  <c r="BH255" i="24"/>
  <c r="BG255" i="24"/>
  <c r="BF255" i="24"/>
  <c r="T255" i="24"/>
  <c r="R255" i="24"/>
  <c r="P255" i="24"/>
  <c r="BI254" i="24"/>
  <c r="BH254" i="24"/>
  <c r="BG254" i="24"/>
  <c r="BF254" i="24"/>
  <c r="T254" i="24"/>
  <c r="R254" i="24"/>
  <c r="P254" i="24"/>
  <c r="BI253" i="24"/>
  <c r="BH253" i="24"/>
  <c r="BG253" i="24"/>
  <c r="BF253" i="24"/>
  <c r="T253" i="24"/>
  <c r="R253" i="24"/>
  <c r="P253" i="24"/>
  <c r="BI252" i="24"/>
  <c r="BH252" i="24"/>
  <c r="BG252" i="24"/>
  <c r="BF252" i="24"/>
  <c r="T252" i="24"/>
  <c r="R252" i="24"/>
  <c r="P252" i="24"/>
  <c r="BI251" i="24"/>
  <c r="BH251" i="24"/>
  <c r="BG251" i="24"/>
  <c r="BF251" i="24"/>
  <c r="T251" i="24"/>
  <c r="R251" i="24"/>
  <c r="P251" i="24"/>
  <c r="BI248" i="24"/>
  <c r="BH248" i="24"/>
  <c r="BG248" i="24"/>
  <c r="BF248" i="24"/>
  <c r="T248" i="24"/>
  <c r="R248" i="24"/>
  <c r="P248" i="24"/>
  <c r="BI246" i="24"/>
  <c r="BH246" i="24"/>
  <c r="BG246" i="24"/>
  <c r="BF246" i="24"/>
  <c r="T246" i="24"/>
  <c r="R246" i="24"/>
  <c r="P246" i="24"/>
  <c r="BI244" i="24"/>
  <c r="BH244" i="24"/>
  <c r="BG244" i="24"/>
  <c r="BF244" i="24"/>
  <c r="T244" i="24"/>
  <c r="R244" i="24"/>
  <c r="P244" i="24"/>
  <c r="BI242" i="24"/>
  <c r="BH242" i="24"/>
  <c r="BG242" i="24"/>
  <c r="BF242" i="24"/>
  <c r="T242" i="24"/>
  <c r="R242" i="24"/>
  <c r="P242" i="24"/>
  <c r="BI239" i="24"/>
  <c r="BH239" i="24"/>
  <c r="BG239" i="24"/>
  <c r="BF239" i="24"/>
  <c r="T239" i="24"/>
  <c r="R239" i="24"/>
  <c r="P239" i="24"/>
  <c r="BI238" i="24"/>
  <c r="BH238" i="24"/>
  <c r="BG238" i="24"/>
  <c r="BF238" i="24"/>
  <c r="T238" i="24"/>
  <c r="R238" i="24"/>
  <c r="P238" i="24"/>
  <c r="BI236" i="24"/>
  <c r="BH236" i="24"/>
  <c r="BG236" i="24"/>
  <c r="BF236" i="24"/>
  <c r="T236" i="24"/>
  <c r="R236" i="24"/>
  <c r="P236" i="24"/>
  <c r="BI234" i="24"/>
  <c r="BH234" i="24"/>
  <c r="BG234" i="24"/>
  <c r="BF234" i="24"/>
  <c r="T234" i="24"/>
  <c r="R234" i="24"/>
  <c r="P234" i="24"/>
  <c r="BI232" i="24"/>
  <c r="BH232" i="24"/>
  <c r="BG232" i="24"/>
  <c r="BF232" i="24"/>
  <c r="T232" i="24"/>
  <c r="R232" i="24"/>
  <c r="P232" i="24"/>
  <c r="BI230" i="24"/>
  <c r="BH230" i="24"/>
  <c r="BG230" i="24"/>
  <c r="BF230" i="24"/>
  <c r="T230" i="24"/>
  <c r="R230" i="24"/>
  <c r="P230" i="24"/>
  <c r="BI225" i="24"/>
  <c r="BH225" i="24"/>
  <c r="BG225" i="24"/>
  <c r="BF225" i="24"/>
  <c r="T225" i="24"/>
  <c r="T224" i="24" s="1"/>
  <c r="R225" i="24"/>
  <c r="R224" i="24" s="1"/>
  <c r="P225" i="24"/>
  <c r="P224" i="24"/>
  <c r="BI222" i="24"/>
  <c r="BH222" i="24"/>
  <c r="BG222" i="24"/>
  <c r="BF222" i="24"/>
  <c r="T222" i="24"/>
  <c r="T221" i="24" s="1"/>
  <c r="R222" i="24"/>
  <c r="R221" i="24" s="1"/>
  <c r="P222" i="24"/>
  <c r="P221" i="24"/>
  <c r="BI219" i="24"/>
  <c r="BH219" i="24"/>
  <c r="BG219" i="24"/>
  <c r="BF219" i="24"/>
  <c r="T219" i="24"/>
  <c r="R219" i="24"/>
  <c r="P219" i="24"/>
  <c r="BI218" i="24"/>
  <c r="BH218" i="24"/>
  <c r="BG218" i="24"/>
  <c r="BF218" i="24"/>
  <c r="T218" i="24"/>
  <c r="R218" i="24"/>
  <c r="P218" i="24"/>
  <c r="BI214" i="24"/>
  <c r="BH214" i="24"/>
  <c r="BG214" i="24"/>
  <c r="BF214" i="24"/>
  <c r="T214" i="24"/>
  <c r="R214" i="24"/>
  <c r="P214" i="24"/>
  <c r="BI212" i="24"/>
  <c r="BH212" i="24"/>
  <c r="BG212" i="24"/>
  <c r="BF212" i="24"/>
  <c r="T212" i="24"/>
  <c r="R212" i="24"/>
  <c r="P212" i="24"/>
  <c r="BI210" i="24"/>
  <c r="BH210" i="24"/>
  <c r="BG210" i="24"/>
  <c r="BF210" i="24"/>
  <c r="T210" i="24"/>
  <c r="R210" i="24"/>
  <c r="P210" i="24"/>
  <c r="BI208" i="24"/>
  <c r="BH208" i="24"/>
  <c r="BG208" i="24"/>
  <c r="BF208" i="24"/>
  <c r="T208" i="24"/>
  <c r="R208" i="24"/>
  <c r="P208" i="24"/>
  <c r="BI205" i="24"/>
  <c r="BH205" i="24"/>
  <c r="BG205" i="24"/>
  <c r="BF205" i="24"/>
  <c r="T205" i="24"/>
  <c r="R205" i="24"/>
  <c r="P205" i="24"/>
  <c r="BI203" i="24"/>
  <c r="BH203" i="24"/>
  <c r="BG203" i="24"/>
  <c r="BF203" i="24"/>
  <c r="T203" i="24"/>
  <c r="R203" i="24"/>
  <c r="P203" i="24"/>
  <c r="BI202" i="24"/>
  <c r="BH202" i="24"/>
  <c r="BG202" i="24"/>
  <c r="BF202" i="24"/>
  <c r="T202" i="24"/>
  <c r="R202" i="24"/>
  <c r="P202" i="24"/>
  <c r="BI200" i="24"/>
  <c r="BH200" i="24"/>
  <c r="BG200" i="24"/>
  <c r="BF200" i="24"/>
  <c r="T200" i="24"/>
  <c r="R200" i="24"/>
  <c r="P200" i="24"/>
  <c r="BI198" i="24"/>
  <c r="BH198" i="24"/>
  <c r="BG198" i="24"/>
  <c r="BF198" i="24"/>
  <c r="T198" i="24"/>
  <c r="R198" i="24"/>
  <c r="P198" i="24"/>
  <c r="BI196" i="24"/>
  <c r="BH196" i="24"/>
  <c r="BG196" i="24"/>
  <c r="BF196" i="24"/>
  <c r="T196" i="24"/>
  <c r="R196" i="24"/>
  <c r="P196" i="24"/>
  <c r="BI194" i="24"/>
  <c r="BH194" i="24"/>
  <c r="BG194" i="24"/>
  <c r="BF194" i="24"/>
  <c r="T194" i="24"/>
  <c r="R194" i="24"/>
  <c r="P194" i="24"/>
  <c r="BI193" i="24"/>
  <c r="BH193" i="24"/>
  <c r="BG193" i="24"/>
  <c r="BF193" i="24"/>
  <c r="T193" i="24"/>
  <c r="R193" i="24"/>
  <c r="P193" i="24"/>
  <c r="BI191" i="24"/>
  <c r="BH191" i="24"/>
  <c r="BG191" i="24"/>
  <c r="BF191" i="24"/>
  <c r="T191" i="24"/>
  <c r="R191" i="24"/>
  <c r="P191" i="24"/>
  <c r="BI190" i="24"/>
  <c r="BH190" i="24"/>
  <c r="BG190" i="24"/>
  <c r="BF190" i="24"/>
  <c r="T190" i="24"/>
  <c r="R190" i="24"/>
  <c r="P190" i="24"/>
  <c r="BI188" i="24"/>
  <c r="BH188" i="24"/>
  <c r="BG188" i="24"/>
  <c r="BF188" i="24"/>
  <c r="T188" i="24"/>
  <c r="R188" i="24"/>
  <c r="P188" i="24"/>
  <c r="BI187" i="24"/>
  <c r="BH187" i="24"/>
  <c r="BG187" i="24"/>
  <c r="BF187" i="24"/>
  <c r="T187" i="24"/>
  <c r="R187" i="24"/>
  <c r="P187" i="24"/>
  <c r="BI185" i="24"/>
  <c r="BH185" i="24"/>
  <c r="BG185" i="24"/>
  <c r="BF185" i="24"/>
  <c r="T185" i="24"/>
  <c r="R185" i="24"/>
  <c r="P185" i="24"/>
  <c r="BI183" i="24"/>
  <c r="BH183" i="24"/>
  <c r="BG183" i="24"/>
  <c r="BF183" i="24"/>
  <c r="T183" i="24"/>
  <c r="R183" i="24"/>
  <c r="P183" i="24"/>
  <c r="BI180" i="24"/>
  <c r="BH180" i="24"/>
  <c r="BG180" i="24"/>
  <c r="BF180" i="24"/>
  <c r="T180" i="24"/>
  <c r="R180" i="24"/>
  <c r="P180" i="24"/>
  <c r="BI177" i="24"/>
  <c r="BH177" i="24"/>
  <c r="BG177" i="24"/>
  <c r="BF177" i="24"/>
  <c r="T177" i="24"/>
  <c r="R177" i="24"/>
  <c r="P177" i="24"/>
  <c r="BI174" i="24"/>
  <c r="BH174" i="24"/>
  <c r="BG174" i="24"/>
  <c r="BF174" i="24"/>
  <c r="T174" i="24"/>
  <c r="R174" i="24"/>
  <c r="P174" i="24"/>
  <c r="BI171" i="24"/>
  <c r="BH171" i="24"/>
  <c r="BG171" i="24"/>
  <c r="BF171" i="24"/>
  <c r="T171" i="24"/>
  <c r="R171" i="24"/>
  <c r="P171" i="24"/>
  <c r="BI168" i="24"/>
  <c r="BH168" i="24"/>
  <c r="BG168" i="24"/>
  <c r="BF168" i="24"/>
  <c r="T168" i="24"/>
  <c r="R168" i="24"/>
  <c r="P168" i="24"/>
  <c r="BI165" i="24"/>
  <c r="BH165" i="24"/>
  <c r="BG165" i="24"/>
  <c r="BF165" i="24"/>
  <c r="T165" i="24"/>
  <c r="R165" i="24"/>
  <c r="P165" i="24"/>
  <c r="BI162" i="24"/>
  <c r="BH162" i="24"/>
  <c r="BG162" i="24"/>
  <c r="BF162" i="24"/>
  <c r="T162" i="24"/>
  <c r="R162" i="24"/>
  <c r="P162" i="24"/>
  <c r="BI160" i="24"/>
  <c r="BH160" i="24"/>
  <c r="BG160" i="24"/>
  <c r="BF160" i="24"/>
  <c r="T160" i="24"/>
  <c r="R160" i="24"/>
  <c r="P160" i="24"/>
  <c r="BI157" i="24"/>
  <c r="BH157" i="24"/>
  <c r="BG157" i="24"/>
  <c r="BF157" i="24"/>
  <c r="T157" i="24"/>
  <c r="R157" i="24"/>
  <c r="P157" i="24"/>
  <c r="BI153" i="24"/>
  <c r="BH153" i="24"/>
  <c r="BG153" i="24"/>
  <c r="BF153" i="24"/>
  <c r="T153" i="24"/>
  <c r="R153" i="24"/>
  <c r="P153" i="24"/>
  <c r="BI151" i="24"/>
  <c r="BH151" i="24"/>
  <c r="BG151" i="24"/>
  <c r="BF151" i="24"/>
  <c r="T151" i="24"/>
  <c r="R151" i="24"/>
  <c r="P151" i="24"/>
  <c r="BI149" i="24"/>
  <c r="BH149" i="24"/>
  <c r="BG149" i="24"/>
  <c r="BF149" i="24"/>
  <c r="T149" i="24"/>
  <c r="R149" i="24"/>
  <c r="P149" i="24"/>
  <c r="BI147" i="24"/>
  <c r="BH147" i="24"/>
  <c r="BG147" i="24"/>
  <c r="BF147" i="24"/>
  <c r="T147" i="24"/>
  <c r="R147" i="24"/>
  <c r="P147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40" i="24"/>
  <c r="BH140" i="24"/>
  <c r="BG140" i="24"/>
  <c r="BF140" i="24"/>
  <c r="T140" i="24"/>
  <c r="R140" i="24"/>
  <c r="P140" i="24"/>
  <c r="BI137" i="24"/>
  <c r="BH137" i="24"/>
  <c r="BG137" i="24"/>
  <c r="BF137" i="24"/>
  <c r="T137" i="24"/>
  <c r="R137" i="24"/>
  <c r="P137" i="24"/>
  <c r="BI136" i="24"/>
  <c r="BH136" i="24"/>
  <c r="BG136" i="24"/>
  <c r="BF136" i="24"/>
  <c r="T136" i="24"/>
  <c r="R136" i="24"/>
  <c r="P136" i="24"/>
  <c r="BI132" i="24"/>
  <c r="BH132" i="24"/>
  <c r="BG132" i="24"/>
  <c r="BF132" i="24"/>
  <c r="T132" i="24"/>
  <c r="R132" i="24"/>
  <c r="P132" i="24"/>
  <c r="F123" i="24"/>
  <c r="E121" i="24"/>
  <c r="F91" i="24"/>
  <c r="E89" i="24"/>
  <c r="J26" i="24"/>
  <c r="E26" i="24"/>
  <c r="J94" i="24"/>
  <c r="J25" i="24"/>
  <c r="J23" i="24"/>
  <c r="E23" i="24"/>
  <c r="J93" i="24" s="1"/>
  <c r="J22" i="24"/>
  <c r="J20" i="24"/>
  <c r="E20" i="24"/>
  <c r="F126" i="24" s="1"/>
  <c r="J19" i="24"/>
  <c r="J17" i="24"/>
  <c r="E17" i="24"/>
  <c r="F125" i="24" s="1"/>
  <c r="J16" i="24"/>
  <c r="J14" i="24"/>
  <c r="J123" i="24" s="1"/>
  <c r="E7" i="24"/>
  <c r="E117" i="24"/>
  <c r="J39" i="23"/>
  <c r="J38" i="23"/>
  <c r="AY121" i="1"/>
  <c r="J37" i="23"/>
  <c r="AX121" i="1" s="1"/>
  <c r="BI246" i="23"/>
  <c r="BH246" i="23"/>
  <c r="BG246" i="23"/>
  <c r="BF246" i="23"/>
  <c r="T246" i="23"/>
  <c r="T245" i="23" s="1"/>
  <c r="R246" i="23"/>
  <c r="R245" i="23"/>
  <c r="P246" i="23"/>
  <c r="P245" i="23" s="1"/>
  <c r="BI243" i="23"/>
  <c r="BH243" i="23"/>
  <c r="BG243" i="23"/>
  <c r="BF243" i="23"/>
  <c r="T243" i="23"/>
  <c r="R243" i="23"/>
  <c r="P243" i="23"/>
  <c r="BI241" i="23"/>
  <c r="BH241" i="23"/>
  <c r="BG241" i="23"/>
  <c r="BF241" i="23"/>
  <c r="T241" i="23"/>
  <c r="R241" i="23"/>
  <c r="P241" i="23"/>
  <c r="BI239" i="23"/>
  <c r="BH239" i="23"/>
  <c r="BG239" i="23"/>
  <c r="BF239" i="23"/>
  <c r="T239" i="23"/>
  <c r="R239" i="23"/>
  <c r="P239" i="23"/>
  <c r="BI238" i="23"/>
  <c r="BH238" i="23"/>
  <c r="BG238" i="23"/>
  <c r="BF238" i="23"/>
  <c r="T238" i="23"/>
  <c r="R238" i="23"/>
  <c r="P238" i="23"/>
  <c r="BI236" i="23"/>
  <c r="BH236" i="23"/>
  <c r="BG236" i="23"/>
  <c r="BF236" i="23"/>
  <c r="T236" i="23"/>
  <c r="R236" i="23"/>
  <c r="P236" i="23"/>
  <c r="BI235" i="23"/>
  <c r="BH235" i="23"/>
  <c r="BG235" i="23"/>
  <c r="BF235" i="23"/>
  <c r="T235" i="23"/>
  <c r="R235" i="23"/>
  <c r="P235" i="23"/>
  <c r="BI233" i="23"/>
  <c r="BH233" i="23"/>
  <c r="BG233" i="23"/>
  <c r="BF233" i="23"/>
  <c r="T233" i="23"/>
  <c r="R233" i="23"/>
  <c r="P233" i="23"/>
  <c r="BI231" i="23"/>
  <c r="BH231" i="23"/>
  <c r="BG231" i="23"/>
  <c r="BF231" i="23"/>
  <c r="T231" i="23"/>
  <c r="R231" i="23"/>
  <c r="P231" i="23"/>
  <c r="BI229" i="23"/>
  <c r="BH229" i="23"/>
  <c r="BG229" i="23"/>
  <c r="BF229" i="23"/>
  <c r="T229" i="23"/>
  <c r="R229" i="23"/>
  <c r="P229" i="23"/>
  <c r="BI227" i="23"/>
  <c r="BH227" i="23"/>
  <c r="BG227" i="23"/>
  <c r="BF227" i="23"/>
  <c r="T227" i="23"/>
  <c r="R227" i="23"/>
  <c r="P227" i="23"/>
  <c r="BI225" i="23"/>
  <c r="BH225" i="23"/>
  <c r="BG225" i="23"/>
  <c r="BF225" i="23"/>
  <c r="T225" i="23"/>
  <c r="R225" i="23"/>
  <c r="P225" i="23"/>
  <c r="BI223" i="23"/>
  <c r="BH223" i="23"/>
  <c r="BG223" i="23"/>
  <c r="BF223" i="23"/>
  <c r="T223" i="23"/>
  <c r="R223" i="23"/>
  <c r="P223" i="23"/>
  <c r="BI222" i="23"/>
  <c r="BH222" i="23"/>
  <c r="BG222" i="23"/>
  <c r="BF222" i="23"/>
  <c r="T222" i="23"/>
  <c r="R222" i="23"/>
  <c r="P222" i="23"/>
  <c r="BI221" i="23"/>
  <c r="BH221" i="23"/>
  <c r="BG221" i="23"/>
  <c r="BF221" i="23"/>
  <c r="T221" i="23"/>
  <c r="R221" i="23"/>
  <c r="P221" i="23"/>
  <c r="BI219" i="23"/>
  <c r="BH219" i="23"/>
  <c r="BG219" i="23"/>
  <c r="BF219" i="23"/>
  <c r="T219" i="23"/>
  <c r="R219" i="23"/>
  <c r="P219" i="23"/>
  <c r="BI217" i="23"/>
  <c r="BH217" i="23"/>
  <c r="BG217" i="23"/>
  <c r="BF217" i="23"/>
  <c r="T217" i="23"/>
  <c r="R217" i="23"/>
  <c r="P217" i="23"/>
  <c r="BI216" i="23"/>
  <c r="BH216" i="23"/>
  <c r="BG216" i="23"/>
  <c r="BF216" i="23"/>
  <c r="T216" i="23"/>
  <c r="R216" i="23"/>
  <c r="P216" i="23"/>
  <c r="BI215" i="23"/>
  <c r="BH215" i="23"/>
  <c r="BG215" i="23"/>
  <c r="BF215" i="23"/>
  <c r="T215" i="23"/>
  <c r="R215" i="23"/>
  <c r="P215" i="23"/>
  <c r="BI214" i="23"/>
  <c r="BH214" i="23"/>
  <c r="BG214" i="23"/>
  <c r="BF214" i="23"/>
  <c r="T214" i="23"/>
  <c r="R214" i="23"/>
  <c r="P214" i="23"/>
  <c r="BI213" i="23"/>
  <c r="BH213" i="23"/>
  <c r="BG213" i="23"/>
  <c r="BF213" i="23"/>
  <c r="T213" i="23"/>
  <c r="R213" i="23"/>
  <c r="P213" i="23"/>
  <c r="BI212" i="23"/>
  <c r="BH212" i="23"/>
  <c r="BG212" i="23"/>
  <c r="BF212" i="23"/>
  <c r="T212" i="23"/>
  <c r="R212" i="23"/>
  <c r="P212" i="23"/>
  <c r="BI207" i="23"/>
  <c r="BH207" i="23"/>
  <c r="BG207" i="23"/>
  <c r="BF207" i="23"/>
  <c r="T207" i="23"/>
  <c r="T206" i="23"/>
  <c r="R207" i="23"/>
  <c r="R206" i="23"/>
  <c r="P207" i="23"/>
  <c r="P206" i="23"/>
  <c r="BI204" i="23"/>
  <c r="BH204" i="23"/>
  <c r="BG204" i="23"/>
  <c r="BF204" i="23"/>
  <c r="T204" i="23"/>
  <c r="T203" i="23"/>
  <c r="R204" i="23"/>
  <c r="R203" i="23"/>
  <c r="P204" i="23"/>
  <c r="P203" i="23"/>
  <c r="BI201" i="23"/>
  <c r="BH201" i="23"/>
  <c r="BG201" i="23"/>
  <c r="BF201" i="23"/>
  <c r="T201" i="23"/>
  <c r="R201" i="23"/>
  <c r="P201" i="23"/>
  <c r="BI200" i="23"/>
  <c r="BH200" i="23"/>
  <c r="BG200" i="23"/>
  <c r="BF200" i="23"/>
  <c r="T200" i="23"/>
  <c r="R200" i="23"/>
  <c r="P200" i="23"/>
  <c r="BI196" i="23"/>
  <c r="BH196" i="23"/>
  <c r="BG196" i="23"/>
  <c r="BF196" i="23"/>
  <c r="T196" i="23"/>
  <c r="R196" i="23"/>
  <c r="P196" i="23"/>
  <c r="BI194" i="23"/>
  <c r="BH194" i="23"/>
  <c r="BG194" i="23"/>
  <c r="BF194" i="23"/>
  <c r="T194" i="23"/>
  <c r="R194" i="23"/>
  <c r="P194" i="23"/>
  <c r="BI192" i="23"/>
  <c r="BH192" i="23"/>
  <c r="BG192" i="23"/>
  <c r="BF192" i="23"/>
  <c r="T192" i="23"/>
  <c r="R192" i="23"/>
  <c r="P192" i="23"/>
  <c r="BI189" i="23"/>
  <c r="BH189" i="23"/>
  <c r="BG189" i="23"/>
  <c r="BF189" i="23"/>
  <c r="T189" i="23"/>
  <c r="R189" i="23"/>
  <c r="P189" i="23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4" i="23"/>
  <c r="BH184" i="23"/>
  <c r="BG184" i="23"/>
  <c r="BF184" i="23"/>
  <c r="T184" i="23"/>
  <c r="R184" i="23"/>
  <c r="P184" i="23"/>
  <c r="BI182" i="23"/>
  <c r="BH182" i="23"/>
  <c r="BG182" i="23"/>
  <c r="BF182" i="23"/>
  <c r="T182" i="23"/>
  <c r="R182" i="23"/>
  <c r="P182" i="23"/>
  <c r="BI181" i="23"/>
  <c r="BH181" i="23"/>
  <c r="BG181" i="23"/>
  <c r="BF181" i="23"/>
  <c r="T181" i="23"/>
  <c r="R181" i="23"/>
  <c r="P181" i="23"/>
  <c r="BI179" i="23"/>
  <c r="BH179" i="23"/>
  <c r="BG179" i="23"/>
  <c r="BF179" i="23"/>
  <c r="T179" i="23"/>
  <c r="R179" i="23"/>
  <c r="P179" i="23"/>
  <c r="BI178" i="23"/>
  <c r="BH178" i="23"/>
  <c r="BG178" i="23"/>
  <c r="BF178" i="23"/>
  <c r="T178" i="23"/>
  <c r="R178" i="23"/>
  <c r="P178" i="23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3" i="23"/>
  <c r="BH173" i="23"/>
  <c r="BG173" i="23"/>
  <c r="BF173" i="23"/>
  <c r="T173" i="23"/>
  <c r="R173" i="23"/>
  <c r="P173" i="23"/>
  <c r="BI171" i="23"/>
  <c r="BH171" i="23"/>
  <c r="BG171" i="23"/>
  <c r="BF171" i="23"/>
  <c r="T171" i="23"/>
  <c r="R171" i="23"/>
  <c r="P171" i="23"/>
  <c r="BI168" i="23"/>
  <c r="BH168" i="23"/>
  <c r="BG168" i="23"/>
  <c r="BF168" i="23"/>
  <c r="T168" i="23"/>
  <c r="R168" i="23"/>
  <c r="P168" i="23"/>
  <c r="BI165" i="23"/>
  <c r="BH165" i="23"/>
  <c r="BG165" i="23"/>
  <c r="BF165" i="23"/>
  <c r="T165" i="23"/>
  <c r="R165" i="23"/>
  <c r="P165" i="23"/>
  <c r="BI162" i="23"/>
  <c r="BH162" i="23"/>
  <c r="BG162" i="23"/>
  <c r="BF162" i="23"/>
  <c r="T162" i="23"/>
  <c r="R162" i="23"/>
  <c r="P162" i="23"/>
  <c r="BI159" i="23"/>
  <c r="BH159" i="23"/>
  <c r="BG159" i="23"/>
  <c r="BF159" i="23"/>
  <c r="T159" i="23"/>
  <c r="R159" i="23"/>
  <c r="P159" i="23"/>
  <c r="BI156" i="23"/>
  <c r="BH156" i="23"/>
  <c r="BG156" i="23"/>
  <c r="BF156" i="23"/>
  <c r="T156" i="23"/>
  <c r="R156" i="23"/>
  <c r="P156" i="23"/>
  <c r="BI153" i="23"/>
  <c r="BH153" i="23"/>
  <c r="BG153" i="23"/>
  <c r="BF153" i="23"/>
  <c r="T153" i="23"/>
  <c r="R153" i="23"/>
  <c r="P153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5" i="23"/>
  <c r="BH145" i="23"/>
  <c r="BG145" i="23"/>
  <c r="BF145" i="23"/>
  <c r="T145" i="23"/>
  <c r="R145" i="23"/>
  <c r="P145" i="23"/>
  <c r="BI141" i="23"/>
  <c r="BH141" i="23"/>
  <c r="BG141" i="23"/>
  <c r="BF141" i="23"/>
  <c r="T141" i="23"/>
  <c r="R141" i="23"/>
  <c r="P141" i="23"/>
  <c r="BI139" i="23"/>
  <c r="BH139" i="23"/>
  <c r="BG139" i="23"/>
  <c r="BF139" i="23"/>
  <c r="T139" i="23"/>
  <c r="R139" i="23"/>
  <c r="P139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0" i="23"/>
  <c r="BH130" i="23"/>
  <c r="BG130" i="23"/>
  <c r="BF130" i="23"/>
  <c r="T130" i="23"/>
  <c r="R130" i="23"/>
  <c r="P130" i="23"/>
  <c r="F121" i="23"/>
  <c r="E119" i="23"/>
  <c r="F91" i="23"/>
  <c r="E89" i="23"/>
  <c r="J26" i="23"/>
  <c r="E26" i="23"/>
  <c r="J124" i="23"/>
  <c r="J25" i="23"/>
  <c r="J23" i="23"/>
  <c r="E23" i="23"/>
  <c r="J93" i="23"/>
  <c r="J22" i="23"/>
  <c r="J20" i="23"/>
  <c r="E20" i="23"/>
  <c r="F124" i="23" s="1"/>
  <c r="J19" i="23"/>
  <c r="J17" i="23"/>
  <c r="E17" i="23"/>
  <c r="F93" i="23"/>
  <c r="J16" i="23"/>
  <c r="J14" i="23"/>
  <c r="J121" i="23" s="1"/>
  <c r="E7" i="23"/>
  <c r="E85" i="23"/>
  <c r="J39" i="22"/>
  <c r="J38" i="22"/>
  <c r="AY119" i="1"/>
  <c r="J37" i="22"/>
  <c r="AX119" i="1"/>
  <c r="BI352" i="22"/>
  <c r="BH352" i="22"/>
  <c r="BG352" i="22"/>
  <c r="BF352" i="22"/>
  <c r="T352" i="22"/>
  <c r="R352" i="22"/>
  <c r="P352" i="22"/>
  <c r="BI350" i="22"/>
  <c r="BH350" i="22"/>
  <c r="BG350" i="22"/>
  <c r="BF350" i="22"/>
  <c r="T350" i="22"/>
  <c r="R350" i="22"/>
  <c r="P350" i="22"/>
  <c r="BI348" i="22"/>
  <c r="BH348" i="22"/>
  <c r="BG348" i="22"/>
  <c r="BF348" i="22"/>
  <c r="T348" i="22"/>
  <c r="R348" i="22"/>
  <c r="P348" i="22"/>
  <c r="BI347" i="22"/>
  <c r="BH347" i="22"/>
  <c r="BG347" i="22"/>
  <c r="BF347" i="22"/>
  <c r="T347" i="22"/>
  <c r="R347" i="22"/>
  <c r="P347" i="22"/>
  <c r="BI345" i="22"/>
  <c r="BH345" i="22"/>
  <c r="BG345" i="22"/>
  <c r="BF345" i="22"/>
  <c r="T345" i="22"/>
  <c r="R345" i="22"/>
  <c r="P345" i="22"/>
  <c r="BI344" i="22"/>
  <c r="BH344" i="22"/>
  <c r="BG344" i="22"/>
  <c r="BF344" i="22"/>
  <c r="T344" i="22"/>
  <c r="R344" i="22"/>
  <c r="P344" i="22"/>
  <c r="BI342" i="22"/>
  <c r="BH342" i="22"/>
  <c r="BG342" i="22"/>
  <c r="BF342" i="22"/>
  <c r="T342" i="22"/>
  <c r="T341" i="22" s="1"/>
  <c r="R342" i="22"/>
  <c r="R341" i="22"/>
  <c r="P342" i="22"/>
  <c r="P341" i="22"/>
  <c r="BI339" i="22"/>
  <c r="BH339" i="22"/>
  <c r="BG339" i="22"/>
  <c r="BF339" i="22"/>
  <c r="T339" i="22"/>
  <c r="R339" i="22"/>
  <c r="P339" i="22"/>
  <c r="BI338" i="22"/>
  <c r="BH338" i="22"/>
  <c r="BG338" i="22"/>
  <c r="BF338" i="22"/>
  <c r="T338" i="22"/>
  <c r="R338" i="22"/>
  <c r="P338" i="22"/>
  <c r="BI337" i="22"/>
  <c r="BH337" i="22"/>
  <c r="BG337" i="22"/>
  <c r="BF337" i="22"/>
  <c r="T337" i="22"/>
  <c r="R337" i="22"/>
  <c r="P337" i="22"/>
  <c r="BI335" i="22"/>
  <c r="BH335" i="22"/>
  <c r="BG335" i="22"/>
  <c r="BF335" i="22"/>
  <c r="T335" i="22"/>
  <c r="R335" i="22"/>
  <c r="P335" i="22"/>
  <c r="BI334" i="22"/>
  <c r="BH334" i="22"/>
  <c r="BG334" i="22"/>
  <c r="BF334" i="22"/>
  <c r="T334" i="22"/>
  <c r="R334" i="22"/>
  <c r="P334" i="22"/>
  <c r="BI332" i="22"/>
  <c r="BH332" i="22"/>
  <c r="BG332" i="22"/>
  <c r="BF332" i="22"/>
  <c r="T332" i="22"/>
  <c r="R332" i="22"/>
  <c r="P332" i="22"/>
  <c r="BI331" i="22"/>
  <c r="BH331" i="22"/>
  <c r="BG331" i="22"/>
  <c r="BF331" i="22"/>
  <c r="T331" i="22"/>
  <c r="R331" i="22"/>
  <c r="P331" i="22"/>
  <c r="BI330" i="22"/>
  <c r="BH330" i="22"/>
  <c r="BG330" i="22"/>
  <c r="BF330" i="22"/>
  <c r="T330" i="22"/>
  <c r="R330" i="22"/>
  <c r="P330" i="22"/>
  <c r="BI329" i="22"/>
  <c r="BH329" i="22"/>
  <c r="BG329" i="22"/>
  <c r="BF329" i="22"/>
  <c r="T329" i="22"/>
  <c r="R329" i="22"/>
  <c r="P329" i="22"/>
  <c r="BI328" i="22"/>
  <c r="BH328" i="22"/>
  <c r="BG328" i="22"/>
  <c r="BF328" i="22"/>
  <c r="T328" i="22"/>
  <c r="R328" i="22"/>
  <c r="P328" i="22"/>
  <c r="BI327" i="22"/>
  <c r="BH327" i="22"/>
  <c r="BG327" i="22"/>
  <c r="BF327" i="22"/>
  <c r="T327" i="22"/>
  <c r="R327" i="22"/>
  <c r="P327" i="22"/>
  <c r="BI326" i="22"/>
  <c r="BH326" i="22"/>
  <c r="BG326" i="22"/>
  <c r="BF326" i="22"/>
  <c r="T326" i="22"/>
  <c r="R326" i="22"/>
  <c r="P326" i="22"/>
  <c r="BI325" i="22"/>
  <c r="BH325" i="22"/>
  <c r="BG325" i="22"/>
  <c r="BF325" i="22"/>
  <c r="T325" i="22"/>
  <c r="R325" i="22"/>
  <c r="P325" i="22"/>
  <c r="BI324" i="22"/>
  <c r="BH324" i="22"/>
  <c r="BG324" i="22"/>
  <c r="BF324" i="22"/>
  <c r="T324" i="22"/>
  <c r="R324" i="22"/>
  <c r="P324" i="22"/>
  <c r="BI323" i="22"/>
  <c r="BH323" i="22"/>
  <c r="BG323" i="22"/>
  <c r="BF323" i="22"/>
  <c r="T323" i="22"/>
  <c r="R323" i="22"/>
  <c r="P323" i="22"/>
  <c r="BI322" i="22"/>
  <c r="BH322" i="22"/>
  <c r="BG322" i="22"/>
  <c r="BF322" i="22"/>
  <c r="T322" i="22"/>
  <c r="R322" i="22"/>
  <c r="P322" i="22"/>
  <c r="BI321" i="22"/>
  <c r="BH321" i="22"/>
  <c r="BG321" i="22"/>
  <c r="BF321" i="22"/>
  <c r="T321" i="22"/>
  <c r="R321" i="22"/>
  <c r="P321" i="22"/>
  <c r="BI320" i="22"/>
  <c r="BH320" i="22"/>
  <c r="BG320" i="22"/>
  <c r="BF320" i="22"/>
  <c r="T320" i="22"/>
  <c r="R320" i="22"/>
  <c r="P320" i="22"/>
  <c r="BI319" i="22"/>
  <c r="BH319" i="22"/>
  <c r="BG319" i="22"/>
  <c r="BF319" i="22"/>
  <c r="T319" i="22"/>
  <c r="R319" i="22"/>
  <c r="P319" i="22"/>
  <c r="BI314" i="22"/>
  <c r="BH314" i="22"/>
  <c r="BG314" i="22"/>
  <c r="BF314" i="22"/>
  <c r="T314" i="22"/>
  <c r="R314" i="22"/>
  <c r="P314" i="22"/>
  <c r="BI312" i="22"/>
  <c r="BH312" i="22"/>
  <c r="BG312" i="22"/>
  <c r="BF312" i="22"/>
  <c r="T312" i="22"/>
  <c r="R312" i="22"/>
  <c r="P312" i="22"/>
  <c r="BI310" i="22"/>
  <c r="BH310" i="22"/>
  <c r="BG310" i="22"/>
  <c r="BF310" i="22"/>
  <c r="T310" i="22"/>
  <c r="R310" i="22"/>
  <c r="P310" i="22"/>
  <c r="BI307" i="22"/>
  <c r="BH307" i="22"/>
  <c r="BG307" i="22"/>
  <c r="BF307" i="22"/>
  <c r="T307" i="22"/>
  <c r="R307" i="22"/>
  <c r="P307" i="22"/>
  <c r="BI303" i="22"/>
  <c r="BH303" i="22"/>
  <c r="BG303" i="22"/>
  <c r="BF303" i="22"/>
  <c r="T303" i="22"/>
  <c r="R303" i="22"/>
  <c r="P303" i="22"/>
  <c r="BI299" i="22"/>
  <c r="BH299" i="22"/>
  <c r="BG299" i="22"/>
  <c r="BF299" i="22"/>
  <c r="T299" i="22"/>
  <c r="R299" i="22"/>
  <c r="P299" i="22"/>
  <c r="BI293" i="22"/>
  <c r="BH293" i="22"/>
  <c r="BG293" i="22"/>
  <c r="BF293" i="22"/>
  <c r="T293" i="22"/>
  <c r="R293" i="22"/>
  <c r="P293" i="22"/>
  <c r="BI289" i="22"/>
  <c r="BH289" i="22"/>
  <c r="BG289" i="22"/>
  <c r="BF289" i="22"/>
  <c r="T289" i="22"/>
  <c r="R289" i="22"/>
  <c r="P289" i="22"/>
  <c r="BI283" i="22"/>
  <c r="BH283" i="22"/>
  <c r="BG283" i="22"/>
  <c r="BF283" i="22"/>
  <c r="T283" i="22"/>
  <c r="R283" i="22"/>
  <c r="P283" i="22"/>
  <c r="BI280" i="22"/>
  <c r="BH280" i="22"/>
  <c r="BG280" i="22"/>
  <c r="BF280" i="22"/>
  <c r="T280" i="22"/>
  <c r="R280" i="22"/>
  <c r="P280" i="22"/>
  <c r="BI276" i="22"/>
  <c r="BH276" i="22"/>
  <c r="BG276" i="22"/>
  <c r="BF276" i="22"/>
  <c r="T276" i="22"/>
  <c r="R276" i="22"/>
  <c r="P276" i="22"/>
  <c r="BI272" i="22"/>
  <c r="BH272" i="22"/>
  <c r="BG272" i="22"/>
  <c r="BF272" i="22"/>
  <c r="T272" i="22"/>
  <c r="R272" i="22"/>
  <c r="P272" i="22"/>
  <c r="BI268" i="22"/>
  <c r="BH268" i="22"/>
  <c r="BG268" i="22"/>
  <c r="BF268" i="22"/>
  <c r="T268" i="22"/>
  <c r="R268" i="22"/>
  <c r="P268" i="22"/>
  <c r="BI265" i="22"/>
  <c r="BH265" i="22"/>
  <c r="BG265" i="22"/>
  <c r="BF265" i="22"/>
  <c r="T265" i="22"/>
  <c r="R265" i="22"/>
  <c r="P265" i="22"/>
  <c r="BI262" i="22"/>
  <c r="BH262" i="22"/>
  <c r="BG262" i="22"/>
  <c r="BF262" i="22"/>
  <c r="T262" i="22"/>
  <c r="R262" i="22"/>
  <c r="P262" i="22"/>
  <c r="BI258" i="22"/>
  <c r="BH258" i="22"/>
  <c r="BG258" i="22"/>
  <c r="BF258" i="22"/>
  <c r="T258" i="22"/>
  <c r="R258" i="22"/>
  <c r="P258" i="22"/>
  <c r="BI253" i="22"/>
  <c r="BH253" i="22"/>
  <c r="BG253" i="22"/>
  <c r="BF253" i="22"/>
  <c r="T253" i="22"/>
  <c r="T252" i="22" s="1"/>
  <c r="R253" i="22"/>
  <c r="R252" i="22"/>
  <c r="P253" i="22"/>
  <c r="P252" i="22" s="1"/>
  <c r="BI251" i="22"/>
  <c r="BH251" i="22"/>
  <c r="BG251" i="22"/>
  <c r="BF251" i="22"/>
  <c r="T251" i="22"/>
  <c r="T250" i="22" s="1"/>
  <c r="R251" i="22"/>
  <c r="R250" i="22"/>
  <c r="P251" i="22"/>
  <c r="P250" i="22" s="1"/>
  <c r="BI248" i="22"/>
  <c r="BH248" i="22"/>
  <c r="BG248" i="22"/>
  <c r="BF248" i="22"/>
  <c r="T248" i="22"/>
  <c r="R248" i="22"/>
  <c r="P248" i="22"/>
  <c r="BI247" i="22"/>
  <c r="BH247" i="22"/>
  <c r="BG247" i="22"/>
  <c r="BF247" i="22"/>
  <c r="T247" i="22"/>
  <c r="R247" i="22"/>
  <c r="P247" i="22"/>
  <c r="BI245" i="22"/>
  <c r="BH245" i="22"/>
  <c r="BG245" i="22"/>
  <c r="BF245" i="22"/>
  <c r="T245" i="22"/>
  <c r="R245" i="22"/>
  <c r="P245" i="22"/>
  <c r="BI243" i="22"/>
  <c r="BH243" i="22"/>
  <c r="BG243" i="22"/>
  <c r="BF243" i="22"/>
  <c r="T243" i="22"/>
  <c r="R243" i="22"/>
  <c r="P243" i="22"/>
  <c r="BI239" i="22"/>
  <c r="BH239" i="22"/>
  <c r="BG239" i="22"/>
  <c r="BF239" i="22"/>
  <c r="T239" i="22"/>
  <c r="R239" i="22"/>
  <c r="P239" i="22"/>
  <c r="BI232" i="22"/>
  <c r="BH232" i="22"/>
  <c r="BG232" i="22"/>
  <c r="BF232" i="22"/>
  <c r="T232" i="22"/>
  <c r="R232" i="22"/>
  <c r="P232" i="22"/>
  <c r="BI229" i="22"/>
  <c r="BH229" i="22"/>
  <c r="BG229" i="22"/>
  <c r="BF229" i="22"/>
  <c r="T229" i="22"/>
  <c r="R229" i="22"/>
  <c r="P229" i="22"/>
  <c r="BI228" i="22"/>
  <c r="BH228" i="22"/>
  <c r="BG228" i="22"/>
  <c r="BF228" i="22"/>
  <c r="T228" i="22"/>
  <c r="R228" i="22"/>
  <c r="P228" i="22"/>
  <c r="BI226" i="22"/>
  <c r="BH226" i="22"/>
  <c r="BG226" i="22"/>
  <c r="BF226" i="22"/>
  <c r="T226" i="22"/>
  <c r="R226" i="22"/>
  <c r="P226" i="22"/>
  <c r="BI225" i="22"/>
  <c r="BH225" i="22"/>
  <c r="BG225" i="22"/>
  <c r="BF225" i="22"/>
  <c r="T225" i="22"/>
  <c r="R225" i="22"/>
  <c r="P225" i="22"/>
  <c r="BI223" i="22"/>
  <c r="BH223" i="22"/>
  <c r="BG223" i="22"/>
  <c r="BF223" i="22"/>
  <c r="T223" i="22"/>
  <c r="R223" i="22"/>
  <c r="P223" i="22"/>
  <c r="BI221" i="22"/>
  <c r="BH221" i="22"/>
  <c r="BG221" i="22"/>
  <c r="BF221" i="22"/>
  <c r="T221" i="22"/>
  <c r="R221" i="22"/>
  <c r="P221" i="22"/>
  <c r="BI219" i="22"/>
  <c r="BH219" i="22"/>
  <c r="BG219" i="22"/>
  <c r="BF219" i="22"/>
  <c r="T219" i="22"/>
  <c r="R219" i="22"/>
  <c r="P219" i="22"/>
  <c r="BI216" i="22"/>
  <c r="BH216" i="22"/>
  <c r="BG216" i="22"/>
  <c r="BF216" i="22"/>
  <c r="T216" i="22"/>
  <c r="R216" i="22"/>
  <c r="P216" i="22"/>
  <c r="BI212" i="22"/>
  <c r="BH212" i="22"/>
  <c r="BG212" i="22"/>
  <c r="BF212" i="22"/>
  <c r="T212" i="22"/>
  <c r="R212" i="22"/>
  <c r="P212" i="22"/>
  <c r="BI211" i="22"/>
  <c r="BH211" i="22"/>
  <c r="BG211" i="22"/>
  <c r="BF211" i="22"/>
  <c r="T211" i="22"/>
  <c r="R211" i="22"/>
  <c r="P211" i="22"/>
  <c r="BI210" i="22"/>
  <c r="BH210" i="22"/>
  <c r="BG210" i="22"/>
  <c r="BF210" i="22"/>
  <c r="T210" i="22"/>
  <c r="R210" i="22"/>
  <c r="P210" i="22"/>
  <c r="BI208" i="22"/>
  <c r="BH208" i="22"/>
  <c r="BG208" i="22"/>
  <c r="BF208" i="22"/>
  <c r="T208" i="22"/>
  <c r="R208" i="22"/>
  <c r="P208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3" i="22"/>
  <c r="BH203" i="22"/>
  <c r="BG203" i="22"/>
  <c r="BF203" i="22"/>
  <c r="T203" i="22"/>
  <c r="R203" i="22"/>
  <c r="P203" i="22"/>
  <c r="BI200" i="22"/>
  <c r="BH200" i="22"/>
  <c r="BG200" i="22"/>
  <c r="BF200" i="22"/>
  <c r="T200" i="22"/>
  <c r="R200" i="22"/>
  <c r="P200" i="22"/>
  <c r="BI197" i="22"/>
  <c r="BH197" i="22"/>
  <c r="BG197" i="22"/>
  <c r="BF197" i="22"/>
  <c r="T197" i="22"/>
  <c r="R197" i="22"/>
  <c r="P197" i="22"/>
  <c r="BI195" i="22"/>
  <c r="BH195" i="22"/>
  <c r="BG195" i="22"/>
  <c r="BF195" i="22"/>
  <c r="T195" i="22"/>
  <c r="R195" i="22"/>
  <c r="P195" i="22"/>
  <c r="BI192" i="22"/>
  <c r="BH192" i="22"/>
  <c r="BG192" i="22"/>
  <c r="BF192" i="22"/>
  <c r="T192" i="22"/>
  <c r="R192" i="22"/>
  <c r="P192" i="22"/>
  <c r="BI189" i="22"/>
  <c r="BH189" i="22"/>
  <c r="BG189" i="22"/>
  <c r="BF189" i="22"/>
  <c r="T189" i="22"/>
  <c r="R189" i="22"/>
  <c r="P189" i="22"/>
  <c r="BI186" i="22"/>
  <c r="BH186" i="22"/>
  <c r="BG186" i="22"/>
  <c r="BF186" i="22"/>
  <c r="T186" i="22"/>
  <c r="R186" i="22"/>
  <c r="P186" i="22"/>
  <c r="BI183" i="22"/>
  <c r="BH183" i="22"/>
  <c r="BG183" i="22"/>
  <c r="BF183" i="22"/>
  <c r="T183" i="22"/>
  <c r="R183" i="22"/>
  <c r="P183" i="22"/>
  <c r="BI180" i="22"/>
  <c r="BH180" i="22"/>
  <c r="BG180" i="22"/>
  <c r="BF180" i="22"/>
  <c r="T180" i="22"/>
  <c r="R180" i="22"/>
  <c r="P180" i="22"/>
  <c r="BI177" i="22"/>
  <c r="BH177" i="22"/>
  <c r="BG177" i="22"/>
  <c r="BF177" i="22"/>
  <c r="T177" i="22"/>
  <c r="R177" i="22"/>
  <c r="P177" i="22"/>
  <c r="BI175" i="22"/>
  <c r="BH175" i="22"/>
  <c r="BG175" i="22"/>
  <c r="BF175" i="22"/>
  <c r="T175" i="22"/>
  <c r="R175" i="22"/>
  <c r="P175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9" i="22"/>
  <c r="BH169" i="22"/>
  <c r="BG169" i="22"/>
  <c r="BF169" i="22"/>
  <c r="T169" i="22"/>
  <c r="R169" i="22"/>
  <c r="P169" i="22"/>
  <c r="BI163" i="22"/>
  <c r="BH163" i="22"/>
  <c r="BG163" i="22"/>
  <c r="BF163" i="22"/>
  <c r="T163" i="22"/>
  <c r="R163" i="22"/>
  <c r="P163" i="22"/>
  <c r="BI155" i="22"/>
  <c r="BH155" i="22"/>
  <c r="BG155" i="22"/>
  <c r="BF155" i="22"/>
  <c r="T155" i="22"/>
  <c r="R155" i="22"/>
  <c r="P155" i="22"/>
  <c r="BI152" i="22"/>
  <c r="BH152" i="22"/>
  <c r="BG152" i="22"/>
  <c r="BF152" i="22"/>
  <c r="T152" i="22"/>
  <c r="R152" i="22"/>
  <c r="P152" i="22"/>
  <c r="BI146" i="22"/>
  <c r="BH146" i="22"/>
  <c r="BG146" i="22"/>
  <c r="BF146" i="22"/>
  <c r="T146" i="22"/>
  <c r="R146" i="22"/>
  <c r="P146" i="22"/>
  <c r="BI143" i="22"/>
  <c r="BH143" i="22"/>
  <c r="BG143" i="22"/>
  <c r="BF143" i="22"/>
  <c r="T143" i="22"/>
  <c r="R143" i="22"/>
  <c r="P143" i="22"/>
  <c r="BI140" i="22"/>
  <c r="BH140" i="22"/>
  <c r="BG140" i="22"/>
  <c r="BF140" i="22"/>
  <c r="T140" i="22"/>
  <c r="R140" i="22"/>
  <c r="P140" i="22"/>
  <c r="BI134" i="22"/>
  <c r="BH134" i="22"/>
  <c r="BG134" i="22"/>
  <c r="BF134" i="22"/>
  <c r="T134" i="22"/>
  <c r="R134" i="22"/>
  <c r="P134" i="22"/>
  <c r="BI132" i="22"/>
  <c r="BH132" i="22"/>
  <c r="BG132" i="22"/>
  <c r="BF132" i="22"/>
  <c r="T132" i="22"/>
  <c r="R132" i="22"/>
  <c r="P132" i="22"/>
  <c r="F123" i="22"/>
  <c r="E121" i="22"/>
  <c r="F91" i="22"/>
  <c r="E89" i="22"/>
  <c r="J26" i="22"/>
  <c r="E26" i="22"/>
  <c r="J94" i="22"/>
  <c r="J25" i="22"/>
  <c r="J23" i="22"/>
  <c r="E23" i="22"/>
  <c r="J93" i="22"/>
  <c r="J22" i="22"/>
  <c r="J20" i="22"/>
  <c r="E20" i="22"/>
  <c r="F126" i="22" s="1"/>
  <c r="J19" i="22"/>
  <c r="J17" i="22"/>
  <c r="E17" i="22"/>
  <c r="F93" i="22"/>
  <c r="J16" i="22"/>
  <c r="J14" i="22"/>
  <c r="J123" i="22" s="1"/>
  <c r="E7" i="22"/>
  <c r="E85" i="22"/>
  <c r="J39" i="21"/>
  <c r="J38" i="21"/>
  <c r="AY118" i="1"/>
  <c r="J37" i="21"/>
  <c r="AX118" i="1"/>
  <c r="BI335" i="21"/>
  <c r="BH335" i="21"/>
  <c r="BG335" i="21"/>
  <c r="BF335" i="21"/>
  <c r="T335" i="21"/>
  <c r="R335" i="21"/>
  <c r="P335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30" i="21"/>
  <c r="BH330" i="21"/>
  <c r="BG330" i="21"/>
  <c r="BF330" i="21"/>
  <c r="T330" i="21"/>
  <c r="R330" i="21"/>
  <c r="P330" i="21"/>
  <c r="BI328" i="21"/>
  <c r="BH328" i="21"/>
  <c r="BG328" i="21"/>
  <c r="BF328" i="21"/>
  <c r="T328" i="21"/>
  <c r="R328" i="21"/>
  <c r="P328" i="21"/>
  <c r="BI327" i="21"/>
  <c r="BH327" i="21"/>
  <c r="BG327" i="21"/>
  <c r="BF327" i="21"/>
  <c r="T327" i="21"/>
  <c r="R327" i="21"/>
  <c r="P327" i="21"/>
  <c r="BI325" i="21"/>
  <c r="BH325" i="21"/>
  <c r="BG325" i="21"/>
  <c r="BF325" i="21"/>
  <c r="T325" i="21"/>
  <c r="T324" i="21" s="1"/>
  <c r="R325" i="21"/>
  <c r="R324" i="21"/>
  <c r="P325" i="21"/>
  <c r="P324" i="21"/>
  <c r="BI322" i="21"/>
  <c r="BH322" i="21"/>
  <c r="BG322" i="21"/>
  <c r="BF322" i="21"/>
  <c r="T322" i="21"/>
  <c r="R322" i="21"/>
  <c r="P322" i="21"/>
  <c r="BI321" i="21"/>
  <c r="BH321" i="21"/>
  <c r="BG321" i="21"/>
  <c r="BF321" i="21"/>
  <c r="T321" i="21"/>
  <c r="R321" i="21"/>
  <c r="P321" i="21"/>
  <c r="BI317" i="21"/>
  <c r="BH317" i="21"/>
  <c r="BG317" i="21"/>
  <c r="BF317" i="21"/>
  <c r="T317" i="21"/>
  <c r="R317" i="21"/>
  <c r="P317" i="21"/>
  <c r="BI315" i="21"/>
  <c r="BH315" i="21"/>
  <c r="BG315" i="21"/>
  <c r="BF315" i="21"/>
  <c r="T315" i="21"/>
  <c r="R315" i="21"/>
  <c r="P315" i="21"/>
  <c r="BI314" i="21"/>
  <c r="BH314" i="21"/>
  <c r="BG314" i="21"/>
  <c r="BF314" i="21"/>
  <c r="T314" i="21"/>
  <c r="R314" i="21"/>
  <c r="P314" i="21"/>
  <c r="BI312" i="21"/>
  <c r="BH312" i="21"/>
  <c r="BG312" i="21"/>
  <c r="BF312" i="21"/>
  <c r="T312" i="21"/>
  <c r="R312" i="21"/>
  <c r="P312" i="21"/>
  <c r="BI311" i="21"/>
  <c r="BH311" i="21"/>
  <c r="BG311" i="21"/>
  <c r="BF311" i="21"/>
  <c r="T311" i="21"/>
  <c r="R311" i="21"/>
  <c r="P311" i="21"/>
  <c r="BI310" i="21"/>
  <c r="BH310" i="21"/>
  <c r="BG310" i="21"/>
  <c r="BF310" i="21"/>
  <c r="T310" i="21"/>
  <c r="R310" i="21"/>
  <c r="P310" i="21"/>
  <c r="BI309" i="21"/>
  <c r="BH309" i="21"/>
  <c r="BG309" i="21"/>
  <c r="BF309" i="21"/>
  <c r="T309" i="21"/>
  <c r="R309" i="21"/>
  <c r="P309" i="21"/>
  <c r="BI308" i="21"/>
  <c r="BH308" i="21"/>
  <c r="BG308" i="21"/>
  <c r="BF308" i="21"/>
  <c r="T308" i="21"/>
  <c r="R308" i="21"/>
  <c r="P308" i="21"/>
  <c r="BI307" i="21"/>
  <c r="BH307" i="21"/>
  <c r="BG307" i="21"/>
  <c r="BF307" i="21"/>
  <c r="T307" i="21"/>
  <c r="R307" i="21"/>
  <c r="P307" i="21"/>
  <c r="BI306" i="21"/>
  <c r="BH306" i="21"/>
  <c r="BG306" i="21"/>
  <c r="BF306" i="21"/>
  <c r="T306" i="21"/>
  <c r="R306" i="21"/>
  <c r="P306" i="21"/>
  <c r="BI305" i="21"/>
  <c r="BH305" i="21"/>
  <c r="BG305" i="21"/>
  <c r="BF305" i="21"/>
  <c r="T305" i="21"/>
  <c r="R305" i="21"/>
  <c r="P305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298" i="21"/>
  <c r="BH298" i="21"/>
  <c r="BG298" i="21"/>
  <c r="BF298" i="21"/>
  <c r="T298" i="21"/>
  <c r="R298" i="21"/>
  <c r="P298" i="21"/>
  <c r="BI295" i="21"/>
  <c r="BH295" i="21"/>
  <c r="BG295" i="21"/>
  <c r="BF295" i="21"/>
  <c r="T295" i="21"/>
  <c r="R295" i="21"/>
  <c r="P295" i="21"/>
  <c r="BI291" i="21"/>
  <c r="BH291" i="21"/>
  <c r="BG291" i="21"/>
  <c r="BF291" i="21"/>
  <c r="T291" i="21"/>
  <c r="R291" i="21"/>
  <c r="P291" i="21"/>
  <c r="BI287" i="21"/>
  <c r="BH287" i="21"/>
  <c r="BG287" i="21"/>
  <c r="BF287" i="21"/>
  <c r="T287" i="21"/>
  <c r="R287" i="21"/>
  <c r="P287" i="21"/>
  <c r="BI281" i="21"/>
  <c r="BH281" i="21"/>
  <c r="BG281" i="21"/>
  <c r="BF281" i="21"/>
  <c r="T281" i="21"/>
  <c r="R281" i="21"/>
  <c r="P281" i="21"/>
  <c r="BI277" i="21"/>
  <c r="BH277" i="21"/>
  <c r="BG277" i="21"/>
  <c r="BF277" i="21"/>
  <c r="T277" i="21"/>
  <c r="R277" i="21"/>
  <c r="P277" i="21"/>
  <c r="BI273" i="21"/>
  <c r="BH273" i="21"/>
  <c r="BG273" i="21"/>
  <c r="BF273" i="21"/>
  <c r="T273" i="21"/>
  <c r="R273" i="21"/>
  <c r="P273" i="21"/>
  <c r="BI270" i="21"/>
  <c r="BH270" i="21"/>
  <c r="BG270" i="21"/>
  <c r="BF270" i="21"/>
  <c r="T270" i="21"/>
  <c r="R270" i="21"/>
  <c r="P270" i="21"/>
  <c r="BI266" i="21"/>
  <c r="BH266" i="21"/>
  <c r="BG266" i="21"/>
  <c r="BF266" i="21"/>
  <c r="T266" i="21"/>
  <c r="R266" i="21"/>
  <c r="P266" i="21"/>
  <c r="BI262" i="21"/>
  <c r="BH262" i="21"/>
  <c r="BG262" i="21"/>
  <c r="BF262" i="21"/>
  <c r="T262" i="21"/>
  <c r="R262" i="21"/>
  <c r="P262" i="21"/>
  <c r="BI258" i="21"/>
  <c r="BH258" i="21"/>
  <c r="BG258" i="21"/>
  <c r="BF258" i="21"/>
  <c r="T258" i="21"/>
  <c r="R258" i="21"/>
  <c r="P258" i="21"/>
  <c r="BI255" i="21"/>
  <c r="BH255" i="21"/>
  <c r="BG255" i="21"/>
  <c r="BF255" i="21"/>
  <c r="T255" i="21"/>
  <c r="R255" i="21"/>
  <c r="P255" i="21"/>
  <c r="BI249" i="21"/>
  <c r="BH249" i="21"/>
  <c r="BG249" i="21"/>
  <c r="BF249" i="21"/>
  <c r="T249" i="21"/>
  <c r="R249" i="21"/>
  <c r="P249" i="21"/>
  <c r="BI244" i="21"/>
  <c r="BH244" i="21"/>
  <c r="BG244" i="21"/>
  <c r="BF244" i="21"/>
  <c r="T244" i="21"/>
  <c r="T243" i="21"/>
  <c r="R244" i="21"/>
  <c r="R243" i="21"/>
  <c r="P244" i="21"/>
  <c r="P243" i="21"/>
  <c r="BI242" i="21"/>
  <c r="BH242" i="21"/>
  <c r="BG242" i="21"/>
  <c r="BF242" i="21"/>
  <c r="T242" i="21"/>
  <c r="T241" i="21"/>
  <c r="R242" i="21"/>
  <c r="R241" i="21" s="1"/>
  <c r="P242" i="21"/>
  <c r="P241" i="21" s="1"/>
  <c r="BI239" i="21"/>
  <c r="BH239" i="21"/>
  <c r="BG239" i="21"/>
  <c r="BF239" i="21"/>
  <c r="T239" i="21"/>
  <c r="R239" i="21"/>
  <c r="P239" i="21"/>
  <c r="BI238" i="21"/>
  <c r="BH238" i="21"/>
  <c r="BG238" i="21"/>
  <c r="BF238" i="21"/>
  <c r="T238" i="21"/>
  <c r="R238" i="21"/>
  <c r="P238" i="21"/>
  <c r="BI234" i="21"/>
  <c r="BH234" i="21"/>
  <c r="BG234" i="21"/>
  <c r="BF234" i="21"/>
  <c r="T234" i="21"/>
  <c r="R234" i="21"/>
  <c r="P234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1" i="21"/>
  <c r="BH221" i="21"/>
  <c r="BG221" i="21"/>
  <c r="BF221" i="21"/>
  <c r="T221" i="21"/>
  <c r="R221" i="21"/>
  <c r="P221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4" i="21"/>
  <c r="BH214" i="21"/>
  <c r="BG214" i="21"/>
  <c r="BF214" i="21"/>
  <c r="T214" i="21"/>
  <c r="R214" i="21"/>
  <c r="P214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7" i="21"/>
  <c r="BH207" i="21"/>
  <c r="BG207" i="21"/>
  <c r="BF207" i="21"/>
  <c r="T207" i="21"/>
  <c r="R207" i="21"/>
  <c r="P207" i="21"/>
  <c r="BI205" i="21"/>
  <c r="BH205" i="21"/>
  <c r="BG205" i="21"/>
  <c r="BF205" i="21"/>
  <c r="T205" i="21"/>
  <c r="R205" i="21"/>
  <c r="P205" i="21"/>
  <c r="BI203" i="21"/>
  <c r="BH203" i="21"/>
  <c r="BG203" i="21"/>
  <c r="BF203" i="21"/>
  <c r="T203" i="21"/>
  <c r="R203" i="21"/>
  <c r="P203" i="21"/>
  <c r="BI202" i="21"/>
  <c r="BH202" i="21"/>
  <c r="BG202" i="21"/>
  <c r="BF202" i="21"/>
  <c r="T202" i="21"/>
  <c r="R202" i="21"/>
  <c r="P202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7" i="21"/>
  <c r="BH197" i="21"/>
  <c r="BG197" i="21"/>
  <c r="BF197" i="21"/>
  <c r="T197" i="21"/>
  <c r="R197" i="21"/>
  <c r="P197" i="21"/>
  <c r="BI196" i="21"/>
  <c r="BH196" i="21"/>
  <c r="BG196" i="21"/>
  <c r="BF196" i="21"/>
  <c r="T196" i="21"/>
  <c r="R196" i="21"/>
  <c r="P196" i="21"/>
  <c r="BI193" i="21"/>
  <c r="BH193" i="21"/>
  <c r="BG193" i="21"/>
  <c r="BF193" i="21"/>
  <c r="T193" i="21"/>
  <c r="R193" i="21"/>
  <c r="P193" i="21"/>
  <c r="BI190" i="21"/>
  <c r="BH190" i="21"/>
  <c r="BG190" i="21"/>
  <c r="BF190" i="21"/>
  <c r="T190" i="21"/>
  <c r="R190" i="21"/>
  <c r="P190" i="21"/>
  <c r="BI188" i="21"/>
  <c r="BH188" i="21"/>
  <c r="BG188" i="21"/>
  <c r="BF188" i="21"/>
  <c r="T188" i="21"/>
  <c r="R188" i="21"/>
  <c r="P188" i="21"/>
  <c r="BI185" i="21"/>
  <c r="BH185" i="21"/>
  <c r="BG185" i="21"/>
  <c r="BF185" i="21"/>
  <c r="T185" i="21"/>
  <c r="R185" i="21"/>
  <c r="P185" i="21"/>
  <c r="BI182" i="21"/>
  <c r="BH182" i="21"/>
  <c r="BG182" i="21"/>
  <c r="BF182" i="21"/>
  <c r="T182" i="21"/>
  <c r="R182" i="21"/>
  <c r="P182" i="2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3" i="21"/>
  <c r="BH173" i="21"/>
  <c r="BG173" i="21"/>
  <c r="BF173" i="21"/>
  <c r="T173" i="21"/>
  <c r="R173" i="21"/>
  <c r="P173" i="21"/>
  <c r="BI170" i="21"/>
  <c r="BH170" i="21"/>
  <c r="BG170" i="21"/>
  <c r="BF170" i="21"/>
  <c r="T170" i="21"/>
  <c r="R170" i="21"/>
  <c r="P170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2" i="21"/>
  <c r="BH162" i="21"/>
  <c r="BG162" i="21"/>
  <c r="BF162" i="21"/>
  <c r="T162" i="21"/>
  <c r="R162" i="21"/>
  <c r="P162" i="21"/>
  <c r="BI156" i="21"/>
  <c r="BH156" i="21"/>
  <c r="BG156" i="21"/>
  <c r="BF156" i="21"/>
  <c r="T156" i="21"/>
  <c r="R156" i="21"/>
  <c r="P156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1" i="21"/>
  <c r="BH141" i="21"/>
  <c r="BG141" i="21"/>
  <c r="BF141" i="21"/>
  <c r="T141" i="21"/>
  <c r="R141" i="21"/>
  <c r="P141" i="21"/>
  <c r="BI138" i="21"/>
  <c r="BH138" i="21"/>
  <c r="BG138" i="21"/>
  <c r="BF138" i="21"/>
  <c r="T138" i="21"/>
  <c r="R138" i="21"/>
  <c r="P138" i="21"/>
  <c r="BI132" i="21"/>
  <c r="BH132" i="21"/>
  <c r="BG132" i="21"/>
  <c r="BF132" i="21"/>
  <c r="T132" i="21"/>
  <c r="R132" i="21"/>
  <c r="P132" i="21"/>
  <c r="F123" i="21"/>
  <c r="E121" i="21"/>
  <c r="F91" i="21"/>
  <c r="E89" i="21"/>
  <c r="J26" i="21"/>
  <c r="E26" i="21"/>
  <c r="J126" i="21" s="1"/>
  <c r="J25" i="21"/>
  <c r="J23" i="21"/>
  <c r="E23" i="21"/>
  <c r="J125" i="21"/>
  <c r="J22" i="21"/>
  <c r="J20" i="21"/>
  <c r="E20" i="21"/>
  <c r="F94" i="21"/>
  <c r="J19" i="21"/>
  <c r="J17" i="21"/>
  <c r="E17" i="21"/>
  <c r="F125" i="21"/>
  <c r="J16" i="21"/>
  <c r="J14" i="21"/>
  <c r="J123" i="21" s="1"/>
  <c r="E7" i="21"/>
  <c r="E85" i="21"/>
  <c r="J39" i="20"/>
  <c r="J38" i="20"/>
  <c r="AY116" i="1" s="1"/>
  <c r="J37" i="20"/>
  <c r="AX116" i="1"/>
  <c r="BI317" i="20"/>
  <c r="BH317" i="20"/>
  <c r="BG317" i="20"/>
  <c r="BF317" i="20"/>
  <c r="T317" i="20"/>
  <c r="R317" i="20"/>
  <c r="P317" i="20"/>
  <c r="BI315" i="20"/>
  <c r="BH315" i="20"/>
  <c r="BG315" i="20"/>
  <c r="BF315" i="20"/>
  <c r="T315" i="20"/>
  <c r="R315" i="20"/>
  <c r="P315" i="20"/>
  <c r="BI313" i="20"/>
  <c r="BH313" i="20"/>
  <c r="BG313" i="20"/>
  <c r="BF313" i="20"/>
  <c r="T313" i="20"/>
  <c r="R313" i="20"/>
  <c r="P313" i="20"/>
  <c r="BI312" i="20"/>
  <c r="BH312" i="20"/>
  <c r="BG312" i="20"/>
  <c r="BF312" i="20"/>
  <c r="T312" i="20"/>
  <c r="R312" i="20"/>
  <c r="P312" i="20"/>
  <c r="BI310" i="20"/>
  <c r="BH310" i="20"/>
  <c r="BG310" i="20"/>
  <c r="BF310" i="20"/>
  <c r="T310" i="20"/>
  <c r="R310" i="20"/>
  <c r="P310" i="20"/>
  <c r="BI309" i="20"/>
  <c r="BH309" i="20"/>
  <c r="BG309" i="20"/>
  <c r="BF309" i="20"/>
  <c r="T309" i="20"/>
  <c r="R309" i="20"/>
  <c r="P309" i="20"/>
  <c r="BI307" i="20"/>
  <c r="BH307" i="20"/>
  <c r="BG307" i="20"/>
  <c r="BF307" i="20"/>
  <c r="T307" i="20"/>
  <c r="T306" i="20"/>
  <c r="R307" i="20"/>
  <c r="R306" i="20"/>
  <c r="P307" i="20"/>
  <c r="P306" i="20"/>
  <c r="BI302" i="20"/>
  <c r="BH302" i="20"/>
  <c r="BG302" i="20"/>
  <c r="BF302" i="20"/>
  <c r="T302" i="20"/>
  <c r="R302" i="20"/>
  <c r="P302" i="20"/>
  <c r="BI301" i="20"/>
  <c r="BH301" i="20"/>
  <c r="BG301" i="20"/>
  <c r="BF301" i="20"/>
  <c r="T301" i="20"/>
  <c r="R301" i="20"/>
  <c r="P301" i="20"/>
  <c r="BI300" i="20"/>
  <c r="BH300" i="20"/>
  <c r="BG300" i="20"/>
  <c r="BF300" i="20"/>
  <c r="T300" i="20"/>
  <c r="R300" i="20"/>
  <c r="P300" i="20"/>
  <c r="BI298" i="20"/>
  <c r="BH298" i="20"/>
  <c r="BG298" i="20"/>
  <c r="BF298" i="20"/>
  <c r="T298" i="20"/>
  <c r="R298" i="20"/>
  <c r="P298" i="20"/>
  <c r="BI296" i="20"/>
  <c r="BH296" i="20"/>
  <c r="BG296" i="20"/>
  <c r="BF296" i="20"/>
  <c r="T296" i="20"/>
  <c r="R296" i="20"/>
  <c r="P296" i="20"/>
  <c r="BI295" i="20"/>
  <c r="BH295" i="20"/>
  <c r="BG295" i="20"/>
  <c r="BF295" i="20"/>
  <c r="T295" i="20"/>
  <c r="R295" i="20"/>
  <c r="P295" i="20"/>
  <c r="BI294" i="20"/>
  <c r="BH294" i="20"/>
  <c r="BG294" i="20"/>
  <c r="BF294" i="20"/>
  <c r="T294" i="20"/>
  <c r="R294" i="20"/>
  <c r="P294" i="20"/>
  <c r="BI293" i="20"/>
  <c r="BH293" i="20"/>
  <c r="BG293" i="20"/>
  <c r="BF293" i="20"/>
  <c r="T293" i="20"/>
  <c r="R293" i="20"/>
  <c r="P293" i="20"/>
  <c r="BI292" i="20"/>
  <c r="BH292" i="20"/>
  <c r="BG292" i="20"/>
  <c r="BF292" i="20"/>
  <c r="T292" i="20"/>
  <c r="R292" i="20"/>
  <c r="P292" i="20"/>
  <c r="BI291" i="20"/>
  <c r="BH291" i="20"/>
  <c r="BG291" i="20"/>
  <c r="BF291" i="20"/>
  <c r="T291" i="20"/>
  <c r="R291" i="20"/>
  <c r="P291" i="20"/>
  <c r="BI290" i="20"/>
  <c r="BH290" i="20"/>
  <c r="BG290" i="20"/>
  <c r="BF290" i="20"/>
  <c r="T290" i="20"/>
  <c r="R290" i="20"/>
  <c r="P290" i="20"/>
  <c r="BI289" i="20"/>
  <c r="BH289" i="20"/>
  <c r="BG289" i="20"/>
  <c r="BF289" i="20"/>
  <c r="T289" i="20"/>
  <c r="R289" i="20"/>
  <c r="P289" i="20"/>
  <c r="BI288" i="20"/>
  <c r="BH288" i="20"/>
  <c r="BG288" i="20"/>
  <c r="BF288" i="20"/>
  <c r="T288" i="20"/>
  <c r="R288" i="20"/>
  <c r="P288" i="20"/>
  <c r="BI287" i="20"/>
  <c r="BH287" i="20"/>
  <c r="BG287" i="20"/>
  <c r="BF287" i="20"/>
  <c r="T287" i="20"/>
  <c r="R287" i="20"/>
  <c r="P287" i="20"/>
  <c r="BI286" i="20"/>
  <c r="BH286" i="20"/>
  <c r="BG286" i="20"/>
  <c r="BF286" i="20"/>
  <c r="T286" i="20"/>
  <c r="R286" i="20"/>
  <c r="P286" i="20"/>
  <c r="BI285" i="20"/>
  <c r="BH285" i="20"/>
  <c r="BG285" i="20"/>
  <c r="BF285" i="20"/>
  <c r="T285" i="20"/>
  <c r="R285" i="20"/>
  <c r="P285" i="20"/>
  <c r="BI284" i="20"/>
  <c r="BH284" i="20"/>
  <c r="BG284" i="20"/>
  <c r="BF284" i="20"/>
  <c r="T284" i="20"/>
  <c r="R284" i="20"/>
  <c r="P284" i="20"/>
  <c r="BI283" i="20"/>
  <c r="BH283" i="20"/>
  <c r="BG283" i="20"/>
  <c r="BF283" i="20"/>
  <c r="T283" i="20"/>
  <c r="R283" i="20"/>
  <c r="P283" i="20"/>
  <c r="BI282" i="20"/>
  <c r="BH282" i="20"/>
  <c r="BG282" i="20"/>
  <c r="BF282" i="20"/>
  <c r="T282" i="20"/>
  <c r="R282" i="20"/>
  <c r="P282" i="20"/>
  <c r="BI281" i="20"/>
  <c r="BH281" i="20"/>
  <c r="BG281" i="20"/>
  <c r="BF281" i="20"/>
  <c r="T281" i="20"/>
  <c r="R281" i="20"/>
  <c r="P281" i="20"/>
  <c r="BI280" i="20"/>
  <c r="BH280" i="20"/>
  <c r="BG280" i="20"/>
  <c r="BF280" i="20"/>
  <c r="T280" i="20"/>
  <c r="R280" i="20"/>
  <c r="P280" i="20"/>
  <c r="BI279" i="20"/>
  <c r="BH279" i="20"/>
  <c r="BG279" i="20"/>
  <c r="BF279" i="20"/>
  <c r="T279" i="20"/>
  <c r="R279" i="20"/>
  <c r="P279" i="20"/>
  <c r="BI278" i="20"/>
  <c r="BH278" i="20"/>
  <c r="BG278" i="20"/>
  <c r="BF278" i="20"/>
  <c r="T278" i="20"/>
  <c r="R278" i="20"/>
  <c r="P278" i="20"/>
  <c r="BI277" i="20"/>
  <c r="BH277" i="20"/>
  <c r="BG277" i="20"/>
  <c r="BF277" i="20"/>
  <c r="T277" i="20"/>
  <c r="R277" i="20"/>
  <c r="P277" i="20"/>
  <c r="BI276" i="20"/>
  <c r="BH276" i="20"/>
  <c r="BG276" i="20"/>
  <c r="BF276" i="20"/>
  <c r="T276" i="20"/>
  <c r="R276" i="20"/>
  <c r="P276" i="20"/>
  <c r="BI275" i="20"/>
  <c r="BH275" i="20"/>
  <c r="BG275" i="20"/>
  <c r="BF275" i="20"/>
  <c r="T275" i="20"/>
  <c r="R275" i="20"/>
  <c r="P275" i="20"/>
  <c r="BI274" i="20"/>
  <c r="BH274" i="20"/>
  <c r="BG274" i="20"/>
  <c r="BF274" i="20"/>
  <c r="T274" i="20"/>
  <c r="R274" i="20"/>
  <c r="P274" i="20"/>
  <c r="BI273" i="20"/>
  <c r="BH273" i="20"/>
  <c r="BG273" i="20"/>
  <c r="BF273" i="20"/>
  <c r="T273" i="20"/>
  <c r="R273" i="20"/>
  <c r="P273" i="20"/>
  <c r="BI272" i="20"/>
  <c r="BH272" i="20"/>
  <c r="BG272" i="20"/>
  <c r="BF272" i="20"/>
  <c r="T272" i="20"/>
  <c r="R272" i="20"/>
  <c r="P272" i="20"/>
  <c r="BI271" i="20"/>
  <c r="BH271" i="20"/>
  <c r="BG271" i="20"/>
  <c r="BF271" i="20"/>
  <c r="T271" i="20"/>
  <c r="R271" i="20"/>
  <c r="P271" i="20"/>
  <c r="BI270" i="20"/>
  <c r="BH270" i="20"/>
  <c r="BG270" i="20"/>
  <c r="BF270" i="20"/>
  <c r="T270" i="20"/>
  <c r="R270" i="20"/>
  <c r="P270" i="20"/>
  <c r="BI269" i="20"/>
  <c r="BH269" i="20"/>
  <c r="BG269" i="20"/>
  <c r="BF269" i="20"/>
  <c r="T269" i="20"/>
  <c r="R269" i="20"/>
  <c r="P269" i="20"/>
  <c r="BI268" i="20"/>
  <c r="BH268" i="20"/>
  <c r="BG268" i="20"/>
  <c r="BF268" i="20"/>
  <c r="T268" i="20"/>
  <c r="R268" i="20"/>
  <c r="P268" i="20"/>
  <c r="BI263" i="20"/>
  <c r="BH263" i="20"/>
  <c r="BG263" i="20"/>
  <c r="BF263" i="20"/>
  <c r="T263" i="20"/>
  <c r="R263" i="20"/>
  <c r="P263" i="20"/>
  <c r="BI258" i="20"/>
  <c r="BH258" i="20"/>
  <c r="BG258" i="20"/>
  <c r="BF258" i="20"/>
  <c r="T258" i="20"/>
  <c r="R258" i="20"/>
  <c r="P258" i="20"/>
  <c r="BI253" i="20"/>
  <c r="BH253" i="20"/>
  <c r="BG253" i="20"/>
  <c r="BF253" i="20"/>
  <c r="T253" i="20"/>
  <c r="R253" i="20"/>
  <c r="P253" i="20"/>
  <c r="BI248" i="20"/>
  <c r="BH248" i="20"/>
  <c r="BG248" i="20"/>
  <c r="BF248" i="20"/>
  <c r="T248" i="20"/>
  <c r="R248" i="20"/>
  <c r="P248" i="20"/>
  <c r="BI244" i="20"/>
  <c r="BH244" i="20"/>
  <c r="BG244" i="20"/>
  <c r="BF244" i="20"/>
  <c r="T244" i="20"/>
  <c r="R244" i="20"/>
  <c r="P244" i="20"/>
  <c r="BI239" i="20"/>
  <c r="BH239" i="20"/>
  <c r="BG239" i="20"/>
  <c r="BF239" i="20"/>
  <c r="T239" i="20"/>
  <c r="R239" i="20"/>
  <c r="P239" i="20"/>
  <c r="BI234" i="20"/>
  <c r="BH234" i="20"/>
  <c r="BG234" i="20"/>
  <c r="BF234" i="20"/>
  <c r="T234" i="20"/>
  <c r="R234" i="20"/>
  <c r="P234" i="20"/>
  <c r="BI231" i="20"/>
  <c r="BH231" i="20"/>
  <c r="BG231" i="20"/>
  <c r="BF231" i="20"/>
  <c r="T231" i="20"/>
  <c r="R231" i="20"/>
  <c r="P231" i="20"/>
  <c r="BI226" i="20"/>
  <c r="BH226" i="20"/>
  <c r="BG226" i="20"/>
  <c r="BF226" i="20"/>
  <c r="T226" i="20"/>
  <c r="R226" i="20"/>
  <c r="P226" i="20"/>
  <c r="BI221" i="20"/>
  <c r="BH221" i="20"/>
  <c r="BG221" i="20"/>
  <c r="BF221" i="20"/>
  <c r="T221" i="20"/>
  <c r="T220" i="20"/>
  <c r="R221" i="20"/>
  <c r="R220" i="20"/>
  <c r="P221" i="20"/>
  <c r="P220" i="20" s="1"/>
  <c r="BI218" i="20"/>
  <c r="BH218" i="20"/>
  <c r="BG218" i="20"/>
  <c r="BF218" i="20"/>
  <c r="T218" i="20"/>
  <c r="R218" i="20"/>
  <c r="P218" i="20"/>
  <c r="BI214" i="20"/>
  <c r="BH214" i="20"/>
  <c r="BG214" i="20"/>
  <c r="BF214" i="20"/>
  <c r="T214" i="20"/>
  <c r="R214" i="20"/>
  <c r="P214" i="20"/>
  <c r="BI208" i="20"/>
  <c r="BH208" i="20"/>
  <c r="BG208" i="20"/>
  <c r="BF208" i="20"/>
  <c r="T208" i="20"/>
  <c r="R208" i="20"/>
  <c r="P208" i="20"/>
  <c r="BI205" i="20"/>
  <c r="BH205" i="20"/>
  <c r="BG205" i="20"/>
  <c r="BF205" i="20"/>
  <c r="T205" i="20"/>
  <c r="R205" i="20"/>
  <c r="P205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199" i="20"/>
  <c r="BH199" i="20"/>
  <c r="BG199" i="20"/>
  <c r="BF199" i="20"/>
  <c r="T199" i="20"/>
  <c r="R199" i="20"/>
  <c r="P199" i="20"/>
  <c r="BI197" i="20"/>
  <c r="BH197" i="20"/>
  <c r="BG197" i="20"/>
  <c r="BF197" i="20"/>
  <c r="T197" i="20"/>
  <c r="R197" i="20"/>
  <c r="P197" i="20"/>
  <c r="BI195" i="20"/>
  <c r="BH195" i="20"/>
  <c r="BG195" i="20"/>
  <c r="BF195" i="20"/>
  <c r="T195" i="20"/>
  <c r="R195" i="20"/>
  <c r="P195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88" i="20"/>
  <c r="BH188" i="20"/>
  <c r="BG188" i="20"/>
  <c r="BF188" i="20"/>
  <c r="T188" i="20"/>
  <c r="R188" i="20"/>
  <c r="P188" i="20"/>
  <c r="BI187" i="20"/>
  <c r="BH187" i="20"/>
  <c r="BG187" i="20"/>
  <c r="BF187" i="20"/>
  <c r="T187" i="20"/>
  <c r="R187" i="20"/>
  <c r="P187" i="20"/>
  <c r="BI183" i="20"/>
  <c r="BH183" i="20"/>
  <c r="BG183" i="20"/>
  <c r="BF183" i="20"/>
  <c r="T183" i="20"/>
  <c r="R183" i="20"/>
  <c r="P183" i="20"/>
  <c r="BI177" i="20"/>
  <c r="BH177" i="20"/>
  <c r="BG177" i="20"/>
  <c r="BF177" i="20"/>
  <c r="T177" i="20"/>
  <c r="R177" i="20"/>
  <c r="P177" i="20"/>
  <c r="BI171" i="20"/>
  <c r="BH171" i="20"/>
  <c r="BG171" i="20"/>
  <c r="BF171" i="20"/>
  <c r="T171" i="20"/>
  <c r="R171" i="20"/>
  <c r="P171" i="20"/>
  <c r="BI169" i="20"/>
  <c r="BH169" i="20"/>
  <c r="BG169" i="20"/>
  <c r="BF169" i="20"/>
  <c r="T169" i="20"/>
  <c r="R169" i="20"/>
  <c r="P169" i="20"/>
  <c r="BI163" i="20"/>
  <c r="BH163" i="20"/>
  <c r="BG163" i="20"/>
  <c r="BF163" i="20"/>
  <c r="T163" i="20"/>
  <c r="R163" i="20"/>
  <c r="P163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2" i="20"/>
  <c r="BH152" i="20"/>
  <c r="BG152" i="20"/>
  <c r="BF152" i="20"/>
  <c r="T152" i="20"/>
  <c r="R152" i="20"/>
  <c r="P152" i="20"/>
  <c r="BI144" i="20"/>
  <c r="BH144" i="20"/>
  <c r="BG144" i="20"/>
  <c r="BF144" i="20"/>
  <c r="T144" i="20"/>
  <c r="R144" i="20"/>
  <c r="P144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BI131" i="20"/>
  <c r="BH131" i="20"/>
  <c r="BG131" i="20"/>
  <c r="BF131" i="20"/>
  <c r="T131" i="20"/>
  <c r="R131" i="20"/>
  <c r="P131" i="20"/>
  <c r="F122" i="20"/>
  <c r="E120" i="20"/>
  <c r="F91" i="20"/>
  <c r="E89" i="20"/>
  <c r="J26" i="20"/>
  <c r="E26" i="20"/>
  <c r="J94" i="20"/>
  <c r="J25" i="20"/>
  <c r="J23" i="20"/>
  <c r="E23" i="20"/>
  <c r="J93" i="20" s="1"/>
  <c r="J22" i="20"/>
  <c r="J20" i="20"/>
  <c r="E20" i="20"/>
  <c r="F125" i="20" s="1"/>
  <c r="J19" i="20"/>
  <c r="J17" i="20"/>
  <c r="E17" i="20"/>
  <c r="F124" i="20" s="1"/>
  <c r="J16" i="20"/>
  <c r="J14" i="20"/>
  <c r="J122" i="20"/>
  <c r="E7" i="20"/>
  <c r="E116" i="20"/>
  <c r="J39" i="19"/>
  <c r="J38" i="19"/>
  <c r="AY115" i="1"/>
  <c r="J37" i="19"/>
  <c r="AX115" i="1" s="1"/>
  <c r="BI396" i="19"/>
  <c r="BH396" i="19"/>
  <c r="BG396" i="19"/>
  <c r="BF396" i="19"/>
  <c r="T396" i="19"/>
  <c r="R396" i="19"/>
  <c r="P396" i="19"/>
  <c r="BI394" i="19"/>
  <c r="BH394" i="19"/>
  <c r="BG394" i="19"/>
  <c r="BF394" i="19"/>
  <c r="T394" i="19"/>
  <c r="R394" i="19"/>
  <c r="P394" i="19"/>
  <c r="BI392" i="19"/>
  <c r="BH392" i="19"/>
  <c r="BG392" i="19"/>
  <c r="BF392" i="19"/>
  <c r="T392" i="19"/>
  <c r="R392" i="19"/>
  <c r="P392" i="19"/>
  <c r="BI391" i="19"/>
  <c r="BH391" i="19"/>
  <c r="BG391" i="19"/>
  <c r="BF391" i="19"/>
  <c r="T391" i="19"/>
  <c r="R391" i="19"/>
  <c r="P391" i="19"/>
  <c r="BI389" i="19"/>
  <c r="BH389" i="19"/>
  <c r="BG389" i="19"/>
  <c r="BF389" i="19"/>
  <c r="T389" i="19"/>
  <c r="R389" i="19"/>
  <c r="P389" i="19"/>
  <c r="BI388" i="19"/>
  <c r="BH388" i="19"/>
  <c r="BG388" i="19"/>
  <c r="BF388" i="19"/>
  <c r="T388" i="19"/>
  <c r="R388" i="19"/>
  <c r="P388" i="19"/>
  <c r="BI386" i="19"/>
  <c r="BH386" i="19"/>
  <c r="BG386" i="19"/>
  <c r="BF386" i="19"/>
  <c r="T386" i="19"/>
  <c r="T385" i="19"/>
  <c r="R386" i="19"/>
  <c r="R385" i="19" s="1"/>
  <c r="P386" i="19"/>
  <c r="P385" i="19"/>
  <c r="BI384" i="19"/>
  <c r="BH384" i="19"/>
  <c r="BG384" i="19"/>
  <c r="BF384" i="19"/>
  <c r="T384" i="19"/>
  <c r="R384" i="19"/>
  <c r="P384" i="19"/>
  <c r="BI383" i="19"/>
  <c r="BH383" i="19"/>
  <c r="BG383" i="19"/>
  <c r="BF383" i="19"/>
  <c r="T383" i="19"/>
  <c r="R383" i="19"/>
  <c r="P383" i="19"/>
  <c r="BI379" i="19"/>
  <c r="BH379" i="19"/>
  <c r="BG379" i="19"/>
  <c r="BF379" i="19"/>
  <c r="T379" i="19"/>
  <c r="R379" i="19"/>
  <c r="P379" i="19"/>
  <c r="BI376" i="19"/>
  <c r="BH376" i="19"/>
  <c r="BG376" i="19"/>
  <c r="BF376" i="19"/>
  <c r="T376" i="19"/>
  <c r="R376" i="19"/>
  <c r="P376" i="19"/>
  <c r="BI375" i="19"/>
  <c r="BH375" i="19"/>
  <c r="BG375" i="19"/>
  <c r="BF375" i="19"/>
  <c r="T375" i="19"/>
  <c r="R375" i="19"/>
  <c r="P375" i="19"/>
  <c r="BI373" i="19"/>
  <c r="BH373" i="19"/>
  <c r="BG373" i="19"/>
  <c r="BF373" i="19"/>
  <c r="T373" i="19"/>
  <c r="R373" i="19"/>
  <c r="P373" i="19"/>
  <c r="BI372" i="19"/>
  <c r="BH372" i="19"/>
  <c r="BG372" i="19"/>
  <c r="BF372" i="19"/>
  <c r="T372" i="19"/>
  <c r="R372" i="19"/>
  <c r="P372" i="19"/>
  <c r="BI371" i="19"/>
  <c r="BH371" i="19"/>
  <c r="BG371" i="19"/>
  <c r="BF371" i="19"/>
  <c r="T371" i="19"/>
  <c r="R371" i="19"/>
  <c r="P371" i="19"/>
  <c r="BI370" i="19"/>
  <c r="BH370" i="19"/>
  <c r="BG370" i="19"/>
  <c r="BF370" i="19"/>
  <c r="T370" i="19"/>
  <c r="R370" i="19"/>
  <c r="P370" i="19"/>
  <c r="BI369" i="19"/>
  <c r="BH369" i="19"/>
  <c r="BG369" i="19"/>
  <c r="BF369" i="19"/>
  <c r="T369" i="19"/>
  <c r="R369" i="19"/>
  <c r="P369" i="19"/>
  <c r="BI368" i="19"/>
  <c r="BH368" i="19"/>
  <c r="BG368" i="19"/>
  <c r="BF368" i="19"/>
  <c r="T368" i="19"/>
  <c r="R368" i="19"/>
  <c r="P368" i="19"/>
  <c r="BI367" i="19"/>
  <c r="BH367" i="19"/>
  <c r="BG367" i="19"/>
  <c r="BF367" i="19"/>
  <c r="T367" i="19"/>
  <c r="R367" i="19"/>
  <c r="P367" i="19"/>
  <c r="BI366" i="19"/>
  <c r="BH366" i="19"/>
  <c r="BG366" i="19"/>
  <c r="BF366" i="19"/>
  <c r="T366" i="19"/>
  <c r="R366" i="19"/>
  <c r="P366" i="19"/>
  <c r="BI365" i="19"/>
  <c r="BH365" i="19"/>
  <c r="BG365" i="19"/>
  <c r="BF365" i="19"/>
  <c r="T365" i="19"/>
  <c r="R365" i="19"/>
  <c r="P365" i="19"/>
  <c r="BI364" i="19"/>
  <c r="BH364" i="19"/>
  <c r="BG364" i="19"/>
  <c r="BF364" i="19"/>
  <c r="T364" i="19"/>
  <c r="R364" i="19"/>
  <c r="P364" i="19"/>
  <c r="BI363" i="19"/>
  <c r="BH363" i="19"/>
  <c r="BG363" i="19"/>
  <c r="BF363" i="19"/>
  <c r="T363" i="19"/>
  <c r="R363" i="19"/>
  <c r="P363" i="19"/>
  <c r="BI362" i="19"/>
  <c r="BH362" i="19"/>
  <c r="BG362" i="19"/>
  <c r="BF362" i="19"/>
  <c r="T362" i="19"/>
  <c r="R362" i="19"/>
  <c r="P362" i="19"/>
  <c r="BI361" i="19"/>
  <c r="BH361" i="19"/>
  <c r="BG361" i="19"/>
  <c r="BF361" i="19"/>
  <c r="T361" i="19"/>
  <c r="R361" i="19"/>
  <c r="P361" i="19"/>
  <c r="BI360" i="19"/>
  <c r="BH360" i="19"/>
  <c r="BG360" i="19"/>
  <c r="BF360" i="19"/>
  <c r="T360" i="19"/>
  <c r="R360" i="19"/>
  <c r="P360" i="19"/>
  <c r="BI359" i="19"/>
  <c r="BH359" i="19"/>
  <c r="BG359" i="19"/>
  <c r="BF359" i="19"/>
  <c r="T359" i="19"/>
  <c r="R359" i="19"/>
  <c r="P359" i="19"/>
  <c r="BI358" i="19"/>
  <c r="BH358" i="19"/>
  <c r="BG358" i="19"/>
  <c r="BF358" i="19"/>
  <c r="T358" i="19"/>
  <c r="R358" i="19"/>
  <c r="P358" i="19"/>
  <c r="BI357" i="19"/>
  <c r="BH357" i="19"/>
  <c r="BG357" i="19"/>
  <c r="BF357" i="19"/>
  <c r="T357" i="19"/>
  <c r="R357" i="19"/>
  <c r="P357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4" i="19"/>
  <c r="BH354" i="19"/>
  <c r="BG354" i="19"/>
  <c r="BF354" i="19"/>
  <c r="T354" i="19"/>
  <c r="R354" i="19"/>
  <c r="P354" i="19"/>
  <c r="BI353" i="19"/>
  <c r="BH353" i="19"/>
  <c r="BG353" i="19"/>
  <c r="BF353" i="19"/>
  <c r="T353" i="19"/>
  <c r="R353" i="19"/>
  <c r="P353" i="19"/>
  <c r="BI352" i="19"/>
  <c r="BH352" i="19"/>
  <c r="BG352" i="19"/>
  <c r="BF352" i="19"/>
  <c r="T352" i="19"/>
  <c r="R352" i="19"/>
  <c r="P352" i="19"/>
  <c r="BI351" i="19"/>
  <c r="BH351" i="19"/>
  <c r="BG351" i="19"/>
  <c r="BF351" i="19"/>
  <c r="T351" i="19"/>
  <c r="R351" i="19"/>
  <c r="P351" i="19"/>
  <c r="BI350" i="19"/>
  <c r="BH350" i="19"/>
  <c r="BG350" i="19"/>
  <c r="BF350" i="19"/>
  <c r="T350" i="19"/>
  <c r="R350" i="19"/>
  <c r="P350" i="19"/>
  <c r="BI349" i="19"/>
  <c r="BH349" i="19"/>
  <c r="BG349" i="19"/>
  <c r="BF349" i="19"/>
  <c r="T349" i="19"/>
  <c r="R349" i="19"/>
  <c r="P349" i="19"/>
  <c r="BI348" i="19"/>
  <c r="BH348" i="19"/>
  <c r="BG348" i="19"/>
  <c r="BF348" i="19"/>
  <c r="T348" i="19"/>
  <c r="R348" i="19"/>
  <c r="P348" i="19"/>
  <c r="BI347" i="19"/>
  <c r="BH347" i="19"/>
  <c r="BG347" i="19"/>
  <c r="BF347" i="19"/>
  <c r="T347" i="19"/>
  <c r="R347" i="19"/>
  <c r="P347" i="19"/>
  <c r="BI346" i="19"/>
  <c r="BH346" i="19"/>
  <c r="BG346" i="19"/>
  <c r="BF346" i="19"/>
  <c r="T346" i="19"/>
  <c r="R346" i="19"/>
  <c r="P346" i="19"/>
  <c r="BI345" i="19"/>
  <c r="BH345" i="19"/>
  <c r="BG345" i="19"/>
  <c r="BF345" i="19"/>
  <c r="T345" i="19"/>
  <c r="R345" i="19"/>
  <c r="P345" i="19"/>
  <c r="BI344" i="19"/>
  <c r="BH344" i="19"/>
  <c r="BG344" i="19"/>
  <c r="BF344" i="19"/>
  <c r="T344" i="19"/>
  <c r="R344" i="19"/>
  <c r="P344" i="19"/>
  <c r="BI343" i="19"/>
  <c r="BH343" i="19"/>
  <c r="BG343" i="19"/>
  <c r="BF343" i="19"/>
  <c r="T343" i="19"/>
  <c r="R343" i="19"/>
  <c r="P343" i="19"/>
  <c r="BI342" i="19"/>
  <c r="BH342" i="19"/>
  <c r="BG342" i="19"/>
  <c r="BF342" i="19"/>
  <c r="T342" i="19"/>
  <c r="R342" i="19"/>
  <c r="P342" i="19"/>
  <c r="BI341" i="19"/>
  <c r="BH341" i="19"/>
  <c r="BG341" i="19"/>
  <c r="BF341" i="19"/>
  <c r="T341" i="19"/>
  <c r="R341" i="19"/>
  <c r="P341" i="19"/>
  <c r="BI340" i="19"/>
  <c r="BH340" i="19"/>
  <c r="BG340" i="19"/>
  <c r="BF340" i="19"/>
  <c r="T340" i="19"/>
  <c r="R340" i="19"/>
  <c r="P340" i="19"/>
  <c r="BI339" i="19"/>
  <c r="BH339" i="19"/>
  <c r="BG339" i="19"/>
  <c r="BF339" i="19"/>
  <c r="T339" i="19"/>
  <c r="R339" i="19"/>
  <c r="P339" i="19"/>
  <c r="BI334" i="19"/>
  <c r="BH334" i="19"/>
  <c r="BG334" i="19"/>
  <c r="BF334" i="19"/>
  <c r="T334" i="19"/>
  <c r="R334" i="19"/>
  <c r="P334" i="19"/>
  <c r="BI331" i="19"/>
  <c r="BH331" i="19"/>
  <c r="BG331" i="19"/>
  <c r="BF331" i="19"/>
  <c r="T331" i="19"/>
  <c r="R331" i="19"/>
  <c r="P331" i="19"/>
  <c r="BI327" i="19"/>
  <c r="BH327" i="19"/>
  <c r="BG327" i="19"/>
  <c r="BF327" i="19"/>
  <c r="T327" i="19"/>
  <c r="R327" i="19"/>
  <c r="P327" i="19"/>
  <c r="BI325" i="19"/>
  <c r="BH325" i="19"/>
  <c r="BG325" i="19"/>
  <c r="BF325" i="19"/>
  <c r="T325" i="19"/>
  <c r="R325" i="19"/>
  <c r="P325" i="19"/>
  <c r="BI319" i="19"/>
  <c r="BH319" i="19"/>
  <c r="BG319" i="19"/>
  <c r="BF319" i="19"/>
  <c r="T319" i="19"/>
  <c r="R319" i="19"/>
  <c r="P319" i="19"/>
  <c r="BI315" i="19"/>
  <c r="BH315" i="19"/>
  <c r="BG315" i="19"/>
  <c r="BF315" i="19"/>
  <c r="T315" i="19"/>
  <c r="R315" i="19"/>
  <c r="P315" i="19"/>
  <c r="BI311" i="19"/>
  <c r="BH311" i="19"/>
  <c r="BG311" i="19"/>
  <c r="BF311" i="19"/>
  <c r="T311" i="19"/>
  <c r="R311" i="19"/>
  <c r="P311" i="19"/>
  <c r="BI308" i="19"/>
  <c r="BH308" i="19"/>
  <c r="BG308" i="19"/>
  <c r="BF308" i="19"/>
  <c r="T308" i="19"/>
  <c r="R308" i="19"/>
  <c r="P308" i="19"/>
  <c r="BI306" i="19"/>
  <c r="BH306" i="19"/>
  <c r="BG306" i="19"/>
  <c r="BF306" i="19"/>
  <c r="T306" i="19"/>
  <c r="R306" i="19"/>
  <c r="P306" i="19"/>
  <c r="BI304" i="19"/>
  <c r="BH304" i="19"/>
  <c r="BG304" i="19"/>
  <c r="BF304" i="19"/>
  <c r="T304" i="19"/>
  <c r="R304" i="19"/>
  <c r="P304" i="19"/>
  <c r="BI302" i="19"/>
  <c r="BH302" i="19"/>
  <c r="BG302" i="19"/>
  <c r="BF302" i="19"/>
  <c r="T302" i="19"/>
  <c r="R302" i="19"/>
  <c r="P302" i="19"/>
  <c r="BI299" i="19"/>
  <c r="BH299" i="19"/>
  <c r="BG299" i="19"/>
  <c r="BF299" i="19"/>
  <c r="T299" i="19"/>
  <c r="R299" i="19"/>
  <c r="P299" i="19"/>
  <c r="BI294" i="19"/>
  <c r="BH294" i="19"/>
  <c r="BG294" i="19"/>
  <c r="BF294" i="19"/>
  <c r="T294" i="19"/>
  <c r="R294" i="19"/>
  <c r="P294" i="19"/>
  <c r="BI290" i="19"/>
  <c r="BH290" i="19"/>
  <c r="BG290" i="19"/>
  <c r="BF290" i="19"/>
  <c r="T290" i="19"/>
  <c r="R290" i="19"/>
  <c r="P290" i="19"/>
  <c r="BI283" i="19"/>
  <c r="BH283" i="19"/>
  <c r="BG283" i="19"/>
  <c r="BF283" i="19"/>
  <c r="T283" i="19"/>
  <c r="T282" i="19" s="1"/>
  <c r="R283" i="19"/>
  <c r="R282" i="19"/>
  <c r="P283" i="19"/>
  <c r="P282" i="19" s="1"/>
  <c r="BI281" i="19"/>
  <c r="BH281" i="19"/>
  <c r="BG281" i="19"/>
  <c r="BF281" i="19"/>
  <c r="T281" i="19"/>
  <c r="T280" i="19" s="1"/>
  <c r="R281" i="19"/>
  <c r="R280" i="19"/>
  <c r="P281" i="19"/>
  <c r="P280" i="19" s="1"/>
  <c r="BI278" i="19"/>
  <c r="BH278" i="19"/>
  <c r="BG278" i="19"/>
  <c r="BF278" i="19"/>
  <c r="T278" i="19"/>
  <c r="R278" i="19"/>
  <c r="P278" i="19"/>
  <c r="BI277" i="19"/>
  <c r="BH277" i="19"/>
  <c r="BG277" i="19"/>
  <c r="BF277" i="19"/>
  <c r="T277" i="19"/>
  <c r="R277" i="19"/>
  <c r="P277" i="19"/>
  <c r="BI275" i="19"/>
  <c r="BH275" i="19"/>
  <c r="BG275" i="19"/>
  <c r="BF275" i="19"/>
  <c r="T275" i="19"/>
  <c r="R275" i="19"/>
  <c r="P275" i="19"/>
  <c r="BI273" i="19"/>
  <c r="BH273" i="19"/>
  <c r="BG273" i="19"/>
  <c r="BF273" i="19"/>
  <c r="T273" i="19"/>
  <c r="R273" i="19"/>
  <c r="P273" i="19"/>
  <c r="BI267" i="19"/>
  <c r="BH267" i="19"/>
  <c r="BG267" i="19"/>
  <c r="BF267" i="19"/>
  <c r="T267" i="19"/>
  <c r="R267" i="19"/>
  <c r="P267" i="19"/>
  <c r="BI260" i="19"/>
  <c r="BH260" i="19"/>
  <c r="BG260" i="19"/>
  <c r="BF260" i="19"/>
  <c r="T260" i="19"/>
  <c r="R260" i="19"/>
  <c r="P260" i="19"/>
  <c r="BI257" i="19"/>
  <c r="BH257" i="19"/>
  <c r="BG257" i="19"/>
  <c r="BF257" i="19"/>
  <c r="T257" i="19"/>
  <c r="R257" i="19"/>
  <c r="P257" i="19"/>
  <c r="BI255" i="19"/>
  <c r="BH255" i="19"/>
  <c r="BG255" i="19"/>
  <c r="BF255" i="19"/>
  <c r="T255" i="19"/>
  <c r="R255" i="19"/>
  <c r="P255" i="19"/>
  <c r="BI253" i="19"/>
  <c r="BH253" i="19"/>
  <c r="BG253" i="19"/>
  <c r="BF253" i="19"/>
  <c r="T253" i="19"/>
  <c r="R253" i="19"/>
  <c r="P253" i="19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49" i="19"/>
  <c r="BH249" i="19"/>
  <c r="BG249" i="19"/>
  <c r="BF249" i="19"/>
  <c r="T249" i="19"/>
  <c r="R249" i="19"/>
  <c r="P249" i="19"/>
  <c r="BI247" i="19"/>
  <c r="BH247" i="19"/>
  <c r="BG247" i="19"/>
  <c r="BF247" i="19"/>
  <c r="T247" i="19"/>
  <c r="R247" i="19"/>
  <c r="P247" i="19"/>
  <c r="BI244" i="19"/>
  <c r="BH244" i="19"/>
  <c r="BG244" i="19"/>
  <c r="BF244" i="19"/>
  <c r="T244" i="19"/>
  <c r="R244" i="19"/>
  <c r="P244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29" i="19"/>
  <c r="BH229" i="19"/>
  <c r="BG229" i="19"/>
  <c r="BF229" i="19"/>
  <c r="T229" i="19"/>
  <c r="R229" i="19"/>
  <c r="P229" i="19"/>
  <c r="BI223" i="19"/>
  <c r="BH223" i="19"/>
  <c r="BG223" i="19"/>
  <c r="BF223" i="19"/>
  <c r="T223" i="19"/>
  <c r="R223" i="19"/>
  <c r="P223" i="19"/>
  <c r="BI217" i="19"/>
  <c r="BH217" i="19"/>
  <c r="BG217" i="19"/>
  <c r="BF217" i="19"/>
  <c r="T217" i="19"/>
  <c r="R217" i="19"/>
  <c r="P217" i="19"/>
  <c r="BI215" i="19"/>
  <c r="BH215" i="19"/>
  <c r="BG215" i="19"/>
  <c r="BF215" i="19"/>
  <c r="T215" i="19"/>
  <c r="R215" i="19"/>
  <c r="P215" i="19"/>
  <c r="BI209" i="19"/>
  <c r="BH209" i="19"/>
  <c r="BG209" i="19"/>
  <c r="BF209" i="19"/>
  <c r="T209" i="19"/>
  <c r="R209" i="19"/>
  <c r="P209" i="19"/>
  <c r="BI203" i="19"/>
  <c r="BH203" i="19"/>
  <c r="BG203" i="19"/>
  <c r="BF203" i="19"/>
  <c r="T203" i="19"/>
  <c r="R203" i="19"/>
  <c r="P203" i="19"/>
  <c r="BI197" i="19"/>
  <c r="BH197" i="19"/>
  <c r="BG197" i="19"/>
  <c r="BF197" i="19"/>
  <c r="T197" i="19"/>
  <c r="R197" i="19"/>
  <c r="P197" i="19"/>
  <c r="BI191" i="19"/>
  <c r="BH191" i="19"/>
  <c r="BG191" i="19"/>
  <c r="BF191" i="19"/>
  <c r="T191" i="19"/>
  <c r="R191" i="19"/>
  <c r="P191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77" i="19"/>
  <c r="BH177" i="19"/>
  <c r="BG177" i="19"/>
  <c r="BF177" i="19"/>
  <c r="T177" i="19"/>
  <c r="R177" i="19"/>
  <c r="P177" i="19"/>
  <c r="BI175" i="19"/>
  <c r="BH175" i="19"/>
  <c r="BG175" i="19"/>
  <c r="BF175" i="19"/>
  <c r="T175" i="19"/>
  <c r="R175" i="19"/>
  <c r="P175" i="19"/>
  <c r="BI173" i="19"/>
  <c r="BH173" i="19"/>
  <c r="BG173" i="19"/>
  <c r="BF173" i="19"/>
  <c r="T173" i="19"/>
  <c r="R173" i="19"/>
  <c r="P173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3" i="19"/>
  <c r="BH163" i="19"/>
  <c r="BG163" i="19"/>
  <c r="BF163" i="19"/>
  <c r="T163" i="19"/>
  <c r="R163" i="19"/>
  <c r="P163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46" i="19"/>
  <c r="BH146" i="19"/>
  <c r="BG146" i="19"/>
  <c r="BF146" i="19"/>
  <c r="T146" i="19"/>
  <c r="R146" i="19"/>
  <c r="P146" i="19"/>
  <c r="BI143" i="19"/>
  <c r="BH143" i="19"/>
  <c r="BG143" i="19"/>
  <c r="BF143" i="19"/>
  <c r="T143" i="19"/>
  <c r="R143" i="19"/>
  <c r="P143" i="19"/>
  <c r="BI138" i="19"/>
  <c r="BH138" i="19"/>
  <c r="BG138" i="19"/>
  <c r="BF138" i="19"/>
  <c r="T138" i="19"/>
  <c r="R138" i="19"/>
  <c r="P138" i="19"/>
  <c r="BI132" i="19"/>
  <c r="BH132" i="19"/>
  <c r="BG132" i="19"/>
  <c r="BF132" i="19"/>
  <c r="T132" i="19"/>
  <c r="R132" i="19"/>
  <c r="P132" i="19"/>
  <c r="F123" i="19"/>
  <c r="E121" i="19"/>
  <c r="F91" i="19"/>
  <c r="E89" i="19"/>
  <c r="J26" i="19"/>
  <c r="E26" i="19"/>
  <c r="J94" i="19" s="1"/>
  <c r="J25" i="19"/>
  <c r="J23" i="19"/>
  <c r="E23" i="19"/>
  <c r="J125" i="19"/>
  <c r="J22" i="19"/>
  <c r="J20" i="19"/>
  <c r="E20" i="19"/>
  <c r="F126" i="19"/>
  <c r="J19" i="19"/>
  <c r="J17" i="19"/>
  <c r="E17" i="19"/>
  <c r="F93" i="19"/>
  <c r="J16" i="19"/>
  <c r="J14" i="19"/>
  <c r="J91" i="19" s="1"/>
  <c r="E7" i="19"/>
  <c r="E85" i="19"/>
  <c r="J39" i="18"/>
  <c r="J38" i="18"/>
  <c r="AY114" i="1"/>
  <c r="J37" i="18"/>
  <c r="AX114" i="1"/>
  <c r="BI306" i="18"/>
  <c r="BH306" i="18"/>
  <c r="BG306" i="18"/>
  <c r="BF306" i="18"/>
  <c r="T306" i="18"/>
  <c r="R306" i="18"/>
  <c r="P306" i="18"/>
  <c r="BI304" i="18"/>
  <c r="BH304" i="18"/>
  <c r="BG304" i="18"/>
  <c r="BF304" i="18"/>
  <c r="T304" i="18"/>
  <c r="R304" i="18"/>
  <c r="P304" i="18"/>
  <c r="BI302" i="18"/>
  <c r="BH302" i="18"/>
  <c r="BG302" i="18"/>
  <c r="BF302" i="18"/>
  <c r="T302" i="18"/>
  <c r="R302" i="18"/>
  <c r="P302" i="18"/>
  <c r="BI301" i="18"/>
  <c r="BH301" i="18"/>
  <c r="BG301" i="18"/>
  <c r="BF301" i="18"/>
  <c r="T301" i="18"/>
  <c r="R301" i="18"/>
  <c r="P301" i="18"/>
  <c r="BI299" i="18"/>
  <c r="BH299" i="18"/>
  <c r="BG299" i="18"/>
  <c r="BF299" i="18"/>
  <c r="T299" i="18"/>
  <c r="R299" i="18"/>
  <c r="P299" i="18"/>
  <c r="BI298" i="18"/>
  <c r="BH298" i="18"/>
  <c r="BG298" i="18"/>
  <c r="BF298" i="18"/>
  <c r="T298" i="18"/>
  <c r="R298" i="18"/>
  <c r="P298" i="18"/>
  <c r="BI296" i="18"/>
  <c r="BH296" i="18"/>
  <c r="BG296" i="18"/>
  <c r="BF296" i="18"/>
  <c r="T296" i="18"/>
  <c r="T295" i="18"/>
  <c r="R296" i="18"/>
  <c r="R295" i="18"/>
  <c r="P296" i="18"/>
  <c r="P295" i="18" s="1"/>
  <c r="BI294" i="18"/>
  <c r="BH294" i="18"/>
  <c r="BG294" i="18"/>
  <c r="BF294" i="18"/>
  <c r="T294" i="18"/>
  <c r="R294" i="18"/>
  <c r="P294" i="18"/>
  <c r="BI293" i="18"/>
  <c r="BH293" i="18"/>
  <c r="BG293" i="18"/>
  <c r="BF293" i="18"/>
  <c r="T293" i="18"/>
  <c r="R293" i="18"/>
  <c r="P293" i="18"/>
  <c r="BI291" i="18"/>
  <c r="BH291" i="18"/>
  <c r="BG291" i="18"/>
  <c r="BF291" i="18"/>
  <c r="T291" i="18"/>
  <c r="R291" i="18"/>
  <c r="P291" i="18"/>
  <c r="BI289" i="18"/>
  <c r="BH289" i="18"/>
  <c r="BG289" i="18"/>
  <c r="BF289" i="18"/>
  <c r="T289" i="18"/>
  <c r="R289" i="18"/>
  <c r="P289" i="18"/>
  <c r="BI287" i="18"/>
  <c r="BH287" i="18"/>
  <c r="BG287" i="18"/>
  <c r="BF287" i="18"/>
  <c r="T287" i="18"/>
  <c r="R287" i="18"/>
  <c r="P287" i="18"/>
  <c r="BI286" i="18"/>
  <c r="BH286" i="18"/>
  <c r="BG286" i="18"/>
  <c r="BF286" i="18"/>
  <c r="T286" i="18"/>
  <c r="R286" i="18"/>
  <c r="P286" i="18"/>
  <c r="BI284" i="18"/>
  <c r="BH284" i="18"/>
  <c r="BG284" i="18"/>
  <c r="BF284" i="18"/>
  <c r="T284" i="18"/>
  <c r="R284" i="18"/>
  <c r="P284" i="18"/>
  <c r="BI283" i="18"/>
  <c r="BH283" i="18"/>
  <c r="BG283" i="18"/>
  <c r="BF283" i="18"/>
  <c r="T283" i="18"/>
  <c r="R283" i="18"/>
  <c r="P283" i="18"/>
  <c r="BI281" i="18"/>
  <c r="BH281" i="18"/>
  <c r="BG281" i="18"/>
  <c r="BF281" i="18"/>
  <c r="T281" i="18"/>
  <c r="R281" i="18"/>
  <c r="P281" i="18"/>
  <c r="BI280" i="18"/>
  <c r="BH280" i="18"/>
  <c r="BG280" i="18"/>
  <c r="BF280" i="18"/>
  <c r="T280" i="18"/>
  <c r="R280" i="18"/>
  <c r="P280" i="18"/>
  <c r="BI279" i="18"/>
  <c r="BH279" i="18"/>
  <c r="BG279" i="18"/>
  <c r="BF279" i="18"/>
  <c r="T279" i="18"/>
  <c r="R279" i="18"/>
  <c r="P279" i="18"/>
  <c r="BI278" i="18"/>
  <c r="BH278" i="18"/>
  <c r="BG278" i="18"/>
  <c r="BF278" i="18"/>
  <c r="T278" i="18"/>
  <c r="R278" i="18"/>
  <c r="P278" i="18"/>
  <c r="BI277" i="18"/>
  <c r="BH277" i="18"/>
  <c r="BG277" i="18"/>
  <c r="BF277" i="18"/>
  <c r="T277" i="18"/>
  <c r="R277" i="18"/>
  <c r="P277" i="18"/>
  <c r="BI276" i="18"/>
  <c r="BH276" i="18"/>
  <c r="BG276" i="18"/>
  <c r="BF276" i="18"/>
  <c r="T276" i="18"/>
  <c r="R276" i="18"/>
  <c r="P276" i="18"/>
  <c r="BI275" i="18"/>
  <c r="BH275" i="18"/>
  <c r="BG275" i="18"/>
  <c r="BF275" i="18"/>
  <c r="T275" i="18"/>
  <c r="R275" i="18"/>
  <c r="P275" i="18"/>
  <c r="BI274" i="18"/>
  <c r="BH274" i="18"/>
  <c r="BG274" i="18"/>
  <c r="BF274" i="18"/>
  <c r="T274" i="18"/>
  <c r="R274" i="18"/>
  <c r="P274" i="18"/>
  <c r="BI273" i="18"/>
  <c r="BH273" i="18"/>
  <c r="BG273" i="18"/>
  <c r="BF273" i="18"/>
  <c r="T273" i="18"/>
  <c r="R273" i="18"/>
  <c r="P273" i="18"/>
  <c r="BI272" i="18"/>
  <c r="BH272" i="18"/>
  <c r="BG272" i="18"/>
  <c r="BF272" i="18"/>
  <c r="T272" i="18"/>
  <c r="R272" i="18"/>
  <c r="P272" i="18"/>
  <c r="BI271" i="18"/>
  <c r="BH271" i="18"/>
  <c r="BG271" i="18"/>
  <c r="BF271" i="18"/>
  <c r="T271" i="18"/>
  <c r="R271" i="18"/>
  <c r="P271" i="18"/>
  <c r="BI270" i="18"/>
  <c r="BH270" i="18"/>
  <c r="BG270" i="18"/>
  <c r="BF270" i="18"/>
  <c r="T270" i="18"/>
  <c r="R270" i="18"/>
  <c r="P270" i="18"/>
  <c r="BI269" i="18"/>
  <c r="BH269" i="18"/>
  <c r="BG269" i="18"/>
  <c r="BF269" i="18"/>
  <c r="T269" i="18"/>
  <c r="R269" i="18"/>
  <c r="P269" i="18"/>
  <c r="BI268" i="18"/>
  <c r="BH268" i="18"/>
  <c r="BG268" i="18"/>
  <c r="BF268" i="18"/>
  <c r="T268" i="18"/>
  <c r="R268" i="18"/>
  <c r="P268" i="18"/>
  <c r="BI267" i="18"/>
  <c r="BH267" i="18"/>
  <c r="BG267" i="18"/>
  <c r="BF267" i="18"/>
  <c r="T267" i="18"/>
  <c r="R267" i="18"/>
  <c r="P267" i="18"/>
  <c r="BI266" i="18"/>
  <c r="BH266" i="18"/>
  <c r="BG266" i="18"/>
  <c r="BF266" i="18"/>
  <c r="T266" i="18"/>
  <c r="R266" i="18"/>
  <c r="P266" i="18"/>
  <c r="BI265" i="18"/>
  <c r="BH265" i="18"/>
  <c r="BG265" i="18"/>
  <c r="BF265" i="18"/>
  <c r="T265" i="18"/>
  <c r="R265" i="18"/>
  <c r="P265" i="18"/>
  <c r="BI264" i="18"/>
  <c r="BH264" i="18"/>
  <c r="BG264" i="18"/>
  <c r="BF264" i="18"/>
  <c r="T264" i="18"/>
  <c r="R264" i="18"/>
  <c r="P264" i="18"/>
  <c r="BI263" i="18"/>
  <c r="BH263" i="18"/>
  <c r="BG263" i="18"/>
  <c r="BF263" i="18"/>
  <c r="T263" i="18"/>
  <c r="R263" i="18"/>
  <c r="P263" i="18"/>
  <c r="BI262" i="18"/>
  <c r="BH262" i="18"/>
  <c r="BG262" i="18"/>
  <c r="BF262" i="18"/>
  <c r="T262" i="18"/>
  <c r="R262" i="18"/>
  <c r="P262" i="18"/>
  <c r="BI261" i="18"/>
  <c r="BH261" i="18"/>
  <c r="BG261" i="18"/>
  <c r="BF261" i="18"/>
  <c r="T261" i="18"/>
  <c r="R261" i="18"/>
  <c r="P261" i="18"/>
  <c r="BI260" i="18"/>
  <c r="BH260" i="18"/>
  <c r="BG260" i="18"/>
  <c r="BF260" i="18"/>
  <c r="T260" i="18"/>
  <c r="R260" i="18"/>
  <c r="P260" i="18"/>
  <c r="BI259" i="18"/>
  <c r="BH259" i="18"/>
  <c r="BG259" i="18"/>
  <c r="BF259" i="18"/>
  <c r="T259" i="18"/>
  <c r="R259" i="18"/>
  <c r="P259" i="18"/>
  <c r="BI258" i="18"/>
  <c r="BH258" i="18"/>
  <c r="BG258" i="18"/>
  <c r="BF258" i="18"/>
  <c r="T258" i="18"/>
  <c r="R258" i="18"/>
  <c r="P258" i="18"/>
  <c r="BI257" i="18"/>
  <c r="BH257" i="18"/>
  <c r="BG257" i="18"/>
  <c r="BF257" i="18"/>
  <c r="T257" i="18"/>
  <c r="R257" i="18"/>
  <c r="P257" i="18"/>
  <c r="BI256" i="18"/>
  <c r="BH256" i="18"/>
  <c r="BG256" i="18"/>
  <c r="BF256" i="18"/>
  <c r="T256" i="18"/>
  <c r="R256" i="18"/>
  <c r="P256" i="18"/>
  <c r="BI255" i="18"/>
  <c r="BH255" i="18"/>
  <c r="BG255" i="18"/>
  <c r="BF255" i="18"/>
  <c r="T255" i="18"/>
  <c r="R255" i="18"/>
  <c r="P255" i="18"/>
  <c r="BI254" i="18"/>
  <c r="BH254" i="18"/>
  <c r="BG254" i="18"/>
  <c r="BF254" i="18"/>
  <c r="T254" i="18"/>
  <c r="R254" i="18"/>
  <c r="P254" i="18"/>
  <c r="BI253" i="18"/>
  <c r="BH253" i="18"/>
  <c r="BG253" i="18"/>
  <c r="BF253" i="18"/>
  <c r="T253" i="18"/>
  <c r="R253" i="18"/>
  <c r="P253" i="18"/>
  <c r="BI250" i="18"/>
  <c r="BH250" i="18"/>
  <c r="BG250" i="18"/>
  <c r="BF250" i="18"/>
  <c r="T250" i="18"/>
  <c r="R250" i="18"/>
  <c r="P250" i="18"/>
  <c r="BI248" i="18"/>
  <c r="BH248" i="18"/>
  <c r="BG248" i="18"/>
  <c r="BF248" i="18"/>
  <c r="T248" i="18"/>
  <c r="R248" i="18"/>
  <c r="P248" i="18"/>
  <c r="BI246" i="18"/>
  <c r="BH246" i="18"/>
  <c r="BG246" i="18"/>
  <c r="BF246" i="18"/>
  <c r="T246" i="18"/>
  <c r="R246" i="18"/>
  <c r="P246" i="18"/>
  <c r="BI243" i="18"/>
  <c r="BH243" i="18"/>
  <c r="BG243" i="18"/>
  <c r="BF243" i="18"/>
  <c r="T243" i="18"/>
  <c r="R243" i="18"/>
  <c r="P243" i="18"/>
  <c r="BI240" i="18"/>
  <c r="BH240" i="18"/>
  <c r="BG240" i="18"/>
  <c r="BF240" i="18"/>
  <c r="T240" i="18"/>
  <c r="R240" i="18"/>
  <c r="P240" i="18"/>
  <c r="BI237" i="18"/>
  <c r="BH237" i="18"/>
  <c r="BG237" i="18"/>
  <c r="BF237" i="18"/>
  <c r="T237" i="18"/>
  <c r="R237" i="18"/>
  <c r="P237" i="18"/>
  <c r="BI235" i="18"/>
  <c r="BH235" i="18"/>
  <c r="BG235" i="18"/>
  <c r="BF235" i="18"/>
  <c r="T235" i="18"/>
  <c r="R235" i="18"/>
  <c r="P235" i="18"/>
  <c r="BI232" i="18"/>
  <c r="BH232" i="18"/>
  <c r="BG232" i="18"/>
  <c r="BF232" i="18"/>
  <c r="T232" i="18"/>
  <c r="R232" i="18"/>
  <c r="P232" i="18"/>
  <c r="BI229" i="18"/>
  <c r="BH229" i="18"/>
  <c r="BG229" i="18"/>
  <c r="BF229" i="18"/>
  <c r="T229" i="18"/>
  <c r="R229" i="18"/>
  <c r="P229" i="18"/>
  <c r="BI226" i="18"/>
  <c r="BH226" i="18"/>
  <c r="BG226" i="18"/>
  <c r="BF226" i="18"/>
  <c r="T226" i="18"/>
  <c r="R226" i="18"/>
  <c r="P226" i="18"/>
  <c r="BI225" i="18"/>
  <c r="BH225" i="18"/>
  <c r="BG225" i="18"/>
  <c r="BF225" i="18"/>
  <c r="T225" i="18"/>
  <c r="R225" i="18"/>
  <c r="P225" i="18"/>
  <c r="BI222" i="18"/>
  <c r="BH222" i="18"/>
  <c r="BG222" i="18"/>
  <c r="BF222" i="18"/>
  <c r="T222" i="18"/>
  <c r="R222" i="18"/>
  <c r="P222" i="18"/>
  <c r="BI219" i="18"/>
  <c r="BH219" i="18"/>
  <c r="BG219" i="18"/>
  <c r="BF219" i="18"/>
  <c r="T219" i="18"/>
  <c r="T218" i="18" s="1"/>
  <c r="R219" i="18"/>
  <c r="R218" i="18" s="1"/>
  <c r="P219" i="18"/>
  <c r="P218" i="18"/>
  <c r="BI217" i="18"/>
  <c r="BH217" i="18"/>
  <c r="BG217" i="18"/>
  <c r="BF217" i="18"/>
  <c r="T217" i="18"/>
  <c r="T216" i="18" s="1"/>
  <c r="R217" i="18"/>
  <c r="R216" i="18" s="1"/>
  <c r="P217" i="18"/>
  <c r="P216" i="18"/>
  <c r="BI214" i="18"/>
  <c r="BH214" i="18"/>
  <c r="BG214" i="18"/>
  <c r="BF214" i="18"/>
  <c r="T214" i="18"/>
  <c r="R214" i="18"/>
  <c r="P214" i="18"/>
  <c r="BI213" i="18"/>
  <c r="BH213" i="18"/>
  <c r="BG213" i="18"/>
  <c r="BF213" i="18"/>
  <c r="T213" i="18"/>
  <c r="R213" i="18"/>
  <c r="P213" i="18"/>
  <c r="BI211" i="18"/>
  <c r="BH211" i="18"/>
  <c r="BG211" i="18"/>
  <c r="BF211" i="18"/>
  <c r="T211" i="18"/>
  <c r="R211" i="18"/>
  <c r="P211" i="18"/>
  <c r="BI209" i="18"/>
  <c r="BH209" i="18"/>
  <c r="BG209" i="18"/>
  <c r="BF209" i="18"/>
  <c r="T209" i="18"/>
  <c r="R209" i="18"/>
  <c r="P209" i="18"/>
  <c r="BI207" i="18"/>
  <c r="BH207" i="18"/>
  <c r="BG207" i="18"/>
  <c r="BF207" i="18"/>
  <c r="T207" i="18"/>
  <c r="R207" i="18"/>
  <c r="P207" i="18"/>
  <c r="BI203" i="18"/>
  <c r="BH203" i="18"/>
  <c r="BG203" i="18"/>
  <c r="BF203" i="18"/>
  <c r="T203" i="18"/>
  <c r="R203" i="18"/>
  <c r="P203" i="18"/>
  <c r="BI200" i="18"/>
  <c r="BH200" i="18"/>
  <c r="BG200" i="18"/>
  <c r="BF200" i="18"/>
  <c r="T200" i="18"/>
  <c r="R200" i="18"/>
  <c r="P200" i="18"/>
  <c r="BI198" i="18"/>
  <c r="BH198" i="18"/>
  <c r="BG198" i="18"/>
  <c r="BF198" i="18"/>
  <c r="T198" i="18"/>
  <c r="R198" i="18"/>
  <c r="P198" i="18"/>
  <c r="BI196" i="18"/>
  <c r="BH196" i="18"/>
  <c r="BG196" i="18"/>
  <c r="BF196" i="18"/>
  <c r="T196" i="18"/>
  <c r="R196" i="18"/>
  <c r="P196" i="18"/>
  <c r="BI195" i="18"/>
  <c r="BH195" i="18"/>
  <c r="BG195" i="18"/>
  <c r="BF195" i="18"/>
  <c r="T195" i="18"/>
  <c r="R195" i="18"/>
  <c r="P195" i="18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1" i="18"/>
  <c r="BH181" i="18"/>
  <c r="BG181" i="18"/>
  <c r="BF181" i="18"/>
  <c r="T181" i="18"/>
  <c r="R181" i="18"/>
  <c r="P181" i="18"/>
  <c r="BI179" i="18"/>
  <c r="BH179" i="18"/>
  <c r="BG179" i="18"/>
  <c r="BF179" i="18"/>
  <c r="T179" i="18"/>
  <c r="R179" i="18"/>
  <c r="P179" i="18"/>
  <c r="BI176" i="18"/>
  <c r="BH176" i="18"/>
  <c r="BG176" i="18"/>
  <c r="BF176" i="18"/>
  <c r="T176" i="18"/>
  <c r="R176" i="18"/>
  <c r="P176" i="18"/>
  <c r="BI173" i="18"/>
  <c r="BH173" i="18"/>
  <c r="BG173" i="18"/>
  <c r="BF173" i="18"/>
  <c r="T173" i="18"/>
  <c r="R173" i="18"/>
  <c r="P173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3" i="18"/>
  <c r="BH163" i="18"/>
  <c r="BG163" i="18"/>
  <c r="BF163" i="18"/>
  <c r="T163" i="18"/>
  <c r="R163" i="18"/>
  <c r="P163" i="18"/>
  <c r="BI161" i="18"/>
  <c r="BH161" i="18"/>
  <c r="BG161" i="18"/>
  <c r="BF161" i="18"/>
  <c r="T161" i="18"/>
  <c r="R161" i="18"/>
  <c r="P161" i="18"/>
  <c r="BI159" i="18"/>
  <c r="BH159" i="18"/>
  <c r="BG159" i="18"/>
  <c r="BF159" i="18"/>
  <c r="T159" i="18"/>
  <c r="R159" i="18"/>
  <c r="P159" i="18"/>
  <c r="BI157" i="18"/>
  <c r="BH157" i="18"/>
  <c r="BG157" i="18"/>
  <c r="BF157" i="18"/>
  <c r="T157" i="18"/>
  <c r="R157" i="18"/>
  <c r="P157" i="18"/>
  <c r="BI155" i="18"/>
  <c r="BH155" i="18"/>
  <c r="BG155" i="18"/>
  <c r="BF155" i="18"/>
  <c r="T155" i="18"/>
  <c r="R155" i="18"/>
  <c r="P155" i="18"/>
  <c r="BI152" i="18"/>
  <c r="BH152" i="18"/>
  <c r="BG152" i="18"/>
  <c r="BF152" i="18"/>
  <c r="T152" i="18"/>
  <c r="R152" i="18"/>
  <c r="P152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4" i="18"/>
  <c r="BH134" i="18"/>
  <c r="BG134" i="18"/>
  <c r="BF134" i="18"/>
  <c r="T134" i="18"/>
  <c r="R134" i="18"/>
  <c r="P134" i="18"/>
  <c r="BI132" i="18"/>
  <c r="BH132" i="18"/>
  <c r="BG132" i="18"/>
  <c r="BF132" i="18"/>
  <c r="T132" i="18"/>
  <c r="R132" i="18"/>
  <c r="P132" i="18"/>
  <c r="F123" i="18"/>
  <c r="E121" i="18"/>
  <c r="F91" i="18"/>
  <c r="E89" i="18"/>
  <c r="J26" i="18"/>
  <c r="E26" i="18"/>
  <c r="J126" i="18" s="1"/>
  <c r="J25" i="18"/>
  <c r="J23" i="18"/>
  <c r="E23" i="18"/>
  <c r="J93" i="18" s="1"/>
  <c r="J22" i="18"/>
  <c r="J20" i="18"/>
  <c r="E20" i="18"/>
  <c r="F94" i="18"/>
  <c r="J19" i="18"/>
  <c r="J17" i="18"/>
  <c r="E17" i="18"/>
  <c r="F93" i="18" s="1"/>
  <c r="J16" i="18"/>
  <c r="J14" i="18"/>
  <c r="J91" i="18" s="1"/>
  <c r="E7" i="18"/>
  <c r="E117" i="18"/>
  <c r="J39" i="17"/>
  <c r="J38" i="17"/>
  <c r="AY112" i="1" s="1"/>
  <c r="J37" i="17"/>
  <c r="AX112" i="1" s="1"/>
  <c r="BI125" i="17"/>
  <c r="F39" i="17" s="1"/>
  <c r="BD112" i="1" s="1"/>
  <c r="BH125" i="17"/>
  <c r="F38" i="17" s="1"/>
  <c r="BC112" i="1" s="1"/>
  <c r="BG125" i="17"/>
  <c r="F37" i="17" s="1"/>
  <c r="BB112" i="1" s="1"/>
  <c r="BF125" i="17"/>
  <c r="J36" i="17" s="1"/>
  <c r="AW112" i="1" s="1"/>
  <c r="T125" i="17"/>
  <c r="T124" i="17"/>
  <c r="T123" i="17" s="1"/>
  <c r="T122" i="17" s="1"/>
  <c r="R125" i="17"/>
  <c r="R124" i="17" s="1"/>
  <c r="R123" i="17" s="1"/>
  <c r="R122" i="17" s="1"/>
  <c r="P125" i="17"/>
  <c r="P124" i="17" s="1"/>
  <c r="P123" i="17" s="1"/>
  <c r="P122" i="17" s="1"/>
  <c r="AU112" i="1" s="1"/>
  <c r="F116" i="17"/>
  <c r="E114" i="17"/>
  <c r="F91" i="17"/>
  <c r="E89" i="17"/>
  <c r="J26" i="17"/>
  <c r="E26" i="17"/>
  <c r="J119" i="17" s="1"/>
  <c r="J25" i="17"/>
  <c r="J23" i="17"/>
  <c r="E23" i="17"/>
  <c r="J118" i="17" s="1"/>
  <c r="J22" i="17"/>
  <c r="J20" i="17"/>
  <c r="E20" i="17"/>
  <c r="F119" i="17" s="1"/>
  <c r="J19" i="17"/>
  <c r="J17" i="17"/>
  <c r="E17" i="17"/>
  <c r="F118" i="17"/>
  <c r="J16" i="17"/>
  <c r="J14" i="17"/>
  <c r="J91" i="17" s="1"/>
  <c r="E7" i="17"/>
  <c r="E110" i="17"/>
  <c r="J39" i="16"/>
  <c r="J38" i="16"/>
  <c r="AY111" i="1" s="1"/>
  <c r="J37" i="16"/>
  <c r="AX111" i="1"/>
  <c r="BI125" i="16"/>
  <c r="F39" i="16" s="1"/>
  <c r="BD111" i="1" s="1"/>
  <c r="BH125" i="16"/>
  <c r="F38" i="16" s="1"/>
  <c r="BC111" i="1" s="1"/>
  <c r="BG125" i="16"/>
  <c r="BF125" i="16"/>
  <c r="T125" i="16"/>
  <c r="T124" i="16" s="1"/>
  <c r="T123" i="16" s="1"/>
  <c r="T122" i="16" s="1"/>
  <c r="R125" i="16"/>
  <c r="R124" i="16"/>
  <c r="R123" i="16"/>
  <c r="R122" i="16" s="1"/>
  <c r="P125" i="16"/>
  <c r="P124" i="16" s="1"/>
  <c r="P123" i="16" s="1"/>
  <c r="P122" i="16" s="1"/>
  <c r="AU111" i="1" s="1"/>
  <c r="F116" i="16"/>
  <c r="E114" i="16"/>
  <c r="F91" i="16"/>
  <c r="E89" i="16"/>
  <c r="J26" i="16"/>
  <c r="E26" i="16"/>
  <c r="J94" i="16" s="1"/>
  <c r="J25" i="16"/>
  <c r="J23" i="16"/>
  <c r="E23" i="16"/>
  <c r="J118" i="16" s="1"/>
  <c r="J22" i="16"/>
  <c r="J20" i="16"/>
  <c r="E20" i="16"/>
  <c r="F119" i="16" s="1"/>
  <c r="J19" i="16"/>
  <c r="J17" i="16"/>
  <c r="E17" i="16"/>
  <c r="F118" i="16" s="1"/>
  <c r="J16" i="16"/>
  <c r="J14" i="16"/>
  <c r="J91" i="16" s="1"/>
  <c r="E7" i="16"/>
  <c r="E85" i="16" s="1"/>
  <c r="J39" i="15"/>
  <c r="J38" i="15"/>
  <c r="AY110" i="1" s="1"/>
  <c r="J37" i="15"/>
  <c r="AX110" i="1" s="1"/>
  <c r="BI125" i="15"/>
  <c r="F39" i="15" s="1"/>
  <c r="BD110" i="1" s="1"/>
  <c r="BH125" i="15"/>
  <c r="F38" i="15" s="1"/>
  <c r="BC110" i="1" s="1"/>
  <c r="BG125" i="15"/>
  <c r="F37" i="15" s="1"/>
  <c r="BB110" i="1" s="1"/>
  <c r="BF125" i="15"/>
  <c r="F36" i="15" s="1"/>
  <c r="BA110" i="1" s="1"/>
  <c r="T125" i="15"/>
  <c r="T124" i="15" s="1"/>
  <c r="T123" i="15" s="1"/>
  <c r="T122" i="15" s="1"/>
  <c r="R125" i="15"/>
  <c r="R124" i="15" s="1"/>
  <c r="R123" i="15" s="1"/>
  <c r="R122" i="15" s="1"/>
  <c r="P125" i="15"/>
  <c r="P124" i="15"/>
  <c r="P123" i="15" s="1"/>
  <c r="P122" i="15" s="1"/>
  <c r="AU110" i="1" s="1"/>
  <c r="F116" i="15"/>
  <c r="E114" i="15"/>
  <c r="F91" i="15"/>
  <c r="E89" i="15"/>
  <c r="J26" i="15"/>
  <c r="E26" i="15"/>
  <c r="J119" i="15"/>
  <c r="J25" i="15"/>
  <c r="J23" i="15"/>
  <c r="E23" i="15"/>
  <c r="J93" i="15" s="1"/>
  <c r="J22" i="15"/>
  <c r="J20" i="15"/>
  <c r="E20" i="15"/>
  <c r="F119" i="15" s="1"/>
  <c r="J19" i="15"/>
  <c r="J17" i="15"/>
  <c r="E17" i="15"/>
  <c r="F93" i="15" s="1"/>
  <c r="J16" i="15"/>
  <c r="J14" i="15"/>
  <c r="J116" i="15" s="1"/>
  <c r="E7" i="15"/>
  <c r="E85" i="15"/>
  <c r="J39" i="14"/>
  <c r="J38" i="14"/>
  <c r="AY109" i="1"/>
  <c r="J37" i="14"/>
  <c r="AX109" i="1" s="1"/>
  <c r="BI125" i="14"/>
  <c r="BH125" i="14"/>
  <c r="F38" i="14" s="1"/>
  <c r="BC109" i="1" s="1"/>
  <c r="BG125" i="14"/>
  <c r="BF125" i="14"/>
  <c r="J36" i="14" s="1"/>
  <c r="AW109" i="1" s="1"/>
  <c r="T125" i="14"/>
  <c r="T124" i="14" s="1"/>
  <c r="T123" i="14" s="1"/>
  <c r="T122" i="14" s="1"/>
  <c r="R125" i="14"/>
  <c r="R124" i="14" s="1"/>
  <c r="R123" i="14" s="1"/>
  <c r="R122" i="14" s="1"/>
  <c r="P125" i="14"/>
  <c r="P124" i="14" s="1"/>
  <c r="P123" i="14" s="1"/>
  <c r="P122" i="14" s="1"/>
  <c r="AU109" i="1" s="1"/>
  <c r="F116" i="14"/>
  <c r="E114" i="14"/>
  <c r="F91" i="14"/>
  <c r="E89" i="14"/>
  <c r="J26" i="14"/>
  <c r="E26" i="14"/>
  <c r="J119" i="14" s="1"/>
  <c r="J25" i="14"/>
  <c r="J23" i="14"/>
  <c r="E23" i="14"/>
  <c r="J118" i="14"/>
  <c r="J22" i="14"/>
  <c r="J20" i="14"/>
  <c r="E20" i="14"/>
  <c r="F119" i="14" s="1"/>
  <c r="J19" i="14"/>
  <c r="J17" i="14"/>
  <c r="E17" i="14"/>
  <c r="F118" i="14" s="1"/>
  <c r="J16" i="14"/>
  <c r="J14" i="14"/>
  <c r="J91" i="14" s="1"/>
  <c r="E7" i="14"/>
  <c r="E85" i="14"/>
  <c r="J39" i="13"/>
  <c r="J38" i="13"/>
  <c r="AY108" i="1" s="1"/>
  <c r="J37" i="13"/>
  <c r="AX108" i="1" s="1"/>
  <c r="BI125" i="13"/>
  <c r="F39" i="13" s="1"/>
  <c r="BD108" i="1" s="1"/>
  <c r="BH125" i="13"/>
  <c r="F38" i="13" s="1"/>
  <c r="BC108" i="1" s="1"/>
  <c r="BG125" i="13"/>
  <c r="F37" i="13" s="1"/>
  <c r="BB108" i="1" s="1"/>
  <c r="BF125" i="13"/>
  <c r="J36" i="13" s="1"/>
  <c r="AW108" i="1" s="1"/>
  <c r="T125" i="13"/>
  <c r="T124" i="13" s="1"/>
  <c r="T123" i="13" s="1"/>
  <c r="T122" i="13" s="1"/>
  <c r="R125" i="13"/>
  <c r="R124" i="13" s="1"/>
  <c r="R123" i="13" s="1"/>
  <c r="R122" i="13" s="1"/>
  <c r="P125" i="13"/>
  <c r="P124" i="13" s="1"/>
  <c r="P123" i="13" s="1"/>
  <c r="P122" i="13" s="1"/>
  <c r="AU108" i="1" s="1"/>
  <c r="F116" i="13"/>
  <c r="E114" i="13"/>
  <c r="F91" i="13"/>
  <c r="E89" i="13"/>
  <c r="J26" i="13"/>
  <c r="E26" i="13"/>
  <c r="J119" i="13" s="1"/>
  <c r="J25" i="13"/>
  <c r="J23" i="13"/>
  <c r="E23" i="13"/>
  <c r="J118" i="13" s="1"/>
  <c r="J22" i="13"/>
  <c r="J20" i="13"/>
  <c r="E20" i="13"/>
  <c r="F119" i="13"/>
  <c r="J19" i="13"/>
  <c r="J17" i="13"/>
  <c r="E17" i="13"/>
  <c r="F93" i="13" s="1"/>
  <c r="J16" i="13"/>
  <c r="J14" i="13"/>
  <c r="J116" i="13" s="1"/>
  <c r="E7" i="13"/>
  <c r="E110" i="13"/>
  <c r="J37" i="12"/>
  <c r="J36" i="12"/>
  <c r="AY106" i="1" s="1"/>
  <c r="J35" i="12"/>
  <c r="AX106" i="1" s="1"/>
  <c r="BI303" i="12"/>
  <c r="BH303" i="12"/>
  <c r="BG303" i="12"/>
  <c r="BF303" i="12"/>
  <c r="T303" i="12"/>
  <c r="R303" i="12"/>
  <c r="P303" i="12"/>
  <c r="BI301" i="12"/>
  <c r="BH301" i="12"/>
  <c r="BG301" i="12"/>
  <c r="BF301" i="12"/>
  <c r="T301" i="12"/>
  <c r="R301" i="12"/>
  <c r="P301" i="12"/>
  <c r="BI299" i="12"/>
  <c r="BH299" i="12"/>
  <c r="BG299" i="12"/>
  <c r="BF299" i="12"/>
  <c r="T299" i="12"/>
  <c r="R299" i="12"/>
  <c r="P299" i="12"/>
  <c r="BI297" i="12"/>
  <c r="BH297" i="12"/>
  <c r="BG297" i="12"/>
  <c r="BF297" i="12"/>
  <c r="T297" i="12"/>
  <c r="R297" i="12"/>
  <c r="P297" i="12"/>
  <c r="BI295" i="12"/>
  <c r="BH295" i="12"/>
  <c r="BG295" i="12"/>
  <c r="BF295" i="12"/>
  <c r="T295" i="12"/>
  <c r="R295" i="12"/>
  <c r="P295" i="12"/>
  <c r="BI293" i="12"/>
  <c r="BH293" i="12"/>
  <c r="BG293" i="12"/>
  <c r="BF293" i="12"/>
  <c r="T293" i="12"/>
  <c r="R293" i="12"/>
  <c r="P293" i="12"/>
  <c r="BI292" i="12"/>
  <c r="BH292" i="12"/>
  <c r="BG292" i="12"/>
  <c r="BF292" i="12"/>
  <c r="T292" i="12"/>
  <c r="R292" i="12"/>
  <c r="P292" i="12"/>
  <c r="BI290" i="12"/>
  <c r="BH290" i="12"/>
  <c r="BG290" i="12"/>
  <c r="BF290" i="12"/>
  <c r="T290" i="12"/>
  <c r="R290" i="12"/>
  <c r="P290" i="12"/>
  <c r="BI288" i="12"/>
  <c r="BH288" i="12"/>
  <c r="BG288" i="12"/>
  <c r="BF288" i="12"/>
  <c r="T288" i="12"/>
  <c r="R288" i="12"/>
  <c r="P288" i="12"/>
  <c r="BI285" i="12"/>
  <c r="BH285" i="12"/>
  <c r="BG285" i="12"/>
  <c r="BF285" i="12"/>
  <c r="T285" i="12"/>
  <c r="T284" i="12"/>
  <c r="R285" i="12"/>
  <c r="R284" i="12"/>
  <c r="P285" i="12"/>
  <c r="P284" i="12" s="1"/>
  <c r="BI282" i="12"/>
  <c r="BH282" i="12"/>
  <c r="BG282" i="12"/>
  <c r="BF282" i="12"/>
  <c r="T282" i="12"/>
  <c r="R282" i="12"/>
  <c r="P282" i="12"/>
  <c r="BI280" i="12"/>
  <c r="BH280" i="12"/>
  <c r="BG280" i="12"/>
  <c r="BF280" i="12"/>
  <c r="T280" i="12"/>
  <c r="R280" i="12"/>
  <c r="P280" i="12"/>
  <c r="BI278" i="12"/>
  <c r="BH278" i="12"/>
  <c r="BG278" i="12"/>
  <c r="BF278" i="12"/>
  <c r="T278" i="12"/>
  <c r="R278" i="12"/>
  <c r="P278" i="12"/>
  <c r="BI277" i="12"/>
  <c r="BH277" i="12"/>
  <c r="BG277" i="12"/>
  <c r="BF277" i="12"/>
  <c r="T277" i="12"/>
  <c r="R277" i="12"/>
  <c r="P277" i="12"/>
  <c r="P273" i="12" s="1"/>
  <c r="BI275" i="12"/>
  <c r="BH275" i="12"/>
  <c r="BG275" i="12"/>
  <c r="BF275" i="12"/>
  <c r="T275" i="12"/>
  <c r="R275" i="12"/>
  <c r="R273" i="12" s="1"/>
  <c r="P275" i="12"/>
  <c r="BI274" i="12"/>
  <c r="BH274" i="12"/>
  <c r="BG274" i="12"/>
  <c r="BF274" i="12"/>
  <c r="T274" i="12"/>
  <c r="T273" i="12" s="1"/>
  <c r="R274" i="12"/>
  <c r="P274" i="12"/>
  <c r="BI272" i="12"/>
  <c r="BH272" i="12"/>
  <c r="BG272" i="12"/>
  <c r="BF272" i="12"/>
  <c r="T272" i="12"/>
  <c r="R272" i="12"/>
  <c r="P272" i="12"/>
  <c r="BI271" i="12"/>
  <c r="BH271" i="12"/>
  <c r="BG271" i="12"/>
  <c r="BF271" i="12"/>
  <c r="T271" i="12"/>
  <c r="R271" i="12"/>
  <c r="P271" i="12"/>
  <c r="BI269" i="12"/>
  <c r="BH269" i="12"/>
  <c r="BG269" i="12"/>
  <c r="BF269" i="12"/>
  <c r="T269" i="12"/>
  <c r="R269" i="12"/>
  <c r="P269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5" i="12"/>
  <c r="BH265" i="12"/>
  <c r="BG265" i="12"/>
  <c r="BF265" i="12"/>
  <c r="T265" i="12"/>
  <c r="R265" i="12"/>
  <c r="P265" i="12"/>
  <c r="BI263" i="12"/>
  <c r="BH263" i="12"/>
  <c r="BG263" i="12"/>
  <c r="BF263" i="12"/>
  <c r="T263" i="12"/>
  <c r="R263" i="12"/>
  <c r="P263" i="12"/>
  <c r="BI261" i="12"/>
  <c r="BH261" i="12"/>
  <c r="BG261" i="12"/>
  <c r="BF261" i="12"/>
  <c r="T261" i="12"/>
  <c r="R261" i="12"/>
  <c r="P261" i="12"/>
  <c r="BI260" i="12"/>
  <c r="BH260" i="12"/>
  <c r="BG260" i="12"/>
  <c r="BF260" i="12"/>
  <c r="T260" i="12"/>
  <c r="R260" i="12"/>
  <c r="P260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9" i="12"/>
  <c r="BH249" i="12"/>
  <c r="BG249" i="12"/>
  <c r="BF249" i="12"/>
  <c r="T249" i="12"/>
  <c r="R249" i="12"/>
  <c r="P249" i="12"/>
  <c r="BI248" i="12"/>
  <c r="BH248" i="12"/>
  <c r="BG248" i="12"/>
  <c r="BF248" i="12"/>
  <c r="T248" i="12"/>
  <c r="R248" i="12"/>
  <c r="P248" i="12"/>
  <c r="BI247" i="12"/>
  <c r="BH247" i="12"/>
  <c r="BG247" i="12"/>
  <c r="BF247" i="12"/>
  <c r="T247" i="12"/>
  <c r="R247" i="12"/>
  <c r="P247" i="12"/>
  <c r="BI246" i="12"/>
  <c r="BH246" i="12"/>
  <c r="BG246" i="12"/>
  <c r="BF246" i="12"/>
  <c r="T246" i="12"/>
  <c r="R246" i="12"/>
  <c r="P246" i="12"/>
  <c r="BI243" i="12"/>
  <c r="BH243" i="12"/>
  <c r="BG243" i="12"/>
  <c r="BF243" i="12"/>
  <c r="T243" i="12"/>
  <c r="R243" i="12"/>
  <c r="P243" i="12"/>
  <c r="BI240" i="12"/>
  <c r="BH240" i="12"/>
  <c r="BG240" i="12"/>
  <c r="BF240" i="12"/>
  <c r="T240" i="12"/>
  <c r="R240" i="12"/>
  <c r="P240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2" i="12"/>
  <c r="BH232" i="12"/>
  <c r="BG232" i="12"/>
  <c r="BF232" i="12"/>
  <c r="T232" i="12"/>
  <c r="R232" i="12"/>
  <c r="P232" i="12"/>
  <c r="BI229" i="12"/>
  <c r="BH229" i="12"/>
  <c r="BG229" i="12"/>
  <c r="BF229" i="12"/>
  <c r="T229" i="12"/>
  <c r="R229" i="12"/>
  <c r="P229" i="12"/>
  <c r="BI226" i="12"/>
  <c r="BH226" i="12"/>
  <c r="BG226" i="12"/>
  <c r="BF226" i="12"/>
  <c r="T226" i="12"/>
  <c r="R226" i="12"/>
  <c r="P226" i="12"/>
  <c r="BI223" i="12"/>
  <c r="BH223" i="12"/>
  <c r="BG223" i="12"/>
  <c r="BF223" i="12"/>
  <c r="T223" i="12"/>
  <c r="R223" i="12"/>
  <c r="P223" i="12"/>
  <c r="BI220" i="12"/>
  <c r="BH220" i="12"/>
  <c r="BG220" i="12"/>
  <c r="BF220" i="12"/>
  <c r="T220" i="12"/>
  <c r="T219" i="12" s="1"/>
  <c r="R220" i="12"/>
  <c r="R219" i="12"/>
  <c r="P220" i="12"/>
  <c r="P219" i="12"/>
  <c r="BI218" i="12"/>
  <c r="BH218" i="12"/>
  <c r="BG218" i="12"/>
  <c r="BF218" i="12"/>
  <c r="T218" i="12"/>
  <c r="R218" i="12"/>
  <c r="P218" i="12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4" i="12"/>
  <c r="BH214" i="12"/>
  <c r="BG214" i="12"/>
  <c r="BF214" i="12"/>
  <c r="T214" i="12"/>
  <c r="R214" i="12"/>
  <c r="P214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6" i="12"/>
  <c r="BH206" i="12"/>
  <c r="BG206" i="12"/>
  <c r="BF206" i="12"/>
  <c r="T206" i="12"/>
  <c r="R206" i="12"/>
  <c r="P206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6" i="12"/>
  <c r="BH196" i="12"/>
  <c r="BG196" i="12"/>
  <c r="BF196" i="12"/>
  <c r="T196" i="12"/>
  <c r="R196" i="12"/>
  <c r="P196" i="12"/>
  <c r="BI194" i="12"/>
  <c r="BH194" i="12"/>
  <c r="BG194" i="12"/>
  <c r="BF194" i="12"/>
  <c r="T194" i="12"/>
  <c r="R194" i="12"/>
  <c r="P194" i="12"/>
  <c r="BI192" i="12"/>
  <c r="BH192" i="12"/>
  <c r="BG192" i="12"/>
  <c r="BF192" i="12"/>
  <c r="T192" i="12"/>
  <c r="R192" i="12"/>
  <c r="P192" i="12"/>
  <c r="BI190" i="12"/>
  <c r="BH190" i="12"/>
  <c r="BG190" i="12"/>
  <c r="BF190" i="12"/>
  <c r="T190" i="12"/>
  <c r="R190" i="12"/>
  <c r="P190" i="12"/>
  <c r="BI184" i="12"/>
  <c r="BH184" i="12"/>
  <c r="BG184" i="12"/>
  <c r="BF184" i="12"/>
  <c r="T184" i="12"/>
  <c r="R184" i="12"/>
  <c r="P184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7" i="12"/>
  <c r="BH177" i="12"/>
  <c r="BG177" i="12"/>
  <c r="BF177" i="12"/>
  <c r="T177" i="12"/>
  <c r="R177" i="12"/>
  <c r="P177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6" i="12"/>
  <c r="BH166" i="12"/>
  <c r="BG166" i="12"/>
  <c r="BF166" i="12"/>
  <c r="T166" i="12"/>
  <c r="R166" i="12"/>
  <c r="P166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59" i="12"/>
  <c r="BH159" i="12"/>
  <c r="BG159" i="12"/>
  <c r="BF159" i="12"/>
  <c r="T159" i="12"/>
  <c r="R159" i="12"/>
  <c r="P159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49" i="12"/>
  <c r="BH149" i="12"/>
  <c r="BG149" i="12"/>
  <c r="BF149" i="12"/>
  <c r="T149" i="12"/>
  <c r="R149" i="12"/>
  <c r="P149" i="12"/>
  <c r="BI141" i="12"/>
  <c r="BH141" i="12"/>
  <c r="BG141" i="12"/>
  <c r="BF141" i="12"/>
  <c r="T141" i="12"/>
  <c r="R141" i="12"/>
  <c r="P141" i="12"/>
  <c r="BI138" i="12"/>
  <c r="BH138" i="12"/>
  <c r="BG138" i="12"/>
  <c r="BF138" i="12"/>
  <c r="T138" i="12"/>
  <c r="R138" i="12"/>
  <c r="P138" i="12"/>
  <c r="BI135" i="12"/>
  <c r="BH135" i="12"/>
  <c r="BG135" i="12"/>
  <c r="BF135" i="12"/>
  <c r="T135" i="12"/>
  <c r="R135" i="12"/>
  <c r="P135" i="12"/>
  <c r="BI132" i="12"/>
  <c r="BH132" i="12"/>
  <c r="BG132" i="12"/>
  <c r="BF132" i="12"/>
  <c r="T132" i="12"/>
  <c r="R132" i="12"/>
  <c r="P132" i="12"/>
  <c r="F123" i="12"/>
  <c r="E121" i="12"/>
  <c r="F89" i="12"/>
  <c r="E87" i="12"/>
  <c r="J24" i="12"/>
  <c r="E24" i="12"/>
  <c r="J126" i="12"/>
  <c r="J23" i="12"/>
  <c r="J21" i="12"/>
  <c r="E21" i="12"/>
  <c r="J91" i="12"/>
  <c r="J20" i="12"/>
  <c r="J18" i="12"/>
  <c r="E18" i="12"/>
  <c r="F126" i="12" s="1"/>
  <c r="J17" i="12"/>
  <c r="J15" i="12"/>
  <c r="E15" i="12"/>
  <c r="F125" i="12" s="1"/>
  <c r="J14" i="12"/>
  <c r="J12" i="12"/>
  <c r="J89" i="12" s="1"/>
  <c r="E7" i="12"/>
  <c r="E85" i="12" s="1"/>
  <c r="J39" i="11"/>
  <c r="J38" i="11"/>
  <c r="AY105" i="1"/>
  <c r="J37" i="11"/>
  <c r="AX105" i="1"/>
  <c r="BI271" i="11"/>
  <c r="BH271" i="11"/>
  <c r="BG271" i="11"/>
  <c r="BF271" i="11"/>
  <c r="T271" i="11"/>
  <c r="R271" i="11"/>
  <c r="P271" i="11"/>
  <c r="BI269" i="11"/>
  <c r="BH269" i="11"/>
  <c r="BG269" i="11"/>
  <c r="BF269" i="11"/>
  <c r="T269" i="11"/>
  <c r="R269" i="11"/>
  <c r="P269" i="11"/>
  <c r="BI267" i="11"/>
  <c r="BH267" i="11"/>
  <c r="BG267" i="11"/>
  <c r="BF267" i="11"/>
  <c r="T267" i="11"/>
  <c r="R267" i="11"/>
  <c r="P267" i="11"/>
  <c r="BI266" i="11"/>
  <c r="BH266" i="11"/>
  <c r="BG266" i="11"/>
  <c r="BF266" i="11"/>
  <c r="T266" i="11"/>
  <c r="R266" i="11"/>
  <c r="P266" i="1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1" i="11"/>
  <c r="BH261" i="11"/>
  <c r="BG261" i="11"/>
  <c r="BF261" i="11"/>
  <c r="T261" i="11"/>
  <c r="T260" i="11"/>
  <c r="R261" i="11"/>
  <c r="R260" i="11" s="1"/>
  <c r="P261" i="11"/>
  <c r="P260" i="11" s="1"/>
  <c r="BI259" i="11"/>
  <c r="BH259" i="11"/>
  <c r="BG259" i="11"/>
  <c r="BF259" i="11"/>
  <c r="T259" i="11"/>
  <c r="R259" i="11"/>
  <c r="P259" i="11"/>
  <c r="BI258" i="11"/>
  <c r="BH258" i="11"/>
  <c r="BG258" i="11"/>
  <c r="BF258" i="11"/>
  <c r="T258" i="11"/>
  <c r="R258" i="11"/>
  <c r="P258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3" i="11"/>
  <c r="BH253" i="11"/>
  <c r="BG253" i="11"/>
  <c r="BF253" i="11"/>
  <c r="T253" i="11"/>
  <c r="R253" i="11"/>
  <c r="P253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4" i="11"/>
  <c r="BH244" i="11"/>
  <c r="BG244" i="11"/>
  <c r="BF244" i="11"/>
  <c r="T244" i="11"/>
  <c r="R244" i="11"/>
  <c r="P244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5" i="11"/>
  <c r="BH225" i="11"/>
  <c r="BG225" i="11"/>
  <c r="BF225" i="11"/>
  <c r="T225" i="11"/>
  <c r="R225" i="11"/>
  <c r="P225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19" i="11"/>
  <c r="BH219" i="11"/>
  <c r="BG219" i="11"/>
  <c r="BF219" i="11"/>
  <c r="T219" i="11"/>
  <c r="R219" i="11"/>
  <c r="P219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T205" i="11"/>
  <c r="R206" i="11"/>
  <c r="R205" i="11"/>
  <c r="P206" i="11"/>
  <c r="P205" i="11"/>
  <c r="BI204" i="11"/>
  <c r="BH204" i="11"/>
  <c r="BG204" i="11"/>
  <c r="BF204" i="11"/>
  <c r="T204" i="11"/>
  <c r="T203" i="11" s="1"/>
  <c r="R204" i="11"/>
  <c r="R203" i="11"/>
  <c r="P204" i="11"/>
  <c r="P203" i="11" s="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6" i="11"/>
  <c r="BH196" i="11"/>
  <c r="BG196" i="11"/>
  <c r="BF196" i="11"/>
  <c r="T196" i="11"/>
  <c r="R196" i="11"/>
  <c r="P196" i="11"/>
  <c r="BI192" i="11"/>
  <c r="BH192" i="11"/>
  <c r="BG192" i="11"/>
  <c r="BF192" i="11"/>
  <c r="T192" i="11"/>
  <c r="R192" i="11"/>
  <c r="P192" i="11"/>
  <c r="BI188" i="11"/>
  <c r="BH188" i="11"/>
  <c r="BG188" i="11"/>
  <c r="BF188" i="11"/>
  <c r="T188" i="11"/>
  <c r="R188" i="11"/>
  <c r="P188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59" i="11"/>
  <c r="BH159" i="11"/>
  <c r="BG159" i="11"/>
  <c r="BF159" i="11"/>
  <c r="T159" i="11"/>
  <c r="R159" i="11"/>
  <c r="P159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F124" i="11"/>
  <c r="E122" i="11"/>
  <c r="F91" i="11"/>
  <c r="E89" i="11"/>
  <c r="J26" i="11"/>
  <c r="E26" i="11"/>
  <c r="J94" i="11" s="1"/>
  <c r="J25" i="11"/>
  <c r="J23" i="11"/>
  <c r="E23" i="11"/>
  <c r="J126" i="11" s="1"/>
  <c r="J22" i="11"/>
  <c r="J20" i="11"/>
  <c r="E20" i="11"/>
  <c r="F127" i="11"/>
  <c r="J19" i="11"/>
  <c r="J17" i="11"/>
  <c r="E17" i="11"/>
  <c r="F93" i="11" s="1"/>
  <c r="J16" i="11"/>
  <c r="J14" i="11"/>
  <c r="J124" i="11" s="1"/>
  <c r="E7" i="11"/>
  <c r="E85" i="11"/>
  <c r="J39" i="10"/>
  <c r="J38" i="10"/>
  <c r="AY104" i="1" s="1"/>
  <c r="J37" i="10"/>
  <c r="AX104" i="1" s="1"/>
  <c r="BI260" i="10"/>
  <c r="BH260" i="10"/>
  <c r="BG260" i="10"/>
  <c r="BF260" i="10"/>
  <c r="T260" i="10"/>
  <c r="R260" i="10"/>
  <c r="P260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T249" i="10"/>
  <c r="R250" i="10"/>
  <c r="R249" i="10" s="1"/>
  <c r="P250" i="10"/>
  <c r="P249" i="10" s="1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T201" i="10"/>
  <c r="R202" i="10"/>
  <c r="R201" i="10"/>
  <c r="P202" i="10"/>
  <c r="P201" i="10"/>
  <c r="BI200" i="10"/>
  <c r="BH200" i="10"/>
  <c r="BG200" i="10"/>
  <c r="BF200" i="10"/>
  <c r="T200" i="10"/>
  <c r="T199" i="10"/>
  <c r="R200" i="10"/>
  <c r="R199" i="10" s="1"/>
  <c r="P200" i="10"/>
  <c r="P199" i="10" s="1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F124" i="10"/>
  <c r="E122" i="10"/>
  <c r="F91" i="10"/>
  <c r="E89" i="10"/>
  <c r="J26" i="10"/>
  <c r="E26" i="10"/>
  <c r="J127" i="10"/>
  <c r="J25" i="10"/>
  <c r="J23" i="10"/>
  <c r="E23" i="10"/>
  <c r="J93" i="10" s="1"/>
  <c r="J22" i="10"/>
  <c r="J20" i="10"/>
  <c r="E20" i="10"/>
  <c r="F127" i="10" s="1"/>
  <c r="J19" i="10"/>
  <c r="J17" i="10"/>
  <c r="E17" i="10"/>
  <c r="F126" i="10" s="1"/>
  <c r="J16" i="10"/>
  <c r="J14" i="10"/>
  <c r="J124" i="10" s="1"/>
  <c r="E7" i="10"/>
  <c r="E85" i="10" s="1"/>
  <c r="J39" i="9"/>
  <c r="J38" i="9"/>
  <c r="AY103" i="1"/>
  <c r="J37" i="9"/>
  <c r="AX103" i="1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T242" i="9"/>
  <c r="R243" i="9"/>
  <c r="R242" i="9" s="1"/>
  <c r="P243" i="9"/>
  <c r="P242" i="9" s="1"/>
  <c r="BI238" i="9"/>
  <c r="BH238" i="9"/>
  <c r="BG238" i="9"/>
  <c r="BF238" i="9"/>
  <c r="T238" i="9"/>
  <c r="R238" i="9"/>
  <c r="P238" i="9"/>
  <c r="BI228" i="9"/>
  <c r="BH228" i="9"/>
  <c r="BG228" i="9"/>
  <c r="BF228" i="9"/>
  <c r="T228" i="9"/>
  <c r="R228" i="9"/>
  <c r="P228" i="9"/>
  <c r="BI218" i="9"/>
  <c r="BH218" i="9"/>
  <c r="BG218" i="9"/>
  <c r="BF218" i="9"/>
  <c r="T218" i="9"/>
  <c r="R218" i="9"/>
  <c r="P218" i="9"/>
  <c r="BI208" i="9"/>
  <c r="BH208" i="9"/>
  <c r="BG208" i="9"/>
  <c r="BF208" i="9"/>
  <c r="T208" i="9"/>
  <c r="R208" i="9"/>
  <c r="P208" i="9"/>
  <c r="BI197" i="9"/>
  <c r="BH197" i="9"/>
  <c r="BG197" i="9"/>
  <c r="BF197" i="9"/>
  <c r="T197" i="9"/>
  <c r="R197" i="9"/>
  <c r="P197" i="9"/>
  <c r="BI187" i="9"/>
  <c r="BH187" i="9"/>
  <c r="BG187" i="9"/>
  <c r="BF187" i="9"/>
  <c r="T187" i="9"/>
  <c r="R187" i="9"/>
  <c r="P187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62" i="9"/>
  <c r="BH162" i="9"/>
  <c r="BG162" i="9"/>
  <c r="BF162" i="9"/>
  <c r="T162" i="9"/>
  <c r="R162" i="9"/>
  <c r="P162" i="9"/>
  <c r="BI151" i="9"/>
  <c r="BH151" i="9"/>
  <c r="BG151" i="9"/>
  <c r="BF151" i="9"/>
  <c r="T151" i="9"/>
  <c r="R151" i="9"/>
  <c r="P151" i="9"/>
  <c r="BI141" i="9"/>
  <c r="BH141" i="9"/>
  <c r="BG141" i="9"/>
  <c r="BF141" i="9"/>
  <c r="T141" i="9"/>
  <c r="R141" i="9"/>
  <c r="P141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F119" i="9"/>
  <c r="E117" i="9"/>
  <c r="F91" i="9"/>
  <c r="E89" i="9"/>
  <c r="J26" i="9"/>
  <c r="E26" i="9"/>
  <c r="J94" i="9" s="1"/>
  <c r="J25" i="9"/>
  <c r="J23" i="9"/>
  <c r="E23" i="9"/>
  <c r="J121" i="9" s="1"/>
  <c r="J22" i="9"/>
  <c r="J20" i="9"/>
  <c r="E20" i="9"/>
  <c r="F122" i="9"/>
  <c r="J19" i="9"/>
  <c r="J17" i="9"/>
  <c r="E17" i="9"/>
  <c r="F121" i="9" s="1"/>
  <c r="J16" i="9"/>
  <c r="J14" i="9"/>
  <c r="J91" i="9" s="1"/>
  <c r="E7" i="9"/>
  <c r="E113" i="9"/>
  <c r="J39" i="8"/>
  <c r="J38" i="8"/>
  <c r="AY102" i="1" s="1"/>
  <c r="J37" i="8"/>
  <c r="AX102" i="1" s="1"/>
  <c r="BI594" i="8"/>
  <c r="BH594" i="8"/>
  <c r="BG594" i="8"/>
  <c r="BF594" i="8"/>
  <c r="T594" i="8"/>
  <c r="R594" i="8"/>
  <c r="P594" i="8"/>
  <c r="BI592" i="8"/>
  <c r="BH592" i="8"/>
  <c r="BG592" i="8"/>
  <c r="BF592" i="8"/>
  <c r="T592" i="8"/>
  <c r="R592" i="8"/>
  <c r="P592" i="8"/>
  <c r="BI590" i="8"/>
  <c r="BH590" i="8"/>
  <c r="BG590" i="8"/>
  <c r="BF590" i="8"/>
  <c r="T590" i="8"/>
  <c r="R590" i="8"/>
  <c r="P590" i="8"/>
  <c r="BI589" i="8"/>
  <c r="BH589" i="8"/>
  <c r="BG589" i="8"/>
  <c r="BF589" i="8"/>
  <c r="T589" i="8"/>
  <c r="R589" i="8"/>
  <c r="P589" i="8"/>
  <c r="BI587" i="8"/>
  <c r="BH587" i="8"/>
  <c r="BG587" i="8"/>
  <c r="BF587" i="8"/>
  <c r="T587" i="8"/>
  <c r="R587" i="8"/>
  <c r="P587" i="8"/>
  <c r="BI586" i="8"/>
  <c r="BH586" i="8"/>
  <c r="BG586" i="8"/>
  <c r="BF586" i="8"/>
  <c r="T586" i="8"/>
  <c r="R586" i="8"/>
  <c r="P586" i="8"/>
  <c r="BI584" i="8"/>
  <c r="BH584" i="8"/>
  <c r="BG584" i="8"/>
  <c r="BF584" i="8"/>
  <c r="T584" i="8"/>
  <c r="T583" i="8"/>
  <c r="R584" i="8"/>
  <c r="R583" i="8" s="1"/>
  <c r="P584" i="8"/>
  <c r="P583" i="8" s="1"/>
  <c r="BI582" i="8"/>
  <c r="BH582" i="8"/>
  <c r="BG582" i="8"/>
  <c r="BF582" i="8"/>
  <c r="T582" i="8"/>
  <c r="R582" i="8"/>
  <c r="P582" i="8"/>
  <c r="BI581" i="8"/>
  <c r="BH581" i="8"/>
  <c r="BG581" i="8"/>
  <c r="BF581" i="8"/>
  <c r="T581" i="8"/>
  <c r="R581" i="8"/>
  <c r="P581" i="8"/>
  <c r="BI580" i="8"/>
  <c r="BH580" i="8"/>
  <c r="BG580" i="8"/>
  <c r="BF580" i="8"/>
  <c r="T580" i="8"/>
  <c r="R580" i="8"/>
  <c r="P580" i="8"/>
  <c r="BI578" i="8"/>
  <c r="BH578" i="8"/>
  <c r="BG578" i="8"/>
  <c r="BF578" i="8"/>
  <c r="T578" i="8"/>
  <c r="R578" i="8"/>
  <c r="P578" i="8"/>
  <c r="BI577" i="8"/>
  <c r="BH577" i="8"/>
  <c r="BG577" i="8"/>
  <c r="BF577" i="8"/>
  <c r="T577" i="8"/>
  <c r="R577" i="8"/>
  <c r="P577" i="8"/>
  <c r="BI576" i="8"/>
  <c r="BH576" i="8"/>
  <c r="BG576" i="8"/>
  <c r="BF576" i="8"/>
  <c r="T576" i="8"/>
  <c r="R576" i="8"/>
  <c r="P576" i="8"/>
  <c r="BI575" i="8"/>
  <c r="BH575" i="8"/>
  <c r="BG575" i="8"/>
  <c r="BF575" i="8"/>
  <c r="T575" i="8"/>
  <c r="R575" i="8"/>
  <c r="P575" i="8"/>
  <c r="BI574" i="8"/>
  <c r="BH574" i="8"/>
  <c r="BG574" i="8"/>
  <c r="BF574" i="8"/>
  <c r="T574" i="8"/>
  <c r="R574" i="8"/>
  <c r="P574" i="8"/>
  <c r="BI573" i="8"/>
  <c r="BH573" i="8"/>
  <c r="BG573" i="8"/>
  <c r="BF573" i="8"/>
  <c r="T573" i="8"/>
  <c r="R573" i="8"/>
  <c r="P573" i="8"/>
  <c r="BI572" i="8"/>
  <c r="BH572" i="8"/>
  <c r="BG572" i="8"/>
  <c r="BF572" i="8"/>
  <c r="T572" i="8"/>
  <c r="R572" i="8"/>
  <c r="P572" i="8"/>
  <c r="BI571" i="8"/>
  <c r="BH571" i="8"/>
  <c r="BG571" i="8"/>
  <c r="BF571" i="8"/>
  <c r="T571" i="8"/>
  <c r="R571" i="8"/>
  <c r="P571" i="8"/>
  <c r="BI570" i="8"/>
  <c r="BH570" i="8"/>
  <c r="BG570" i="8"/>
  <c r="BF570" i="8"/>
  <c r="T570" i="8"/>
  <c r="R570" i="8"/>
  <c r="P570" i="8"/>
  <c r="BI569" i="8"/>
  <c r="BH569" i="8"/>
  <c r="BG569" i="8"/>
  <c r="BF569" i="8"/>
  <c r="T569" i="8"/>
  <c r="R569" i="8"/>
  <c r="P569" i="8"/>
  <c r="BI568" i="8"/>
  <c r="BH568" i="8"/>
  <c r="BG568" i="8"/>
  <c r="BF568" i="8"/>
  <c r="T568" i="8"/>
  <c r="R568" i="8"/>
  <c r="P568" i="8"/>
  <c r="BI567" i="8"/>
  <c r="BH567" i="8"/>
  <c r="BG567" i="8"/>
  <c r="BF567" i="8"/>
  <c r="T567" i="8"/>
  <c r="R567" i="8"/>
  <c r="P567" i="8"/>
  <c r="BI566" i="8"/>
  <c r="BH566" i="8"/>
  <c r="BG566" i="8"/>
  <c r="BF566" i="8"/>
  <c r="T566" i="8"/>
  <c r="R566" i="8"/>
  <c r="P566" i="8"/>
  <c r="BI565" i="8"/>
  <c r="BH565" i="8"/>
  <c r="BG565" i="8"/>
  <c r="BF565" i="8"/>
  <c r="T565" i="8"/>
  <c r="R565" i="8"/>
  <c r="P565" i="8"/>
  <c r="BI564" i="8"/>
  <c r="BH564" i="8"/>
  <c r="BG564" i="8"/>
  <c r="BF564" i="8"/>
  <c r="T564" i="8"/>
  <c r="R564" i="8"/>
  <c r="P564" i="8"/>
  <c r="BI562" i="8"/>
  <c r="BH562" i="8"/>
  <c r="BG562" i="8"/>
  <c r="BF562" i="8"/>
  <c r="T562" i="8"/>
  <c r="R562" i="8"/>
  <c r="P562" i="8"/>
  <c r="BI560" i="8"/>
  <c r="BH560" i="8"/>
  <c r="BG560" i="8"/>
  <c r="BF560" i="8"/>
  <c r="T560" i="8"/>
  <c r="R560" i="8"/>
  <c r="P560" i="8"/>
  <c r="BI558" i="8"/>
  <c r="BH558" i="8"/>
  <c r="BG558" i="8"/>
  <c r="BF558" i="8"/>
  <c r="T558" i="8"/>
  <c r="R558" i="8"/>
  <c r="P558" i="8"/>
  <c r="BI557" i="8"/>
  <c r="BH557" i="8"/>
  <c r="BG557" i="8"/>
  <c r="BF557" i="8"/>
  <c r="T557" i="8"/>
  <c r="R557" i="8"/>
  <c r="P557" i="8"/>
  <c r="BI556" i="8"/>
  <c r="BH556" i="8"/>
  <c r="BG556" i="8"/>
  <c r="BF556" i="8"/>
  <c r="T556" i="8"/>
  <c r="R556" i="8"/>
  <c r="P556" i="8"/>
  <c r="BI555" i="8"/>
  <c r="BH555" i="8"/>
  <c r="BG555" i="8"/>
  <c r="BF555" i="8"/>
  <c r="T555" i="8"/>
  <c r="R555" i="8"/>
  <c r="P555" i="8"/>
  <c r="BI553" i="8"/>
  <c r="BH553" i="8"/>
  <c r="BG553" i="8"/>
  <c r="BF553" i="8"/>
  <c r="T553" i="8"/>
  <c r="R553" i="8"/>
  <c r="P553" i="8"/>
  <c r="BI551" i="8"/>
  <c r="BH551" i="8"/>
  <c r="BG551" i="8"/>
  <c r="BF551" i="8"/>
  <c r="T551" i="8"/>
  <c r="R551" i="8"/>
  <c r="P551" i="8"/>
  <c r="BI549" i="8"/>
  <c r="BH549" i="8"/>
  <c r="BG549" i="8"/>
  <c r="BF549" i="8"/>
  <c r="T549" i="8"/>
  <c r="R549" i="8"/>
  <c r="P549" i="8"/>
  <c r="BI548" i="8"/>
  <c r="BH548" i="8"/>
  <c r="BG548" i="8"/>
  <c r="BF548" i="8"/>
  <c r="T548" i="8"/>
  <c r="R548" i="8"/>
  <c r="P548" i="8"/>
  <c r="BI546" i="8"/>
  <c r="BH546" i="8"/>
  <c r="BG546" i="8"/>
  <c r="BF546" i="8"/>
  <c r="T546" i="8"/>
  <c r="R546" i="8"/>
  <c r="P546" i="8"/>
  <c r="BI545" i="8"/>
  <c r="BH545" i="8"/>
  <c r="BG545" i="8"/>
  <c r="BF545" i="8"/>
  <c r="T545" i="8"/>
  <c r="R545" i="8"/>
  <c r="P545" i="8"/>
  <c r="BI543" i="8"/>
  <c r="BH543" i="8"/>
  <c r="BG543" i="8"/>
  <c r="BF543" i="8"/>
  <c r="T543" i="8"/>
  <c r="R543" i="8"/>
  <c r="P543" i="8"/>
  <c r="BI541" i="8"/>
  <c r="BH541" i="8"/>
  <c r="BG541" i="8"/>
  <c r="BF541" i="8"/>
  <c r="T541" i="8"/>
  <c r="R541" i="8"/>
  <c r="P541" i="8"/>
  <c r="BI539" i="8"/>
  <c r="BH539" i="8"/>
  <c r="BG539" i="8"/>
  <c r="BF539" i="8"/>
  <c r="T539" i="8"/>
  <c r="R539" i="8"/>
  <c r="P539" i="8"/>
  <c r="BI538" i="8"/>
  <c r="BH538" i="8"/>
  <c r="BG538" i="8"/>
  <c r="BF538" i="8"/>
  <c r="T538" i="8"/>
  <c r="R538" i="8"/>
  <c r="P538" i="8"/>
  <c r="BI536" i="8"/>
  <c r="BH536" i="8"/>
  <c r="BG536" i="8"/>
  <c r="BF536" i="8"/>
  <c r="T536" i="8"/>
  <c r="R536" i="8"/>
  <c r="P536" i="8"/>
  <c r="BI535" i="8"/>
  <c r="BH535" i="8"/>
  <c r="BG535" i="8"/>
  <c r="BF535" i="8"/>
  <c r="T535" i="8"/>
  <c r="R535" i="8"/>
  <c r="P535" i="8"/>
  <c r="BI533" i="8"/>
  <c r="BH533" i="8"/>
  <c r="BG533" i="8"/>
  <c r="BF533" i="8"/>
  <c r="T533" i="8"/>
  <c r="R533" i="8"/>
  <c r="P533" i="8"/>
  <c r="BI531" i="8"/>
  <c r="BH531" i="8"/>
  <c r="BG531" i="8"/>
  <c r="BF531" i="8"/>
  <c r="T531" i="8"/>
  <c r="R531" i="8"/>
  <c r="P531" i="8"/>
  <c r="BI526" i="8"/>
  <c r="BH526" i="8"/>
  <c r="BG526" i="8"/>
  <c r="BF526" i="8"/>
  <c r="T526" i="8"/>
  <c r="R526" i="8"/>
  <c r="P526" i="8"/>
  <c r="BI517" i="8"/>
  <c r="BH517" i="8"/>
  <c r="BG517" i="8"/>
  <c r="BF517" i="8"/>
  <c r="T517" i="8"/>
  <c r="R517" i="8"/>
  <c r="P517" i="8"/>
  <c r="BI508" i="8"/>
  <c r="BH508" i="8"/>
  <c r="BG508" i="8"/>
  <c r="BF508" i="8"/>
  <c r="T508" i="8"/>
  <c r="R508" i="8"/>
  <c r="P508" i="8"/>
  <c r="BI498" i="8"/>
  <c r="BH498" i="8"/>
  <c r="BG498" i="8"/>
  <c r="BF498" i="8"/>
  <c r="T498" i="8"/>
  <c r="R498" i="8"/>
  <c r="P498" i="8"/>
  <c r="BI480" i="8"/>
  <c r="BH480" i="8"/>
  <c r="BG480" i="8"/>
  <c r="BF480" i="8"/>
  <c r="T480" i="8"/>
  <c r="R480" i="8"/>
  <c r="P480" i="8"/>
  <c r="BI462" i="8"/>
  <c r="BH462" i="8"/>
  <c r="BG462" i="8"/>
  <c r="BF462" i="8"/>
  <c r="T462" i="8"/>
  <c r="R462" i="8"/>
  <c r="P462" i="8"/>
  <c r="BI452" i="8"/>
  <c r="BH452" i="8"/>
  <c r="BG452" i="8"/>
  <c r="BF452" i="8"/>
  <c r="T452" i="8"/>
  <c r="R452" i="8"/>
  <c r="P452" i="8"/>
  <c r="BI443" i="8"/>
  <c r="BH443" i="8"/>
  <c r="BG443" i="8"/>
  <c r="BF443" i="8"/>
  <c r="T443" i="8"/>
  <c r="R443" i="8"/>
  <c r="P443" i="8"/>
  <c r="BI433" i="8"/>
  <c r="BH433" i="8"/>
  <c r="BG433" i="8"/>
  <c r="BF433" i="8"/>
  <c r="T433" i="8"/>
  <c r="R433" i="8"/>
  <c r="P433" i="8"/>
  <c r="BI423" i="8"/>
  <c r="BH423" i="8"/>
  <c r="BG423" i="8"/>
  <c r="BF423" i="8"/>
  <c r="T423" i="8"/>
  <c r="R423" i="8"/>
  <c r="P423" i="8"/>
  <c r="BI413" i="8"/>
  <c r="BH413" i="8"/>
  <c r="BG413" i="8"/>
  <c r="BF413" i="8"/>
  <c r="T413" i="8"/>
  <c r="R413" i="8"/>
  <c r="P413" i="8"/>
  <c r="BI410" i="8"/>
  <c r="BH410" i="8"/>
  <c r="BG410" i="8"/>
  <c r="BF410" i="8"/>
  <c r="T410" i="8"/>
  <c r="R410" i="8"/>
  <c r="P410" i="8"/>
  <c r="BI408" i="8"/>
  <c r="BH408" i="8"/>
  <c r="BG408" i="8"/>
  <c r="BF408" i="8"/>
  <c r="T408" i="8"/>
  <c r="R408" i="8"/>
  <c r="P408" i="8"/>
  <c r="BI398" i="8"/>
  <c r="BH398" i="8"/>
  <c r="BG398" i="8"/>
  <c r="BF398" i="8"/>
  <c r="T398" i="8"/>
  <c r="R398" i="8"/>
  <c r="P398" i="8"/>
  <c r="BI395" i="8"/>
  <c r="BH395" i="8"/>
  <c r="BG395" i="8"/>
  <c r="BF395" i="8"/>
  <c r="T395" i="8"/>
  <c r="R395" i="8"/>
  <c r="P395" i="8"/>
  <c r="BI394" i="8"/>
  <c r="BH394" i="8"/>
  <c r="BG394" i="8"/>
  <c r="BF394" i="8"/>
  <c r="T394" i="8"/>
  <c r="R394" i="8"/>
  <c r="P394" i="8"/>
  <c r="BI392" i="8"/>
  <c r="BH392" i="8"/>
  <c r="BG392" i="8"/>
  <c r="BF392" i="8"/>
  <c r="T392" i="8"/>
  <c r="R392" i="8"/>
  <c r="P392" i="8"/>
  <c r="BI390" i="8"/>
  <c r="BH390" i="8"/>
  <c r="BG390" i="8"/>
  <c r="BF390" i="8"/>
  <c r="T390" i="8"/>
  <c r="R390" i="8"/>
  <c r="P390" i="8"/>
  <c r="BI388" i="8"/>
  <c r="BH388" i="8"/>
  <c r="BG388" i="8"/>
  <c r="BF388" i="8"/>
  <c r="T388" i="8"/>
  <c r="R388" i="8"/>
  <c r="P388" i="8"/>
  <c r="BI386" i="8"/>
  <c r="BH386" i="8"/>
  <c r="BG386" i="8"/>
  <c r="BF386" i="8"/>
  <c r="T386" i="8"/>
  <c r="R386" i="8"/>
  <c r="P386" i="8"/>
  <c r="BI385" i="8"/>
  <c r="BH385" i="8"/>
  <c r="BG385" i="8"/>
  <c r="BF385" i="8"/>
  <c r="T385" i="8"/>
  <c r="R385" i="8"/>
  <c r="P385" i="8"/>
  <c r="BI383" i="8"/>
  <c r="BH383" i="8"/>
  <c r="BG383" i="8"/>
  <c r="BF383" i="8"/>
  <c r="T383" i="8"/>
  <c r="R383" i="8"/>
  <c r="P383" i="8"/>
  <c r="BI381" i="8"/>
  <c r="BH381" i="8"/>
  <c r="BG381" i="8"/>
  <c r="BF381" i="8"/>
  <c r="T381" i="8"/>
  <c r="R381" i="8"/>
  <c r="P381" i="8"/>
  <c r="BI380" i="8"/>
  <c r="BH380" i="8"/>
  <c r="BG380" i="8"/>
  <c r="BF380" i="8"/>
  <c r="T380" i="8"/>
  <c r="R380" i="8"/>
  <c r="P380" i="8"/>
  <c r="BI378" i="8"/>
  <c r="BH378" i="8"/>
  <c r="BG378" i="8"/>
  <c r="BF378" i="8"/>
  <c r="T378" i="8"/>
  <c r="T377" i="8" s="1"/>
  <c r="R378" i="8"/>
  <c r="R377" i="8" s="1"/>
  <c r="P378" i="8"/>
  <c r="P377" i="8"/>
  <c r="BI375" i="8"/>
  <c r="BH375" i="8"/>
  <c r="BG375" i="8"/>
  <c r="BF375" i="8"/>
  <c r="T375" i="8"/>
  <c r="R375" i="8"/>
  <c r="P375" i="8"/>
  <c r="BI374" i="8"/>
  <c r="BH374" i="8"/>
  <c r="BG374" i="8"/>
  <c r="BF374" i="8"/>
  <c r="T374" i="8"/>
  <c r="R374" i="8"/>
  <c r="P374" i="8"/>
  <c r="BI372" i="8"/>
  <c r="BH372" i="8"/>
  <c r="BG372" i="8"/>
  <c r="BF372" i="8"/>
  <c r="T372" i="8"/>
  <c r="R372" i="8"/>
  <c r="P372" i="8"/>
  <c r="BI370" i="8"/>
  <c r="BH370" i="8"/>
  <c r="BG370" i="8"/>
  <c r="BF370" i="8"/>
  <c r="T370" i="8"/>
  <c r="R370" i="8"/>
  <c r="P370" i="8"/>
  <c r="BI366" i="8"/>
  <c r="BH366" i="8"/>
  <c r="BG366" i="8"/>
  <c r="BF366" i="8"/>
  <c r="T366" i="8"/>
  <c r="R366" i="8"/>
  <c r="P366" i="8"/>
  <c r="BI359" i="8"/>
  <c r="BH359" i="8"/>
  <c r="BG359" i="8"/>
  <c r="BF359" i="8"/>
  <c r="T359" i="8"/>
  <c r="R359" i="8"/>
  <c r="P359" i="8"/>
  <c r="BI345" i="8"/>
  <c r="BH345" i="8"/>
  <c r="BG345" i="8"/>
  <c r="BF345" i="8"/>
  <c r="T345" i="8"/>
  <c r="R345" i="8"/>
  <c r="P345" i="8"/>
  <c r="BI343" i="8"/>
  <c r="BH343" i="8"/>
  <c r="BG343" i="8"/>
  <c r="BF343" i="8"/>
  <c r="T343" i="8"/>
  <c r="R343" i="8"/>
  <c r="P343" i="8"/>
  <c r="BI341" i="8"/>
  <c r="BH341" i="8"/>
  <c r="BG341" i="8"/>
  <c r="BF341" i="8"/>
  <c r="T341" i="8"/>
  <c r="R341" i="8"/>
  <c r="P341" i="8"/>
  <c r="BI339" i="8"/>
  <c r="BH339" i="8"/>
  <c r="BG339" i="8"/>
  <c r="BF339" i="8"/>
  <c r="T339" i="8"/>
  <c r="R339" i="8"/>
  <c r="P339" i="8"/>
  <c r="BI337" i="8"/>
  <c r="BH337" i="8"/>
  <c r="BG337" i="8"/>
  <c r="BF337" i="8"/>
  <c r="T337" i="8"/>
  <c r="R337" i="8"/>
  <c r="P337" i="8"/>
  <c r="BI335" i="8"/>
  <c r="BH335" i="8"/>
  <c r="BG335" i="8"/>
  <c r="BF335" i="8"/>
  <c r="T335" i="8"/>
  <c r="R335" i="8"/>
  <c r="P335" i="8"/>
  <c r="BI334" i="8"/>
  <c r="BH334" i="8"/>
  <c r="BG334" i="8"/>
  <c r="BF334" i="8"/>
  <c r="T334" i="8"/>
  <c r="R334" i="8"/>
  <c r="P334" i="8"/>
  <c r="BI332" i="8"/>
  <c r="BH332" i="8"/>
  <c r="BG332" i="8"/>
  <c r="BF332" i="8"/>
  <c r="T332" i="8"/>
  <c r="R332" i="8"/>
  <c r="P332" i="8"/>
  <c r="BI331" i="8"/>
  <c r="BH331" i="8"/>
  <c r="BG331" i="8"/>
  <c r="BF331" i="8"/>
  <c r="T331" i="8"/>
  <c r="R331" i="8"/>
  <c r="P331" i="8"/>
  <c r="BI329" i="8"/>
  <c r="BH329" i="8"/>
  <c r="BG329" i="8"/>
  <c r="BF329" i="8"/>
  <c r="T329" i="8"/>
  <c r="R329" i="8"/>
  <c r="P329" i="8"/>
  <c r="BI326" i="8"/>
  <c r="BH326" i="8"/>
  <c r="BG326" i="8"/>
  <c r="BF326" i="8"/>
  <c r="T326" i="8"/>
  <c r="R326" i="8"/>
  <c r="P326" i="8"/>
  <c r="BI322" i="8"/>
  <c r="BH322" i="8"/>
  <c r="BG322" i="8"/>
  <c r="BF322" i="8"/>
  <c r="T322" i="8"/>
  <c r="R322" i="8"/>
  <c r="P322" i="8"/>
  <c r="BI321" i="8"/>
  <c r="BH321" i="8"/>
  <c r="BG321" i="8"/>
  <c r="BF321" i="8"/>
  <c r="T321" i="8"/>
  <c r="R321" i="8"/>
  <c r="P321" i="8"/>
  <c r="BI309" i="8"/>
  <c r="BH309" i="8"/>
  <c r="BG309" i="8"/>
  <c r="BF309" i="8"/>
  <c r="T309" i="8"/>
  <c r="R309" i="8"/>
  <c r="P309" i="8"/>
  <c r="BI307" i="8"/>
  <c r="BH307" i="8"/>
  <c r="BG307" i="8"/>
  <c r="BF307" i="8"/>
  <c r="T307" i="8"/>
  <c r="R307" i="8"/>
  <c r="P307" i="8"/>
  <c r="BI293" i="8"/>
  <c r="BH293" i="8"/>
  <c r="BG293" i="8"/>
  <c r="BF293" i="8"/>
  <c r="T293" i="8"/>
  <c r="R293" i="8"/>
  <c r="P293" i="8"/>
  <c r="BI279" i="8"/>
  <c r="BH279" i="8"/>
  <c r="BG279" i="8"/>
  <c r="BF279" i="8"/>
  <c r="T279" i="8"/>
  <c r="R279" i="8"/>
  <c r="P279" i="8"/>
  <c r="BI265" i="8"/>
  <c r="BH265" i="8"/>
  <c r="BG265" i="8"/>
  <c r="BF265" i="8"/>
  <c r="T265" i="8"/>
  <c r="R265" i="8"/>
  <c r="P265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7" i="8"/>
  <c r="BH237" i="8"/>
  <c r="BG237" i="8"/>
  <c r="BF237" i="8"/>
  <c r="T237" i="8"/>
  <c r="R237" i="8"/>
  <c r="P237" i="8"/>
  <c r="BI225" i="8"/>
  <c r="BH225" i="8"/>
  <c r="BG225" i="8"/>
  <c r="BF225" i="8"/>
  <c r="T225" i="8"/>
  <c r="R225" i="8"/>
  <c r="P225" i="8"/>
  <c r="BI216" i="8"/>
  <c r="BH216" i="8"/>
  <c r="BG216" i="8"/>
  <c r="BF216" i="8"/>
  <c r="T216" i="8"/>
  <c r="R216" i="8"/>
  <c r="P216" i="8"/>
  <c r="BI189" i="8"/>
  <c r="BH189" i="8"/>
  <c r="BG189" i="8"/>
  <c r="BF189" i="8"/>
  <c r="T189" i="8"/>
  <c r="R189" i="8"/>
  <c r="P189" i="8"/>
  <c r="BI186" i="8"/>
  <c r="BH186" i="8"/>
  <c r="BG186" i="8"/>
  <c r="BF186" i="8"/>
  <c r="T186" i="8"/>
  <c r="R186" i="8"/>
  <c r="P186" i="8"/>
  <c r="BI166" i="8"/>
  <c r="BH166" i="8"/>
  <c r="BG166" i="8"/>
  <c r="BF166" i="8"/>
  <c r="T166" i="8"/>
  <c r="R166" i="8"/>
  <c r="P166" i="8"/>
  <c r="BI153" i="8"/>
  <c r="BH153" i="8"/>
  <c r="BG153" i="8"/>
  <c r="BF153" i="8"/>
  <c r="T153" i="8"/>
  <c r="R153" i="8"/>
  <c r="P153" i="8"/>
  <c r="BI133" i="8"/>
  <c r="BH133" i="8"/>
  <c r="BG133" i="8"/>
  <c r="BF133" i="8"/>
  <c r="T133" i="8"/>
  <c r="R133" i="8"/>
  <c r="P133" i="8"/>
  <c r="F124" i="8"/>
  <c r="E122" i="8"/>
  <c r="F91" i="8"/>
  <c r="E89" i="8"/>
  <c r="J26" i="8"/>
  <c r="E26" i="8"/>
  <c r="J94" i="8"/>
  <c r="J25" i="8"/>
  <c r="J23" i="8"/>
  <c r="E23" i="8"/>
  <c r="J93" i="8" s="1"/>
  <c r="J22" i="8"/>
  <c r="J20" i="8"/>
  <c r="E20" i="8"/>
  <c r="F127" i="8" s="1"/>
  <c r="J19" i="8"/>
  <c r="J17" i="8"/>
  <c r="E17" i="8"/>
  <c r="F93" i="8"/>
  <c r="J16" i="8"/>
  <c r="J14" i="8"/>
  <c r="J124" i="8" s="1"/>
  <c r="E7" i="8"/>
  <c r="E118" i="8" s="1"/>
  <c r="J39" i="7"/>
  <c r="J38" i="7"/>
  <c r="AY101" i="1"/>
  <c r="J37" i="7"/>
  <c r="AX101" i="1" s="1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T270" i="7"/>
  <c r="R271" i="7"/>
  <c r="R270" i="7"/>
  <c r="P271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T201" i="7"/>
  <c r="R202" i="7"/>
  <c r="R201" i="7"/>
  <c r="P202" i="7"/>
  <c r="P201" i="7" s="1"/>
  <c r="BI200" i="7"/>
  <c r="BH200" i="7"/>
  <c r="BG200" i="7"/>
  <c r="BF200" i="7"/>
  <c r="T200" i="7"/>
  <c r="T199" i="7" s="1"/>
  <c r="R200" i="7"/>
  <c r="R199" i="7" s="1"/>
  <c r="P200" i="7"/>
  <c r="P199" i="7" s="1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8" i="7"/>
  <c r="BH188" i="7"/>
  <c r="BG188" i="7"/>
  <c r="BF188" i="7"/>
  <c r="T188" i="7"/>
  <c r="R188" i="7"/>
  <c r="P188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F124" i="7"/>
  <c r="E122" i="7"/>
  <c r="F91" i="7"/>
  <c r="E89" i="7"/>
  <c r="J26" i="7"/>
  <c r="E26" i="7"/>
  <c r="J127" i="7"/>
  <c r="J25" i="7"/>
  <c r="J23" i="7"/>
  <c r="E23" i="7"/>
  <c r="J93" i="7"/>
  <c r="J22" i="7"/>
  <c r="J20" i="7"/>
  <c r="E20" i="7"/>
  <c r="F127" i="7"/>
  <c r="J19" i="7"/>
  <c r="J17" i="7"/>
  <c r="E17" i="7"/>
  <c r="F93" i="7" s="1"/>
  <c r="J16" i="7"/>
  <c r="J14" i="7"/>
  <c r="J124" i="7" s="1"/>
  <c r="E7" i="7"/>
  <c r="E85" i="7" s="1"/>
  <c r="J39" i="6"/>
  <c r="J38" i="6"/>
  <c r="AY100" i="1"/>
  <c r="J37" i="6"/>
  <c r="AX100" i="1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4" i="6"/>
  <c r="BH284" i="6"/>
  <c r="BG284" i="6"/>
  <c r="BF284" i="6"/>
  <c r="T284" i="6"/>
  <c r="R284" i="6"/>
  <c r="P284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T278" i="6" s="1"/>
  <c r="R279" i="6"/>
  <c r="R278" i="6"/>
  <c r="P279" i="6"/>
  <c r="P278" i="6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T204" i="6" s="1"/>
  <c r="R205" i="6"/>
  <c r="R204" i="6" s="1"/>
  <c r="P205" i="6"/>
  <c r="P204" i="6" s="1"/>
  <c r="BI203" i="6"/>
  <c r="BH203" i="6"/>
  <c r="BG203" i="6"/>
  <c r="BF203" i="6"/>
  <c r="T203" i="6"/>
  <c r="T202" i="6" s="1"/>
  <c r="R203" i="6"/>
  <c r="R202" i="6" s="1"/>
  <c r="P203" i="6"/>
  <c r="P202" i="6" s="1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0" i="6"/>
  <c r="BH190" i="6"/>
  <c r="BG190" i="6"/>
  <c r="BF190" i="6"/>
  <c r="T190" i="6"/>
  <c r="R190" i="6"/>
  <c r="P190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F124" i="6"/>
  <c r="E122" i="6"/>
  <c r="F91" i="6"/>
  <c r="E89" i="6"/>
  <c r="J26" i="6"/>
  <c r="E26" i="6"/>
  <c r="J127" i="6" s="1"/>
  <c r="J25" i="6"/>
  <c r="J23" i="6"/>
  <c r="E23" i="6"/>
  <c r="J93" i="6" s="1"/>
  <c r="J22" i="6"/>
  <c r="J20" i="6"/>
  <c r="E20" i="6"/>
  <c r="F94" i="6" s="1"/>
  <c r="J19" i="6"/>
  <c r="J17" i="6"/>
  <c r="E17" i="6"/>
  <c r="F93" i="6" s="1"/>
  <c r="J16" i="6"/>
  <c r="J14" i="6"/>
  <c r="J124" i="6" s="1"/>
  <c r="E7" i="6"/>
  <c r="E85" i="6"/>
  <c r="J39" i="5"/>
  <c r="J38" i="5"/>
  <c r="AY99" i="1" s="1"/>
  <c r="J37" i="5"/>
  <c r="AX99" i="1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47" i="5"/>
  <c r="BH147" i="5"/>
  <c r="BG147" i="5"/>
  <c r="BF147" i="5"/>
  <c r="T147" i="5"/>
  <c r="R147" i="5"/>
  <c r="P147" i="5"/>
  <c r="BI141" i="5"/>
  <c r="BH141" i="5"/>
  <c r="BG141" i="5"/>
  <c r="BF141" i="5"/>
  <c r="T141" i="5"/>
  <c r="R141" i="5"/>
  <c r="P141" i="5"/>
  <c r="BI135" i="5"/>
  <c r="BH135" i="5"/>
  <c r="BG135" i="5"/>
  <c r="BF135" i="5"/>
  <c r="T135" i="5"/>
  <c r="R135" i="5"/>
  <c r="P135" i="5"/>
  <c r="BI127" i="5"/>
  <c r="BH127" i="5"/>
  <c r="BG127" i="5"/>
  <c r="BF127" i="5"/>
  <c r="T127" i="5"/>
  <c r="T126" i="5"/>
  <c r="R127" i="5"/>
  <c r="R126" i="5"/>
  <c r="P127" i="5"/>
  <c r="P126" i="5" s="1"/>
  <c r="F118" i="5"/>
  <c r="E116" i="5"/>
  <c r="F91" i="5"/>
  <c r="E89" i="5"/>
  <c r="J26" i="5"/>
  <c r="E26" i="5"/>
  <c r="J121" i="5" s="1"/>
  <c r="J25" i="5"/>
  <c r="J23" i="5"/>
  <c r="E23" i="5"/>
  <c r="J120" i="5" s="1"/>
  <c r="J22" i="5"/>
  <c r="J20" i="5"/>
  <c r="E20" i="5"/>
  <c r="F94" i="5" s="1"/>
  <c r="J19" i="5"/>
  <c r="J17" i="5"/>
  <c r="E17" i="5"/>
  <c r="F93" i="5"/>
  <c r="J16" i="5"/>
  <c r="J14" i="5"/>
  <c r="J118" i="5" s="1"/>
  <c r="E7" i="5"/>
  <c r="E85" i="5"/>
  <c r="J39" i="4"/>
  <c r="J38" i="4"/>
  <c r="AY98" i="1"/>
  <c r="J37" i="4"/>
  <c r="AX98" i="1"/>
  <c r="BI397" i="4"/>
  <c r="BH397" i="4"/>
  <c r="BG397" i="4"/>
  <c r="BF397" i="4"/>
  <c r="T397" i="4"/>
  <c r="R397" i="4"/>
  <c r="P397" i="4"/>
  <c r="BI395" i="4"/>
  <c r="BH395" i="4"/>
  <c r="BG395" i="4"/>
  <c r="BF395" i="4"/>
  <c r="T395" i="4"/>
  <c r="R395" i="4"/>
  <c r="P395" i="4"/>
  <c r="BI393" i="4"/>
  <c r="BH393" i="4"/>
  <c r="BG393" i="4"/>
  <c r="BF393" i="4"/>
  <c r="T393" i="4"/>
  <c r="R393" i="4"/>
  <c r="P393" i="4"/>
  <c r="BI392" i="4"/>
  <c r="BH392" i="4"/>
  <c r="BG392" i="4"/>
  <c r="BF392" i="4"/>
  <c r="T392" i="4"/>
  <c r="R392" i="4"/>
  <c r="P392" i="4"/>
  <c r="BI390" i="4"/>
  <c r="BH390" i="4"/>
  <c r="BG390" i="4"/>
  <c r="BF390" i="4"/>
  <c r="T390" i="4"/>
  <c r="R390" i="4"/>
  <c r="P390" i="4"/>
  <c r="BI389" i="4"/>
  <c r="BH389" i="4"/>
  <c r="BG389" i="4"/>
  <c r="BF389" i="4"/>
  <c r="T389" i="4"/>
  <c r="R389" i="4"/>
  <c r="P389" i="4"/>
  <c r="BI387" i="4"/>
  <c r="BH387" i="4"/>
  <c r="BG387" i="4"/>
  <c r="BF387" i="4"/>
  <c r="T387" i="4"/>
  <c r="T386" i="4" s="1"/>
  <c r="R387" i="4"/>
  <c r="R386" i="4"/>
  <c r="P387" i="4"/>
  <c r="P386" i="4"/>
  <c r="BI385" i="4"/>
  <c r="BH385" i="4"/>
  <c r="BG385" i="4"/>
  <c r="BF385" i="4"/>
  <c r="T385" i="4"/>
  <c r="R385" i="4"/>
  <c r="P385" i="4"/>
  <c r="BI384" i="4"/>
  <c r="BH384" i="4"/>
  <c r="BG384" i="4"/>
  <c r="BF384" i="4"/>
  <c r="T384" i="4"/>
  <c r="R384" i="4"/>
  <c r="P384" i="4"/>
  <c r="BI379" i="4"/>
  <c r="BH379" i="4"/>
  <c r="BG379" i="4"/>
  <c r="BF379" i="4"/>
  <c r="T379" i="4"/>
  <c r="R379" i="4"/>
  <c r="P379" i="4"/>
  <c r="BI377" i="4"/>
  <c r="BH377" i="4"/>
  <c r="BG377" i="4"/>
  <c r="BF377" i="4"/>
  <c r="T377" i="4"/>
  <c r="R377" i="4"/>
  <c r="P377" i="4"/>
  <c r="BI375" i="4"/>
  <c r="BH375" i="4"/>
  <c r="BG375" i="4"/>
  <c r="BF375" i="4"/>
  <c r="T375" i="4"/>
  <c r="R375" i="4"/>
  <c r="P375" i="4"/>
  <c r="BI374" i="4"/>
  <c r="BH374" i="4"/>
  <c r="BG374" i="4"/>
  <c r="BF374" i="4"/>
  <c r="T374" i="4"/>
  <c r="R374" i="4"/>
  <c r="P374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61" i="4"/>
  <c r="BH361" i="4"/>
  <c r="BG361" i="4"/>
  <c r="BF361" i="4"/>
  <c r="T361" i="4"/>
  <c r="R361" i="4"/>
  <c r="P361" i="4"/>
  <c r="BI360" i="4"/>
  <c r="BH360" i="4"/>
  <c r="BG360" i="4"/>
  <c r="BF360" i="4"/>
  <c r="T360" i="4"/>
  <c r="R360" i="4"/>
  <c r="P360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8" i="4"/>
  <c r="BH318" i="4"/>
  <c r="BG318" i="4"/>
  <c r="BF318" i="4"/>
  <c r="T318" i="4"/>
  <c r="R318" i="4"/>
  <c r="P318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8" i="4"/>
  <c r="BH288" i="4"/>
  <c r="BG288" i="4"/>
  <c r="BF288" i="4"/>
  <c r="T288" i="4"/>
  <c r="R288" i="4"/>
  <c r="P288" i="4"/>
  <c r="BI282" i="4"/>
  <c r="BH282" i="4"/>
  <c r="BG282" i="4"/>
  <c r="BF282" i="4"/>
  <c r="T282" i="4"/>
  <c r="R282" i="4"/>
  <c r="P282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68" i="4"/>
  <c r="BH268" i="4"/>
  <c r="BG268" i="4"/>
  <c r="BF268" i="4"/>
  <c r="T268" i="4"/>
  <c r="R268" i="4"/>
  <c r="P268" i="4"/>
  <c r="BI262" i="4"/>
  <c r="BH262" i="4"/>
  <c r="BG262" i="4"/>
  <c r="BF262" i="4"/>
  <c r="T262" i="4"/>
  <c r="R262" i="4"/>
  <c r="P262" i="4"/>
  <c r="BI256" i="4"/>
  <c r="BH256" i="4"/>
  <c r="BG256" i="4"/>
  <c r="BF256" i="4"/>
  <c r="T256" i="4"/>
  <c r="R256" i="4"/>
  <c r="P256" i="4"/>
  <c r="BI250" i="4"/>
  <c r="BH250" i="4"/>
  <c r="BG250" i="4"/>
  <c r="BF250" i="4"/>
  <c r="T250" i="4"/>
  <c r="R250" i="4"/>
  <c r="P250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5" i="4"/>
  <c r="BH225" i="4"/>
  <c r="BG225" i="4"/>
  <c r="BF225" i="4"/>
  <c r="T225" i="4"/>
  <c r="R225" i="4"/>
  <c r="P225" i="4"/>
  <c r="BI222" i="4"/>
  <c r="BH222" i="4"/>
  <c r="BG222" i="4"/>
  <c r="BF222" i="4"/>
  <c r="T222" i="4"/>
  <c r="T221" i="4" s="1"/>
  <c r="R222" i="4"/>
  <c r="R221" i="4"/>
  <c r="P222" i="4"/>
  <c r="P221" i="4" s="1"/>
  <c r="BI219" i="4"/>
  <c r="BH219" i="4"/>
  <c r="BG219" i="4"/>
  <c r="BF219" i="4"/>
  <c r="T219" i="4"/>
  <c r="R219" i="4"/>
  <c r="P219" i="4"/>
  <c r="BI214" i="4"/>
  <c r="BH214" i="4"/>
  <c r="BG214" i="4"/>
  <c r="BF214" i="4"/>
  <c r="T214" i="4"/>
  <c r="R214" i="4"/>
  <c r="P214" i="4"/>
  <c r="BI210" i="4"/>
  <c r="BH210" i="4"/>
  <c r="BG210" i="4"/>
  <c r="BF210" i="4"/>
  <c r="T210" i="4"/>
  <c r="R210" i="4"/>
  <c r="P210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3" i="4"/>
  <c r="BH193" i="4"/>
  <c r="BG193" i="4"/>
  <c r="BF193" i="4"/>
  <c r="T193" i="4"/>
  <c r="R193" i="4"/>
  <c r="P193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4" i="4"/>
  <c r="BH164" i="4"/>
  <c r="BG164" i="4"/>
  <c r="BF164" i="4"/>
  <c r="T164" i="4"/>
  <c r="R164" i="4"/>
  <c r="P164" i="4"/>
  <c r="BI152" i="4"/>
  <c r="BH152" i="4"/>
  <c r="BG152" i="4"/>
  <c r="BF152" i="4"/>
  <c r="T152" i="4"/>
  <c r="R152" i="4"/>
  <c r="P152" i="4"/>
  <c r="BI146" i="4"/>
  <c r="BH146" i="4"/>
  <c r="BG146" i="4"/>
  <c r="BF146" i="4"/>
  <c r="T146" i="4"/>
  <c r="R146" i="4"/>
  <c r="P146" i="4"/>
  <c r="BI140" i="4"/>
  <c r="BH140" i="4"/>
  <c r="BG140" i="4"/>
  <c r="BF140" i="4"/>
  <c r="T140" i="4"/>
  <c r="R140" i="4"/>
  <c r="P140" i="4"/>
  <c r="BI134" i="4"/>
  <c r="BH134" i="4"/>
  <c r="BG134" i="4"/>
  <c r="BF134" i="4"/>
  <c r="T134" i="4"/>
  <c r="R134" i="4"/>
  <c r="P134" i="4"/>
  <c r="F125" i="4"/>
  <c r="E123" i="4"/>
  <c r="F91" i="4"/>
  <c r="E89" i="4"/>
  <c r="J26" i="4"/>
  <c r="E26" i="4"/>
  <c r="J128" i="4"/>
  <c r="J25" i="4"/>
  <c r="J23" i="4"/>
  <c r="E23" i="4"/>
  <c r="J93" i="4" s="1"/>
  <c r="J22" i="4"/>
  <c r="J20" i="4"/>
  <c r="E20" i="4"/>
  <c r="F128" i="4"/>
  <c r="J19" i="4"/>
  <c r="J17" i="4"/>
  <c r="E17" i="4"/>
  <c r="F127" i="4" s="1"/>
  <c r="J16" i="4"/>
  <c r="J14" i="4"/>
  <c r="J125" i="4" s="1"/>
  <c r="E7" i="4"/>
  <c r="E119" i="4"/>
  <c r="J39" i="3"/>
  <c r="J38" i="3"/>
  <c r="AY97" i="1"/>
  <c r="J37" i="3"/>
  <c r="AX97" i="1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T220" i="3" s="1"/>
  <c r="R221" i="3"/>
  <c r="R220" i="3" s="1"/>
  <c r="P221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T180" i="3" s="1"/>
  <c r="R181" i="3"/>
  <c r="R180" i="3"/>
  <c r="P181" i="3"/>
  <c r="P180" i="3"/>
  <c r="BI179" i="3"/>
  <c r="BH179" i="3"/>
  <c r="BG179" i="3"/>
  <c r="BF179" i="3"/>
  <c r="T179" i="3"/>
  <c r="T178" i="3"/>
  <c r="R179" i="3"/>
  <c r="R178" i="3" s="1"/>
  <c r="P179" i="3"/>
  <c r="P178" i="3" s="1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F124" i="3"/>
  <c r="E122" i="3"/>
  <c r="F91" i="3"/>
  <c r="E89" i="3"/>
  <c r="J26" i="3"/>
  <c r="E26" i="3"/>
  <c r="J127" i="3" s="1"/>
  <c r="J25" i="3"/>
  <c r="J23" i="3"/>
  <c r="E23" i="3"/>
  <c r="J126" i="3"/>
  <c r="J22" i="3"/>
  <c r="J20" i="3"/>
  <c r="E20" i="3"/>
  <c r="F127" i="3" s="1"/>
  <c r="J19" i="3"/>
  <c r="J17" i="3"/>
  <c r="E17" i="3"/>
  <c r="F93" i="3" s="1"/>
  <c r="J16" i="3"/>
  <c r="J14" i="3"/>
  <c r="J124" i="3"/>
  <c r="E7" i="3"/>
  <c r="E85" i="3" s="1"/>
  <c r="J39" i="2"/>
  <c r="J38" i="2"/>
  <c r="AY96" i="1" s="1"/>
  <c r="J37" i="2"/>
  <c r="AX96" i="1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T244" i="2"/>
  <c r="R245" i="2"/>
  <c r="R244" i="2" s="1"/>
  <c r="P245" i="2"/>
  <c r="P244" i="2" s="1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T188" i="2"/>
  <c r="R189" i="2"/>
  <c r="R188" i="2"/>
  <c r="P189" i="2"/>
  <c r="P188" i="2" s="1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F124" i="2"/>
  <c r="E122" i="2"/>
  <c r="F91" i="2"/>
  <c r="E89" i="2"/>
  <c r="J26" i="2"/>
  <c r="E26" i="2"/>
  <c r="J127" i="2" s="1"/>
  <c r="J25" i="2"/>
  <c r="J23" i="2"/>
  <c r="E23" i="2"/>
  <c r="J126" i="2"/>
  <c r="J22" i="2"/>
  <c r="J20" i="2"/>
  <c r="E20" i="2"/>
  <c r="F127" i="2" s="1"/>
  <c r="J19" i="2"/>
  <c r="J17" i="2"/>
  <c r="E17" i="2"/>
  <c r="F93" i="2"/>
  <c r="J16" i="2"/>
  <c r="J14" i="2"/>
  <c r="J124" i="2" s="1"/>
  <c r="E7" i="2"/>
  <c r="E85" i="2"/>
  <c r="L90" i="1"/>
  <c r="AM90" i="1"/>
  <c r="AM89" i="1"/>
  <c r="L89" i="1"/>
  <c r="AM87" i="1"/>
  <c r="L87" i="1"/>
  <c r="L85" i="1"/>
  <c r="L84" i="1"/>
  <c r="J248" i="2"/>
  <c r="BK194" i="2"/>
  <c r="J228" i="2"/>
  <c r="J237" i="2"/>
  <c r="BK181" i="2"/>
  <c r="BK148" i="2"/>
  <c r="J194" i="2"/>
  <c r="AS113" i="1"/>
  <c r="J200" i="2"/>
  <c r="BK236" i="2"/>
  <c r="J218" i="2"/>
  <c r="BK163" i="2"/>
  <c r="J154" i="2"/>
  <c r="BK186" i="2"/>
  <c r="J233" i="2"/>
  <c r="J229" i="2"/>
  <c r="BK221" i="2"/>
  <c r="BK185" i="2"/>
  <c r="BK223" i="2"/>
  <c r="BK255" i="2"/>
  <c r="BK154" i="2"/>
  <c r="AS123" i="1"/>
  <c r="BK169" i="2"/>
  <c r="BK227" i="2"/>
  <c r="J221" i="3"/>
  <c r="BK231" i="3"/>
  <c r="BK176" i="3"/>
  <c r="BK146" i="3"/>
  <c r="J211" i="3"/>
  <c r="J227" i="3"/>
  <c r="BK212" i="3"/>
  <c r="BK200" i="3"/>
  <c r="J149" i="3"/>
  <c r="BK169" i="3"/>
  <c r="J212" i="3"/>
  <c r="J204" i="3"/>
  <c r="BK171" i="3"/>
  <c r="BK157" i="3"/>
  <c r="BK368" i="4"/>
  <c r="BK335" i="4"/>
  <c r="BK175" i="4"/>
  <c r="J268" i="4"/>
  <c r="J363" i="4"/>
  <c r="J334" i="4"/>
  <c r="J250" i="4"/>
  <c r="J385" i="4"/>
  <c r="J392" i="4"/>
  <c r="BK177" i="4"/>
  <c r="BK262" i="4"/>
  <c r="BK370" i="4"/>
  <c r="J395" i="4"/>
  <c r="J368" i="4"/>
  <c r="BK349" i="4"/>
  <c r="J333" i="4"/>
  <c r="BK179" i="4"/>
  <c r="BK240" i="4"/>
  <c r="J301" i="4"/>
  <c r="BK201" i="4"/>
  <c r="J340" i="4"/>
  <c r="BK159" i="5"/>
  <c r="J277" i="6"/>
  <c r="J249" i="6"/>
  <c r="BK227" i="6"/>
  <c r="BK263" i="6"/>
  <c r="BK199" i="6"/>
  <c r="BK159" i="6"/>
  <c r="BK211" i="6"/>
  <c r="J287" i="6"/>
  <c r="J276" i="6"/>
  <c r="BK258" i="6"/>
  <c r="BK166" i="6"/>
  <c r="BK268" i="6"/>
  <c r="BK164" i="6"/>
  <c r="J216" i="6"/>
  <c r="BK279" i="6"/>
  <c r="BK169" i="6"/>
  <c r="BK253" i="6"/>
  <c r="J252" i="6"/>
  <c r="BK207" i="6"/>
  <c r="BK218" i="6"/>
  <c r="J180" i="6"/>
  <c r="BK279" i="7"/>
  <c r="BK266" i="7"/>
  <c r="J214" i="7"/>
  <c r="BK264" i="7"/>
  <c r="BK174" i="7"/>
  <c r="BK261" i="7"/>
  <c r="BK271" i="7"/>
  <c r="BK257" i="7"/>
  <c r="BK207" i="7"/>
  <c r="BK237" i="7"/>
  <c r="BK178" i="7"/>
  <c r="J192" i="7"/>
  <c r="J155" i="7"/>
  <c r="J254" i="7"/>
  <c r="J137" i="7"/>
  <c r="BK244" i="7"/>
  <c r="J159" i="7"/>
  <c r="BK202" i="7"/>
  <c r="BK200" i="7"/>
  <c r="J535" i="8"/>
  <c r="J216" i="8"/>
  <c r="J567" i="8"/>
  <c r="BK331" i="8"/>
  <c r="J536" i="8"/>
  <c r="J335" i="8"/>
  <c r="J433" i="8"/>
  <c r="BK374" i="8"/>
  <c r="BK241" i="8"/>
  <c r="J388" i="8"/>
  <c r="J589" i="8"/>
  <c r="BK508" i="8"/>
  <c r="BK590" i="8"/>
  <c r="J279" i="8"/>
  <c r="J345" i="8"/>
  <c r="J322" i="8"/>
  <c r="BK366" i="8"/>
  <c r="J153" i="8"/>
  <c r="J541" i="8"/>
  <c r="J531" i="8"/>
  <c r="J390" i="8"/>
  <c r="J307" i="8"/>
  <c r="J186" i="8"/>
  <c r="J558" i="8"/>
  <c r="BK381" i="8"/>
  <c r="BK560" i="8"/>
  <c r="J548" i="8"/>
  <c r="J560" i="8"/>
  <c r="BK531" i="8"/>
  <c r="J423" i="8"/>
  <c r="BK335" i="8"/>
  <c r="BK293" i="8"/>
  <c r="J480" i="8"/>
  <c r="J252" i="9"/>
  <c r="BK247" i="9"/>
  <c r="J246" i="9"/>
  <c r="J175" i="9"/>
  <c r="J128" i="9"/>
  <c r="BK177" i="9"/>
  <c r="BK197" i="9"/>
  <c r="J208" i="9"/>
  <c r="J247" i="9"/>
  <c r="J249" i="9"/>
  <c r="BK218" i="9"/>
  <c r="J151" i="9"/>
  <c r="J141" i="9"/>
  <c r="BK250" i="10"/>
  <c r="J233" i="10"/>
  <c r="J230" i="10"/>
  <c r="J253" i="10"/>
  <c r="J237" i="10"/>
  <c r="BK258" i="10"/>
  <c r="BK197" i="10"/>
  <c r="J179" i="10"/>
  <c r="J255" i="10"/>
  <c r="BK248" i="10"/>
  <c r="J235" i="10"/>
  <c r="BK253" i="10"/>
  <c r="BK260" i="10"/>
  <c r="J155" i="10"/>
  <c r="J213" i="10"/>
  <c r="J192" i="10"/>
  <c r="J158" i="10"/>
  <c r="BK245" i="10"/>
  <c r="BK194" i="10"/>
  <c r="J208" i="10"/>
  <c r="BK176" i="10"/>
  <c r="J149" i="10"/>
  <c r="BK143" i="10"/>
  <c r="BK155" i="10"/>
  <c r="BK215" i="10"/>
  <c r="BK158" i="10"/>
  <c r="J228" i="10"/>
  <c r="J178" i="10"/>
  <c r="J242" i="10"/>
  <c r="BK188" i="10"/>
  <c r="BK206" i="10"/>
  <c r="BK173" i="10"/>
  <c r="J163" i="10"/>
  <c r="J197" i="10"/>
  <c r="J267" i="11"/>
  <c r="BK263" i="11"/>
  <c r="J247" i="11"/>
  <c r="J239" i="11"/>
  <c r="BK250" i="11"/>
  <c r="J180" i="11"/>
  <c r="BK192" i="11"/>
  <c r="J252" i="11"/>
  <c r="J137" i="11"/>
  <c r="J266" i="11"/>
  <c r="BK185" i="11"/>
  <c r="J208" i="11"/>
  <c r="J143" i="11"/>
  <c r="BK221" i="11"/>
  <c r="J200" i="11"/>
  <c r="J145" i="11"/>
  <c r="BK167" i="11"/>
  <c r="J188" i="11"/>
  <c r="J175" i="11"/>
  <c r="BK159" i="11"/>
  <c r="BK206" i="11"/>
  <c r="J196" i="12"/>
  <c r="J285" i="12"/>
  <c r="BK252" i="12"/>
  <c r="BK290" i="12"/>
  <c r="BK194" i="12"/>
  <c r="J141" i="12"/>
  <c r="BK299" i="12"/>
  <c r="J156" i="12"/>
  <c r="J250" i="12"/>
  <c r="BK236" i="12"/>
  <c r="J175" i="12"/>
  <c r="BK217" i="12"/>
  <c r="BK280" i="12"/>
  <c r="J243" i="12"/>
  <c r="J297" i="12"/>
  <c r="J226" i="12"/>
  <c r="BK192" i="12"/>
  <c r="BK260" i="12"/>
  <c r="BK172" i="12"/>
  <c r="J260" i="12"/>
  <c r="BK164" i="12"/>
  <c r="J214" i="12"/>
  <c r="BK210" i="12"/>
  <c r="J162" i="12"/>
  <c r="F39" i="14"/>
  <c r="BD109" i="1"/>
  <c r="F37" i="16"/>
  <c r="BB111" i="1" s="1"/>
  <c r="BK289" i="18"/>
  <c r="J266" i="18"/>
  <c r="BK140" i="18"/>
  <c r="BK298" i="18"/>
  <c r="BK273" i="18"/>
  <c r="BK261" i="18"/>
  <c r="BK165" i="18"/>
  <c r="BK294" i="18"/>
  <c r="BK306" i="18"/>
  <c r="J192" i="18"/>
  <c r="J155" i="18"/>
  <c r="BK279" i="18"/>
  <c r="J284" i="18"/>
  <c r="J289" i="18"/>
  <c r="J274" i="18"/>
  <c r="BK157" i="18"/>
  <c r="J181" i="18"/>
  <c r="J211" i="18"/>
  <c r="J293" i="18"/>
  <c r="J263" i="18"/>
  <c r="BK267" i="18"/>
  <c r="J248" i="18"/>
  <c r="J260" i="18"/>
  <c r="BK183" i="18"/>
  <c r="J255" i="18"/>
  <c r="BK217" i="18"/>
  <c r="BK219" i="18"/>
  <c r="BK200" i="18"/>
  <c r="BK143" i="18"/>
  <c r="BK315" i="19"/>
  <c r="J169" i="19"/>
  <c r="J396" i="19"/>
  <c r="J215" i="19"/>
  <c r="J342" i="19"/>
  <c r="J304" i="19"/>
  <c r="J363" i="19"/>
  <c r="J240" i="19"/>
  <c r="BK345" i="19"/>
  <c r="J315" i="19"/>
  <c r="J334" i="19"/>
  <c r="J290" i="19"/>
  <c r="J391" i="19"/>
  <c r="J362" i="19"/>
  <c r="J350" i="19"/>
  <c r="J260" i="19"/>
  <c r="BK247" i="19"/>
  <c r="BK223" i="19"/>
  <c r="J132" i="19"/>
  <c r="BK350" i="19"/>
  <c r="J348" i="19"/>
  <c r="J343" i="19"/>
  <c r="J231" i="20"/>
  <c r="J139" i="20"/>
  <c r="BK281" i="20"/>
  <c r="BK218" i="20"/>
  <c r="BK183" i="20"/>
  <c r="BK234" i="20"/>
  <c r="J310" i="20"/>
  <c r="BK208" i="20"/>
  <c r="BK205" i="20"/>
  <c r="J290" i="20"/>
  <c r="J309" i="20"/>
  <c r="J285" i="20"/>
  <c r="BK195" i="20"/>
  <c r="BK287" i="20"/>
  <c r="J263" i="20"/>
  <c r="J218" i="20"/>
  <c r="BK292" i="20"/>
  <c r="J274" i="20"/>
  <c r="J291" i="20"/>
  <c r="BK268" i="20"/>
  <c r="J177" i="20"/>
  <c r="BK301" i="20"/>
  <c r="J271" i="20"/>
  <c r="BK161" i="20"/>
  <c r="J322" i="21"/>
  <c r="BK308" i="21"/>
  <c r="J277" i="21"/>
  <c r="J239" i="21"/>
  <c r="BK196" i="21"/>
  <c r="J307" i="21"/>
  <c r="J202" i="21"/>
  <c r="BK239" i="21"/>
  <c r="J164" i="21"/>
  <c r="J330" i="21"/>
  <c r="J295" i="21"/>
  <c r="J185" i="21"/>
  <c r="BK190" i="21"/>
  <c r="BK162" i="21"/>
  <c r="J234" i="21"/>
  <c r="BK307" i="21"/>
  <c r="BK185" i="21"/>
  <c r="J209" i="21"/>
  <c r="J170" i="21"/>
  <c r="J238" i="21"/>
  <c r="J310" i="21"/>
  <c r="J291" i="21"/>
  <c r="BK270" i="21"/>
  <c r="BK315" i="21"/>
  <c r="BK325" i="22"/>
  <c r="J344" i="22"/>
  <c r="J321" i="22"/>
  <c r="J337" i="22"/>
  <c r="J332" i="22"/>
  <c r="J314" i="22"/>
  <c r="J229" i="22"/>
  <c r="J197" i="22"/>
  <c r="J329" i="22"/>
  <c r="BK212" i="22"/>
  <c r="BK334" i="22"/>
  <c r="BK320" i="22"/>
  <c r="BK228" i="22"/>
  <c r="J152" i="22"/>
  <c r="J248" i="22"/>
  <c r="J323" i="22"/>
  <c r="BK330" i="22"/>
  <c r="BK243" i="22"/>
  <c r="BK152" i="22"/>
  <c r="BK177" i="22"/>
  <c r="J180" i="22"/>
  <c r="BK310" i="22"/>
  <c r="J205" i="22"/>
  <c r="J258" i="22"/>
  <c r="J189" i="22"/>
  <c r="J134" i="22"/>
  <c r="J211" i="22"/>
  <c r="BK169" i="22"/>
  <c r="BK134" i="22"/>
  <c r="J236" i="23"/>
  <c r="J182" i="23"/>
  <c r="J229" i="23"/>
  <c r="J192" i="23"/>
  <c r="BK227" i="23"/>
  <c r="BK207" i="23"/>
  <c r="J139" i="23"/>
  <c r="J221" i="23"/>
  <c r="BK214" i="23"/>
  <c r="J168" i="23"/>
  <c r="BK222" i="23"/>
  <c r="BK182" i="23"/>
  <c r="BK216" i="23"/>
  <c r="BK176" i="23"/>
  <c r="BK181" i="23"/>
  <c r="J171" i="23"/>
  <c r="J179" i="23"/>
  <c r="BK266" i="24"/>
  <c r="BK254" i="24"/>
  <c r="BK168" i="24"/>
  <c r="J132" i="24"/>
  <c r="BK234" i="24"/>
  <c r="BK291" i="24"/>
  <c r="BK203" i="24"/>
  <c r="BK230" i="24"/>
  <c r="J196" i="24"/>
  <c r="J162" i="24"/>
  <c r="F37" i="25"/>
  <c r="BB124" i="1" s="1"/>
  <c r="F39" i="26"/>
  <c r="BD125" i="1"/>
  <c r="J143" i="28"/>
  <c r="BK141" i="28"/>
  <c r="BK143" i="28"/>
  <c r="BK140" i="28"/>
  <c r="BK208" i="2"/>
  <c r="BK237" i="2"/>
  <c r="J250" i="2"/>
  <c r="J220" i="2"/>
  <c r="J157" i="2"/>
  <c r="J240" i="2"/>
  <c r="BK189" i="2"/>
  <c r="BK240" i="2"/>
  <c r="BK247" i="2"/>
  <c r="BK251" i="2"/>
  <c r="AS107" i="1"/>
  <c r="BK214" i="2"/>
  <c r="J231" i="2"/>
  <c r="J144" i="2"/>
  <c r="BK141" i="2"/>
  <c r="AS120" i="1"/>
  <c r="BK198" i="3"/>
  <c r="BK224" i="3"/>
  <c r="BK229" i="3"/>
  <c r="J209" i="3"/>
  <c r="BK216" i="3"/>
  <c r="J171" i="3"/>
  <c r="BK351" i="4"/>
  <c r="J387" i="4"/>
  <c r="J193" i="4"/>
  <c r="BK275" i="4"/>
  <c r="BK384" i="4"/>
  <c r="J313" i="4"/>
  <c r="BK186" i="4"/>
  <c r="J328" i="4"/>
  <c r="BK308" i="4"/>
  <c r="BK232" i="4"/>
  <c r="BK303" i="4"/>
  <c r="BK315" i="4"/>
  <c r="J244" i="4"/>
  <c r="J316" i="4"/>
  <c r="J173" i="4"/>
  <c r="J256" i="4"/>
  <c r="BK313" i="4"/>
  <c r="BK158" i="5"/>
  <c r="BK127" i="5"/>
  <c r="BK234" i="6"/>
  <c r="BK153" i="6"/>
  <c r="BK282" i="6"/>
  <c r="J164" i="6"/>
  <c r="J140" i="6"/>
  <c r="J251" i="6"/>
  <c r="J257" i="6"/>
  <c r="J250" i="6"/>
  <c r="BK256" i="6"/>
  <c r="J234" i="6"/>
  <c r="J281" i="7"/>
  <c r="J222" i="7"/>
  <c r="BK176" i="7"/>
  <c r="BK274" i="7"/>
  <c r="J268" i="7"/>
  <c r="BK262" i="7"/>
  <c r="J248" i="7"/>
  <c r="J205" i="7"/>
  <c r="BK140" i="7"/>
  <c r="BK526" i="8"/>
  <c r="BK452" i="8"/>
  <c r="J366" i="8"/>
  <c r="BK380" i="8"/>
  <c r="BK592" i="8"/>
  <c r="BK186" i="8"/>
  <c r="J370" i="8"/>
  <c r="BK538" i="8"/>
  <c r="J398" i="8"/>
  <c r="J586" i="8"/>
  <c r="J543" i="8"/>
  <c r="J375" i="8"/>
  <c r="J326" i="8"/>
  <c r="J386" i="8"/>
  <c r="BK553" i="8"/>
  <c r="J408" i="8"/>
  <c r="BK578" i="8"/>
  <c r="J329" i="8"/>
  <c r="J551" i="8"/>
  <c r="BK539" i="8"/>
  <c r="J334" i="8"/>
  <c r="J565" i="8"/>
  <c r="BK228" i="9"/>
  <c r="BK208" i="9"/>
  <c r="BK162" i="9"/>
  <c r="J243" i="9"/>
  <c r="J177" i="9"/>
  <c r="BK247" i="10"/>
  <c r="BK135" i="10"/>
  <c r="BK222" i="10"/>
  <c r="J181" i="10"/>
  <c r="J250" i="10"/>
  <c r="BK232" i="10"/>
  <c r="BK242" i="10"/>
  <c r="BK255" i="10"/>
  <c r="J215" i="10"/>
  <c r="J169" i="10"/>
  <c r="J238" i="10"/>
  <c r="BK239" i="10"/>
  <c r="BK204" i="10"/>
  <c r="J248" i="11"/>
  <c r="BK261" i="11"/>
  <c r="BK231" i="11"/>
  <c r="BK240" i="11"/>
  <c r="J249" i="11"/>
  <c r="BK169" i="11"/>
  <c r="BK198" i="11"/>
  <c r="J169" i="11"/>
  <c r="BK135" i="11"/>
  <c r="BK292" i="12"/>
  <c r="J247" i="12"/>
  <c r="BK177" i="12"/>
  <c r="BK301" i="12"/>
  <c r="BK235" i="12"/>
  <c r="BK261" i="12"/>
  <c r="BK269" i="12"/>
  <c r="BK243" i="12"/>
  <c r="J249" i="12"/>
  <c r="J192" i="12"/>
  <c r="J168" i="12"/>
  <c r="BK196" i="12"/>
  <c r="BK270" i="18"/>
  <c r="J207" i="18"/>
  <c r="BK187" i="18"/>
  <c r="J271" i="18"/>
  <c r="BK173" i="18"/>
  <c r="J195" i="18"/>
  <c r="BK171" i="18"/>
  <c r="J246" i="18"/>
  <c r="BK235" i="18"/>
  <c r="BK306" i="19"/>
  <c r="BK132" i="19"/>
  <c r="J376" i="19"/>
  <c r="J275" i="19"/>
  <c r="J238" i="2"/>
  <c r="BK248" i="2"/>
  <c r="BK167" i="2"/>
  <c r="J191" i="2"/>
  <c r="BK206" i="2"/>
  <c r="BK220" i="2"/>
  <c r="BK146" i="2"/>
  <c r="J217" i="2"/>
  <c r="J225" i="2"/>
  <c r="BK157" i="2"/>
  <c r="J167" i="2"/>
  <c r="BK229" i="2"/>
  <c r="J146" i="3"/>
  <c r="J144" i="3"/>
  <c r="J160" i="3"/>
  <c r="J133" i="3"/>
  <c r="BK208" i="3"/>
  <c r="J206" i="3"/>
  <c r="J159" i="3"/>
  <c r="BK338" i="4"/>
  <c r="J390" i="4"/>
  <c r="J356" i="4"/>
  <c r="BK274" i="4"/>
  <c r="J152" i="4"/>
  <c r="BK298" i="4"/>
  <c r="J179" i="4"/>
  <c r="BK238" i="4"/>
  <c r="BK294" i="4"/>
  <c r="J268" i="6"/>
  <c r="BK277" i="6"/>
  <c r="J254" i="6"/>
  <c r="BK209" i="6"/>
  <c r="J166" i="6"/>
  <c r="J282" i="6"/>
  <c r="J153" i="6"/>
  <c r="BK248" i="6"/>
  <c r="BK205" i="6"/>
  <c r="J251" i="7"/>
  <c r="BK166" i="7"/>
  <c r="BK256" i="7"/>
  <c r="BK249" i="7"/>
  <c r="J233" i="7"/>
  <c r="BK205" i="7"/>
  <c r="BK577" i="8"/>
  <c r="J549" i="8"/>
  <c r="BK567" i="8"/>
  <c r="J239" i="8"/>
  <c r="J590" i="8"/>
  <c r="J189" i="8"/>
  <c r="BK332" i="8"/>
  <c r="BK385" i="8"/>
  <c r="BK557" i="8"/>
  <c r="BK443" i="8"/>
  <c r="BK341" i="8"/>
  <c r="BK545" i="8"/>
  <c r="J378" i="8"/>
  <c r="J337" i="8"/>
  <c r="BK225" i="8"/>
  <c r="J241" i="8"/>
  <c r="BK462" i="8"/>
  <c r="BK564" i="8"/>
  <c r="J566" i="8"/>
  <c r="J581" i="8"/>
  <c r="BK410" i="8"/>
  <c r="J225" i="8"/>
  <c r="J250" i="9"/>
  <c r="J187" i="9"/>
  <c r="BK252" i="9"/>
  <c r="BK151" i="9"/>
  <c r="J238" i="9"/>
  <c r="J162" i="9"/>
  <c r="BK240" i="10"/>
  <c r="J241" i="10"/>
  <c r="BK196" i="10"/>
  <c r="J258" i="10"/>
  <c r="BK238" i="10"/>
  <c r="J152" i="10"/>
  <c r="BK213" i="10"/>
  <c r="J236" i="10"/>
  <c r="BK145" i="10"/>
  <c r="J173" i="10"/>
  <c r="J171" i="10"/>
  <c r="BK137" i="10"/>
  <c r="BK210" i="10"/>
  <c r="J166" i="10"/>
  <c r="BK233" i="10"/>
  <c r="J196" i="10"/>
  <c r="BK227" i="10"/>
  <c r="BK271" i="11"/>
  <c r="J242" i="11"/>
  <c r="J233" i="11"/>
  <c r="J179" i="11"/>
  <c r="J263" i="11"/>
  <c r="J256" i="11"/>
  <c r="BK251" i="11"/>
  <c r="J173" i="11"/>
  <c r="J223" i="11"/>
  <c r="BK156" i="11"/>
  <c r="J133" i="11"/>
  <c r="J271" i="12"/>
  <c r="BK157" i="12"/>
  <c r="J235" i="12"/>
  <c r="BK271" i="12"/>
  <c r="J172" i="12"/>
  <c r="J182" i="12"/>
  <c r="J248" i="12"/>
  <c r="BK299" i="18"/>
  <c r="J259" i="18"/>
  <c r="J298" i="18"/>
  <c r="BK250" i="18"/>
  <c r="J277" i="18"/>
  <c r="BK286" i="18"/>
  <c r="J168" i="18"/>
  <c r="BK226" i="18"/>
  <c r="BK268" i="18"/>
  <c r="J171" i="19"/>
  <c r="J237" i="19"/>
  <c r="J299" i="19"/>
  <c r="BK146" i="19"/>
  <c r="BK253" i="19"/>
  <c r="BK283" i="19"/>
  <c r="J356" i="19"/>
  <c r="BK237" i="19"/>
  <c r="J352" i="19"/>
  <c r="J152" i="19"/>
  <c r="BK392" i="19"/>
  <c r="BK341" i="19"/>
  <c r="BK363" i="19"/>
  <c r="J383" i="19"/>
  <c r="BK171" i="19"/>
  <c r="BK355" i="19"/>
  <c r="J302" i="19"/>
  <c r="J217" i="19"/>
  <c r="BK193" i="20"/>
  <c r="J205" i="20"/>
  <c r="BK271" i="20"/>
  <c r="BK307" i="20"/>
  <c r="J234" i="20"/>
  <c r="J253" i="20"/>
  <c r="J277" i="20"/>
  <c r="BK253" i="20"/>
  <c r="J312" i="20"/>
  <c r="BK283" i="20"/>
  <c r="BK192" i="20"/>
  <c r="J292" i="20"/>
  <c r="J311" i="21"/>
  <c r="BK182" i="21"/>
  <c r="BK330" i="21"/>
  <c r="BK138" i="21"/>
  <c r="J306" i="21"/>
  <c r="J162" i="21"/>
  <c r="BK197" i="21"/>
  <c r="BK206" i="22"/>
  <c r="J251" i="22"/>
  <c r="BK324" i="22"/>
  <c r="BK331" i="22"/>
  <c r="BK321" i="22"/>
  <c r="BK262" i="22"/>
  <c r="J268" i="22"/>
  <c r="J169" i="22"/>
  <c r="J253" i="22"/>
  <c r="BK241" i="23"/>
  <c r="BK156" i="23"/>
  <c r="BK223" i="23"/>
  <c r="J181" i="23"/>
  <c r="BK225" i="23"/>
  <c r="BK165" i="23"/>
  <c r="J214" i="23"/>
  <c r="J187" i="23"/>
  <c r="BK153" i="23"/>
  <c r="BK260" i="24"/>
  <c r="BK194" i="24"/>
  <c r="J244" i="24"/>
  <c r="J165" i="24"/>
  <c r="J205" i="24"/>
  <c r="BK261" i="24"/>
  <c r="BK238" i="24"/>
  <c r="BK280" i="24"/>
  <c r="BK284" i="24"/>
  <c r="J193" i="24"/>
  <c r="J251" i="24"/>
  <c r="BK147" i="24"/>
  <c r="J151" i="24"/>
  <c r="J280" i="24"/>
  <c r="J136" i="28"/>
  <c r="BK130" i="28"/>
  <c r="J222" i="2"/>
  <c r="J227" i="2"/>
  <c r="BK199" i="2"/>
  <c r="BK210" i="2"/>
  <c r="J196" i="2"/>
  <c r="BK164" i="2"/>
  <c r="J235" i="2"/>
  <c r="BK231" i="2"/>
  <c r="BK202" i="2"/>
  <c r="J179" i="2"/>
  <c r="J183" i="2"/>
  <c r="J133" i="2"/>
  <c r="J196" i="3"/>
  <c r="BK187" i="3"/>
  <c r="BK205" i="3"/>
  <c r="J157" i="3"/>
  <c r="J199" i="3"/>
  <c r="J200" i="3"/>
  <c r="BK175" i="3"/>
  <c r="J187" i="3"/>
  <c r="BK367" i="4"/>
  <c r="J310" i="4"/>
  <c r="J384" i="4"/>
  <c r="BK342" i="4"/>
  <c r="J367" i="4"/>
  <c r="BK171" i="4"/>
  <c r="J362" i="4"/>
  <c r="J354" i="4"/>
  <c r="J345" i="4"/>
  <c r="BK393" i="4"/>
  <c r="J238" i="4"/>
  <c r="BK312" i="4"/>
  <c r="BK344" i="4"/>
  <c r="BK205" i="4"/>
  <c r="J262" i="4"/>
  <c r="J342" i="4"/>
  <c r="J237" i="4"/>
  <c r="J331" i="4"/>
  <c r="BK332" i="4"/>
  <c r="J175" i="4"/>
  <c r="BK155" i="5"/>
  <c r="BK252" i="6"/>
  <c r="BK190" i="6"/>
  <c r="J271" i="6"/>
  <c r="J264" i="6"/>
  <c r="BK274" i="6"/>
  <c r="J253" i="6"/>
  <c r="J274" i="6"/>
  <c r="J183" i="6"/>
  <c r="BK177" i="6"/>
  <c r="BK216" i="6"/>
  <c r="J211" i="6"/>
  <c r="BK209" i="7"/>
  <c r="J255" i="7"/>
  <c r="J252" i="7"/>
  <c r="BK253" i="7"/>
  <c r="J209" i="7"/>
  <c r="J157" i="7"/>
  <c r="BK172" i="7"/>
  <c r="BK155" i="7"/>
  <c r="J237" i="7"/>
  <c r="BK169" i="7"/>
  <c r="J545" i="8"/>
  <c r="J570" i="8"/>
  <c r="BK408" i="8"/>
  <c r="J166" i="8"/>
  <c r="J392" i="8"/>
  <c r="BK594" i="8"/>
  <c r="J243" i="8"/>
  <c r="BK343" i="8"/>
  <c r="J309" i="8"/>
  <c r="BK245" i="8"/>
  <c r="J237" i="8"/>
  <c r="J577" i="8"/>
  <c r="BK570" i="8"/>
  <c r="J564" i="8"/>
  <c r="BK548" i="8"/>
  <c r="BK533" i="8"/>
  <c r="BK390" i="8"/>
  <c r="BK551" i="8"/>
  <c r="BK413" i="8"/>
  <c r="BK359" i="8"/>
  <c r="BK247" i="8"/>
  <c r="BK388" i="8"/>
  <c r="J562" i="8"/>
  <c r="BK329" i="8"/>
  <c r="J576" i="8"/>
  <c r="J383" i="8"/>
  <c r="BK536" i="8"/>
  <c r="BK480" i="8"/>
  <c r="BK307" i="8"/>
  <c r="BK254" i="9"/>
  <c r="BK243" i="9"/>
  <c r="BK238" i="9"/>
  <c r="J197" i="9"/>
  <c r="BK187" i="9"/>
  <c r="J256" i="10"/>
  <c r="J222" i="10"/>
  <c r="BK234" i="10"/>
  <c r="BK184" i="10"/>
  <c r="BK256" i="10"/>
  <c r="J239" i="10"/>
  <c r="J229" i="10"/>
  <c r="BK243" i="10"/>
  <c r="J137" i="10"/>
  <c r="J141" i="10"/>
  <c r="J240" i="10"/>
  <c r="BK175" i="10"/>
  <c r="J217" i="10"/>
  <c r="J139" i="10"/>
  <c r="BK152" i="10"/>
  <c r="J220" i="10"/>
  <c r="BK182" i="11"/>
  <c r="BK258" i="11"/>
  <c r="J243" i="11"/>
  <c r="BK219" i="11"/>
  <c r="BK208" i="11"/>
  <c r="BK165" i="11"/>
  <c r="J251" i="12"/>
  <c r="BK202" i="12"/>
  <c r="BK181" i="12"/>
  <c r="J293" i="12"/>
  <c r="J202" i="12"/>
  <c r="BK166" i="12"/>
  <c r="J282" i="12"/>
  <c r="J257" i="12"/>
  <c r="J149" i="12"/>
  <c r="BK246" i="12"/>
  <c r="BK190" i="12"/>
  <c r="BK199" i="12"/>
  <c r="BK208" i="12"/>
  <c r="F37" i="14"/>
  <c r="BB109" i="1"/>
  <c r="J273" i="18"/>
  <c r="J286" i="18"/>
  <c r="BK246" i="18"/>
  <c r="J299" i="18"/>
  <c r="J276" i="18"/>
  <c r="J137" i="18"/>
  <c r="BK163" i="18"/>
  <c r="J152" i="18"/>
  <c r="BK213" i="18"/>
  <c r="BK134" i="18"/>
  <c r="BK254" i="18"/>
  <c r="J243" i="18"/>
  <c r="BK229" i="18"/>
  <c r="J209" i="18"/>
  <c r="J375" i="19"/>
  <c r="J155" i="19"/>
  <c r="BK391" i="19"/>
  <c r="J273" i="19"/>
  <c r="J361" i="19"/>
  <c r="J319" i="19"/>
  <c r="BK327" i="19"/>
  <c r="BK366" i="19"/>
  <c r="J257" i="19"/>
  <c r="J175" i="19"/>
  <c r="J267" i="19"/>
  <c r="J203" i="19"/>
  <c r="BK325" i="19"/>
  <c r="J364" i="19"/>
  <c r="BK358" i="19"/>
  <c r="J173" i="19"/>
  <c r="BK249" i="19"/>
  <c r="BK275" i="19"/>
  <c r="BK276" i="20"/>
  <c r="J281" i="20"/>
  <c r="BK284" i="20"/>
  <c r="BK214" i="20"/>
  <c r="J199" i="20"/>
  <c r="J163" i="20"/>
  <c r="J302" i="20"/>
  <c r="J315" i="20"/>
  <c r="J221" i="20"/>
  <c r="BK157" i="20"/>
  <c r="BK278" i="20"/>
  <c r="J298" i="20"/>
  <c r="BK169" i="20"/>
  <c r="BK306" i="21"/>
  <c r="BK207" i="21"/>
  <c r="J305" i="21"/>
  <c r="J218" i="21"/>
  <c r="J317" i="21"/>
  <c r="J138" i="21"/>
  <c r="BK150" i="21"/>
  <c r="J239" i="22"/>
  <c r="BK143" i="22"/>
  <c r="J208" i="22"/>
  <c r="J307" i="22"/>
  <c r="J328" i="22"/>
  <c r="BK251" i="22"/>
  <c r="J299" i="22"/>
  <c r="J280" i="22"/>
  <c r="J143" i="22"/>
  <c r="BK280" i="22"/>
  <c r="BK140" i="22"/>
  <c r="BK194" i="23"/>
  <c r="BK162" i="23"/>
  <c r="BK187" i="23"/>
  <c r="BK137" i="23"/>
  <c r="BK130" i="23"/>
  <c r="BK201" i="23"/>
  <c r="BK159" i="23"/>
  <c r="J150" i="23"/>
  <c r="BK244" i="24"/>
  <c r="BK253" i="24"/>
  <c r="J136" i="24"/>
  <c r="BK198" i="24"/>
  <c r="BK277" i="24"/>
  <c r="J291" i="24"/>
  <c r="J266" i="24"/>
  <c r="J210" i="24"/>
  <c r="J143" i="24"/>
  <c r="BK270" i="24"/>
  <c r="BK205" i="24"/>
  <c r="J202" i="24"/>
  <c r="BK258" i="24"/>
  <c r="BK193" i="24"/>
  <c r="J138" i="28"/>
  <c r="BK139" i="28"/>
  <c r="BK250" i="2"/>
  <c r="J247" i="2"/>
  <c r="J159" i="2"/>
  <c r="J236" i="2"/>
  <c r="BK159" i="2"/>
  <c r="BK230" i="2"/>
  <c r="BK144" i="2"/>
  <c r="BK175" i="2"/>
  <c r="BK133" i="2"/>
  <c r="BK149" i="3"/>
  <c r="BK204" i="3"/>
  <c r="J141" i="3"/>
  <c r="BK206" i="3"/>
  <c r="J165" i="3"/>
  <c r="BK250" i="4"/>
  <c r="BK152" i="4"/>
  <c r="J306" i="4"/>
  <c r="BK140" i="4"/>
  <c r="BK350" i="4"/>
  <c r="J335" i="4"/>
  <c r="J322" i="4"/>
  <c r="BK193" i="4"/>
  <c r="J338" i="4"/>
  <c r="BK291" i="4"/>
  <c r="BK207" i="4"/>
  <c r="BK336" i="4"/>
  <c r="J321" i="4"/>
  <c r="BK256" i="4"/>
  <c r="BK331" i="4"/>
  <c r="J135" i="5"/>
  <c r="BK156" i="5"/>
  <c r="BK262" i="6"/>
  <c r="BK230" i="6"/>
  <c r="J159" i="6"/>
  <c r="J270" i="6"/>
  <c r="J203" i="6"/>
  <c r="BK272" i="6"/>
  <c r="BK284" i="6"/>
  <c r="BK289" i="6"/>
  <c r="BK255" i="7"/>
  <c r="BK164" i="7"/>
  <c r="BK137" i="7"/>
  <c r="BK159" i="7"/>
  <c r="BK575" i="8"/>
  <c r="BK339" i="8"/>
  <c r="BK569" i="8"/>
  <c r="J538" i="8"/>
  <c r="J557" i="8"/>
  <c r="J343" i="8"/>
  <c r="J372" i="8"/>
  <c r="BK220" i="10"/>
  <c r="BK219" i="10"/>
  <c r="J271" i="11"/>
  <c r="J258" i="11"/>
  <c r="J204" i="11"/>
  <c r="J235" i="11"/>
  <c r="BK264" i="11"/>
  <c r="J231" i="11"/>
  <c r="BK173" i="11"/>
  <c r="J141" i="11"/>
  <c r="BK151" i="11"/>
  <c r="J219" i="11"/>
  <c r="J238" i="11"/>
  <c r="BK248" i="11"/>
  <c r="J177" i="11"/>
  <c r="J214" i="11"/>
  <c r="BK249" i="11"/>
  <c r="BK233" i="11"/>
  <c r="J153" i="11"/>
  <c r="BK175" i="11"/>
  <c r="J185" i="11"/>
  <c r="J206" i="11"/>
  <c r="BK141" i="11"/>
  <c r="J288" i="12"/>
  <c r="BK263" i="12"/>
  <c r="J258" i="12"/>
  <c r="BK297" i="12"/>
  <c r="J216" i="12"/>
  <c r="J159" i="12"/>
  <c r="BK214" i="12"/>
  <c r="J266" i="12"/>
  <c r="BK135" i="12"/>
  <c r="BK249" i="12"/>
  <c r="BK251" i="12"/>
  <c r="J177" i="12"/>
  <c r="BK266" i="12"/>
  <c r="BK303" i="12"/>
  <c r="J280" i="12"/>
  <c r="BK277" i="12"/>
  <c r="BK247" i="12"/>
  <c r="J174" i="12"/>
  <c r="J229" i="12"/>
  <c r="BK253" i="12"/>
  <c r="J223" i="12"/>
  <c r="BK275" i="12"/>
  <c r="J135" i="12"/>
  <c r="BK232" i="12"/>
  <c r="J179" i="12"/>
  <c r="J204" i="12"/>
  <c r="BK280" i="18"/>
  <c r="J261" i="18"/>
  <c r="J306" i="18"/>
  <c r="BK264" i="18"/>
  <c r="J171" i="18"/>
  <c r="BK257" i="18"/>
  <c r="BK192" i="18"/>
  <c r="BK184" i="18"/>
  <c r="J237" i="18"/>
  <c r="BK152" i="18"/>
  <c r="J213" i="18"/>
  <c r="BK214" i="18"/>
  <c r="BK334" i="19"/>
  <c r="J247" i="19"/>
  <c r="J340" i="19"/>
  <c r="J191" i="19"/>
  <c r="J372" i="19"/>
  <c r="J327" i="19"/>
  <c r="J223" i="19"/>
  <c r="J358" i="19"/>
  <c r="BK278" i="19"/>
  <c r="BK373" i="19"/>
  <c r="BK356" i="19"/>
  <c r="J346" i="19"/>
  <c r="J183" i="19"/>
  <c r="BK359" i="19"/>
  <c r="J351" i="19"/>
  <c r="BK240" i="19"/>
  <c r="BK351" i="19"/>
  <c r="J197" i="19"/>
  <c r="BK183" i="19"/>
  <c r="BK155" i="19"/>
  <c r="BK201" i="20"/>
  <c r="J283" i="20"/>
  <c r="BK244" i="20"/>
  <c r="J317" i="20"/>
  <c r="BK282" i="20"/>
  <c r="J276" i="20"/>
  <c r="BK313" i="20"/>
  <c r="BK302" i="20"/>
  <c r="BK289" i="20"/>
  <c r="J161" i="20"/>
  <c r="BK263" i="20"/>
  <c r="J287" i="20"/>
  <c r="BK274" i="20"/>
  <c r="BK226" i="20"/>
  <c r="J296" i="20"/>
  <c r="BK187" i="20"/>
  <c r="BK159" i="20"/>
  <c r="BK288" i="20"/>
  <c r="BK275" i="20"/>
  <c r="BK199" i="20"/>
  <c r="BK163" i="20"/>
  <c r="BK176" i="21"/>
  <c r="J270" i="21"/>
  <c r="BK321" i="21"/>
  <c r="J197" i="21"/>
  <c r="BK266" i="21"/>
  <c r="BK147" i="21"/>
  <c r="J228" i="21"/>
  <c r="J312" i="21"/>
  <c r="J310" i="22"/>
  <c r="BK323" i="22"/>
  <c r="BK253" i="22"/>
  <c r="BK339" i="22"/>
  <c r="J327" i="22"/>
  <c r="BK303" i="22"/>
  <c r="J192" i="22"/>
  <c r="BK171" i="22"/>
  <c r="J210" i="22"/>
  <c r="BK344" i="22"/>
  <c r="BK319" i="22"/>
  <c r="BK226" i="22"/>
  <c r="BK197" i="22"/>
  <c r="J283" i="22"/>
  <c r="BK221" i="22"/>
  <c r="BK155" i="22"/>
  <c r="BK189" i="22"/>
  <c r="BK219" i="23"/>
  <c r="BK239" i="23"/>
  <c r="J153" i="23"/>
  <c r="J165" i="23"/>
  <c r="BK215" i="23"/>
  <c r="J148" i="23"/>
  <c r="BK144" i="24"/>
  <c r="BK278" i="24"/>
  <c r="J214" i="24"/>
  <c r="J274" i="24"/>
  <c r="J254" i="24"/>
  <c r="BK208" i="24"/>
  <c r="J242" i="24"/>
  <c r="BK248" i="24"/>
  <c r="J281" i="24"/>
  <c r="BK268" i="24"/>
  <c r="BK219" i="24"/>
  <c r="J160" i="24"/>
  <c r="J191" i="24"/>
  <c r="BK283" i="24"/>
  <c r="J278" i="24"/>
  <c r="BK214" i="24"/>
  <c r="BK142" i="28"/>
  <c r="J141" i="28"/>
  <c r="J128" i="28"/>
  <c r="BK137" i="28"/>
  <c r="BK136" i="28"/>
  <c r="BK128" i="28"/>
  <c r="J127" i="28"/>
  <c r="J140" i="28"/>
  <c r="J134" i="28"/>
  <c r="BK123" i="28"/>
  <c r="J122" i="28"/>
  <c r="J119" i="28"/>
  <c r="BK127" i="28"/>
  <c r="BK121" i="28"/>
  <c r="J120" i="28"/>
  <c r="J135" i="28"/>
  <c r="BK126" i="28"/>
  <c r="BK134" i="28"/>
  <c r="J131" i="28"/>
  <c r="BK129" i="28"/>
  <c r="J126" i="28"/>
  <c r="BK122" i="28"/>
  <c r="J125" i="28"/>
  <c r="J124" i="28"/>
  <c r="BK120" i="28"/>
  <c r="BK119" i="28"/>
  <c r="J130" i="28"/>
  <c r="J133" i="28"/>
  <c r="BK125" i="28"/>
  <c r="BK124" i="28"/>
  <c r="J123" i="28"/>
  <c r="J121" i="28"/>
  <c r="J212" i="2"/>
  <c r="J243" i="2"/>
  <c r="J208" i="2"/>
  <c r="AS117" i="1"/>
  <c r="J229" i="3"/>
  <c r="J179" i="3"/>
  <c r="BK226" i="3"/>
  <c r="BK221" i="3"/>
  <c r="J202" i="3"/>
  <c r="J189" i="3"/>
  <c r="J154" i="3"/>
  <c r="BK139" i="3"/>
  <c r="BK389" i="4"/>
  <c r="BK320" i="4"/>
  <c r="BK397" i="4"/>
  <c r="BK365" i="4"/>
  <c r="J300" i="4"/>
  <c r="J364" i="4"/>
  <c r="J247" i="4"/>
  <c r="BK379" i="4"/>
  <c r="BK361" i="4"/>
  <c r="BK322" i="4"/>
  <c r="BK363" i="4"/>
  <c r="BK146" i="4"/>
  <c r="J170" i="4"/>
  <c r="J343" i="4"/>
  <c r="BK354" i="4"/>
  <c r="BK246" i="4"/>
  <c r="BK321" i="4"/>
  <c r="BK188" i="4"/>
  <c r="BK302" i="4"/>
  <c r="BK164" i="4"/>
  <c r="J214" i="4"/>
  <c r="BK141" i="5"/>
  <c r="J127" i="5"/>
  <c r="BK250" i="6"/>
  <c r="J157" i="6"/>
  <c r="BK259" i="6"/>
  <c r="J245" i="6"/>
  <c r="J168" i="6"/>
  <c r="J199" i="6"/>
  <c r="BK133" i="6"/>
  <c r="J258" i="7"/>
  <c r="BK220" i="7"/>
  <c r="BK251" i="7"/>
  <c r="J226" i="7"/>
  <c r="BK252" i="7"/>
  <c r="BK181" i="7"/>
  <c r="BK549" i="8"/>
  <c r="J572" i="8"/>
  <c r="BK572" i="8"/>
  <c r="J359" i="8"/>
  <c r="BK395" i="8"/>
  <c r="BK541" i="8"/>
  <c r="BK326" i="8"/>
  <c r="BK556" i="8"/>
  <c r="J526" i="8"/>
  <c r="BK189" i="8"/>
  <c r="BK423" i="8"/>
  <c r="BK345" i="8"/>
  <c r="BK265" i="8"/>
  <c r="BK394" i="8"/>
  <c r="J546" i="8"/>
  <c r="BK309" i="8"/>
  <c r="BK566" i="8"/>
  <c r="J555" i="8"/>
  <c r="J578" i="8"/>
  <c r="BK337" i="8"/>
  <c r="J580" i="8"/>
  <c r="BK250" i="9"/>
  <c r="BK141" i="9"/>
  <c r="J228" i="9"/>
  <c r="BK131" i="9"/>
  <c r="BK175" i="9"/>
  <c r="J218" i="9"/>
  <c r="BK241" i="10"/>
  <c r="J248" i="10"/>
  <c r="J260" i="10"/>
  <c r="J176" i="10"/>
  <c r="J252" i="10"/>
  <c r="J234" i="10"/>
  <c r="J227" i="10"/>
  <c r="J204" i="10"/>
  <c r="BK252" i="10"/>
  <c r="BK230" i="10"/>
  <c r="BK181" i="10"/>
  <c r="BK147" i="10"/>
  <c r="J224" i="10"/>
  <c r="BK236" i="10"/>
  <c r="J147" i="10"/>
  <c r="J194" i="10"/>
  <c r="BK231" i="10"/>
  <c r="BK149" i="10"/>
  <c r="J244" i="11"/>
  <c r="J167" i="11"/>
  <c r="BK196" i="11"/>
  <c r="J217" i="11"/>
  <c r="BK147" i="11"/>
  <c r="BK182" i="12"/>
  <c r="BK204" i="12"/>
  <c r="BK174" i="12"/>
  <c r="BK132" i="12"/>
  <c r="J275" i="12"/>
  <c r="J253" i="12"/>
  <c r="J263" i="12"/>
  <c r="J169" i="12"/>
  <c r="BK304" i="18"/>
  <c r="BK240" i="18"/>
  <c r="J225" i="18"/>
  <c r="BK179" i="18"/>
  <c r="J190" i="18"/>
  <c r="BK281" i="18"/>
  <c r="J269" i="18"/>
  <c r="BK207" i="18"/>
  <c r="J200" i="18"/>
  <c r="BK194" i="18"/>
  <c r="J176" i="18"/>
  <c r="BK155" i="18"/>
  <c r="BK260" i="19"/>
  <c r="J231" i="19"/>
  <c r="J143" i="19"/>
  <c r="J353" i="19"/>
  <c r="J177" i="19"/>
  <c r="BK308" i="19"/>
  <c r="BK251" i="19"/>
  <c r="J366" i="19"/>
  <c r="J389" i="19"/>
  <c r="J325" i="19"/>
  <c r="BK352" i="19"/>
  <c r="BK273" i="19"/>
  <c r="BK229" i="19"/>
  <c r="BK294" i="19"/>
  <c r="BK203" i="20"/>
  <c r="BK248" i="20"/>
  <c r="J273" i="20"/>
  <c r="J201" i="20"/>
  <c r="J159" i="20"/>
  <c r="BK312" i="20"/>
  <c r="BK269" i="20"/>
  <c r="J284" i="20"/>
  <c r="BK273" i="20"/>
  <c r="BK293" i="20"/>
  <c r="J183" i="20"/>
  <c r="J244" i="20"/>
  <c r="J131" i="20"/>
  <c r="J144" i="20"/>
  <c r="J281" i="21"/>
  <c r="J188" i="21"/>
  <c r="J333" i="21"/>
  <c r="J249" i="21"/>
  <c r="BK305" i="21"/>
  <c r="J262" i="21"/>
  <c r="J190" i="21"/>
  <c r="BK205" i="22"/>
  <c r="BK203" i="22"/>
  <c r="BK216" i="22"/>
  <c r="BK186" i="22"/>
  <c r="BK223" i="22"/>
  <c r="BK225" i="22"/>
  <c r="BK192" i="22"/>
  <c r="BK229" i="22"/>
  <c r="BK283" i="22"/>
  <c r="BK229" i="23"/>
  <c r="J243" i="23"/>
  <c r="J223" i="23"/>
  <c r="BK148" i="23"/>
  <c r="J130" i="23"/>
  <c r="BK288" i="24"/>
  <c r="J258" i="24"/>
  <c r="BK177" i="24"/>
  <c r="BK202" i="24"/>
  <c r="J260" i="24"/>
  <c r="BK218" i="24"/>
  <c r="BK251" i="24"/>
  <c r="J253" i="24"/>
  <c r="J142" i="28"/>
  <c r="BK135" i="28"/>
  <c r="BK253" i="2"/>
  <c r="BK200" i="2"/>
  <c r="BK183" i="2"/>
  <c r="J204" i="2"/>
  <c r="BK238" i="2"/>
  <c r="BK217" i="2"/>
  <c r="BK139" i="2"/>
  <c r="BK197" i="2"/>
  <c r="BK179" i="2"/>
  <c r="J218" i="3"/>
  <c r="BK151" i="3"/>
  <c r="BK196" i="3"/>
  <c r="BK218" i="3"/>
  <c r="BK160" i="3"/>
  <c r="J210" i="3"/>
  <c r="J208" i="3"/>
  <c r="BK227" i="3"/>
  <c r="BK213" i="3"/>
  <c r="J213" i="3"/>
  <c r="J183" i="3"/>
  <c r="J136" i="3"/>
  <c r="BK165" i="3"/>
  <c r="J216" i="3"/>
  <c r="BK140" i="3"/>
  <c r="BK133" i="3"/>
  <c r="BK154" i="3"/>
  <c r="J140" i="3"/>
  <c r="J365" i="4"/>
  <c r="BK318" i="4"/>
  <c r="J302" i="4"/>
  <c r="BK395" i="4"/>
  <c r="J370" i="4"/>
  <c r="BK357" i="4"/>
  <c r="BK306" i="4"/>
  <c r="BK214" i="4"/>
  <c r="J371" i="4"/>
  <c r="BK268" i="4"/>
  <c r="BK374" i="4"/>
  <c r="BK364" i="4"/>
  <c r="J393" i="4"/>
  <c r="J355" i="4"/>
  <c r="J344" i="4"/>
  <c r="BK371" i="4"/>
  <c r="J303" i="4"/>
  <c r="BK360" i="4"/>
  <c r="BK341" i="4"/>
  <c r="J140" i="4"/>
  <c r="BK288" i="4"/>
  <c r="BK359" i="4"/>
  <c r="BK237" i="4"/>
  <c r="J351" i="4"/>
  <c r="J339" i="4"/>
  <c r="BK210" i="4"/>
  <c r="BK328" i="4"/>
  <c r="BK173" i="4"/>
  <c r="J312" i="4"/>
  <c r="J230" i="4"/>
  <c r="J171" i="4"/>
  <c r="J298" i="4"/>
  <c r="J225" i="4"/>
  <c r="BK134" i="4"/>
  <c r="BK310" i="4"/>
  <c r="J186" i="4"/>
  <c r="J159" i="5"/>
  <c r="J158" i="5"/>
  <c r="BK135" i="5"/>
  <c r="BK276" i="6"/>
  <c r="J240" i="6"/>
  <c r="J213" i="6"/>
  <c r="J144" i="6"/>
  <c r="BK197" i="6"/>
  <c r="BK270" i="6"/>
  <c r="BK287" i="6"/>
  <c r="BK157" i="6"/>
  <c r="BK255" i="6"/>
  <c r="J265" i="6"/>
  <c r="J227" i="6"/>
  <c r="J279" i="6"/>
  <c r="J260" i="6"/>
  <c r="J161" i="6"/>
  <c r="BK195" i="6"/>
  <c r="J256" i="6"/>
  <c r="BK221" i="6"/>
  <c r="J259" i="6"/>
  <c r="BK203" i="6"/>
  <c r="J223" i="6"/>
  <c r="J238" i="6"/>
  <c r="J190" i="6"/>
  <c r="J209" i="6"/>
  <c r="BK277" i="7"/>
  <c r="J257" i="7"/>
  <c r="BK194" i="7"/>
  <c r="J274" i="7"/>
  <c r="J200" i="7"/>
  <c r="J273" i="7"/>
  <c r="J279" i="7"/>
  <c r="J263" i="7"/>
  <c r="J196" i="7"/>
  <c r="BK250" i="7"/>
  <c r="J266" i="7"/>
  <c r="BK211" i="7"/>
  <c r="J168" i="7"/>
  <c r="J242" i="7"/>
  <c r="J194" i="7"/>
  <c r="BK247" i="7"/>
  <c r="J140" i="7"/>
  <c r="J244" i="7"/>
  <c r="J229" i="7"/>
  <c r="BK144" i="7"/>
  <c r="J573" i="8"/>
  <c r="BK334" i="8"/>
  <c r="BK568" i="8"/>
  <c r="J265" i="8"/>
  <c r="J251" i="8"/>
  <c r="J410" i="8"/>
  <c r="J462" i="8"/>
  <c r="J249" i="8"/>
  <c r="BK558" i="8"/>
  <c r="BK378" i="8"/>
  <c r="J587" i="8"/>
  <c r="J245" i="8"/>
  <c r="BK322" i="8"/>
  <c r="BK587" i="8"/>
  <c r="J380" i="8"/>
  <c r="J339" i="8"/>
  <c r="BK249" i="8"/>
  <c r="BK139" i="10"/>
  <c r="BK162" i="11"/>
  <c r="BK256" i="11"/>
  <c r="J250" i="11"/>
  <c r="BK252" i="11"/>
  <c r="J198" i="11"/>
  <c r="BK238" i="11"/>
  <c r="J165" i="11"/>
  <c r="BK253" i="11"/>
  <c r="BK235" i="11"/>
  <c r="J212" i="11"/>
  <c r="BK242" i="11"/>
  <c r="BK145" i="11"/>
  <c r="BK245" i="11"/>
  <c r="J182" i="11"/>
  <c r="BK227" i="11"/>
  <c r="J201" i="11"/>
  <c r="BK188" i="11"/>
  <c r="BK214" i="11"/>
  <c r="BK137" i="11"/>
  <c r="J295" i="12"/>
  <c r="J181" i="12"/>
  <c r="BK285" i="12"/>
  <c r="J299" i="12"/>
  <c r="J199" i="12"/>
  <c r="BK156" i="12"/>
  <c r="J206" i="12"/>
  <c r="BK159" i="12"/>
  <c r="BK265" i="12"/>
  <c r="BK248" i="12"/>
  <c r="BK237" i="12"/>
  <c r="J184" i="12"/>
  <c r="BK141" i="12"/>
  <c r="BK184" i="12"/>
  <c r="BK278" i="12"/>
  <c r="J277" i="12"/>
  <c r="BK240" i="12"/>
  <c r="J290" i="12"/>
  <c r="J240" i="12"/>
  <c r="J269" i="12"/>
  <c r="BK258" i="12"/>
  <c r="J194" i="12"/>
  <c r="BK149" i="12"/>
  <c r="J265" i="12"/>
  <c r="BK216" i="12"/>
  <c r="J166" i="12"/>
  <c r="BK168" i="12"/>
  <c r="J265" i="18"/>
  <c r="J203" i="18"/>
  <c r="J294" i="18"/>
  <c r="J264" i="18"/>
  <c r="BK248" i="18"/>
  <c r="J140" i="18"/>
  <c r="BK302" i="18"/>
  <c r="J134" i="18"/>
  <c r="J275" i="18"/>
  <c r="J159" i="18"/>
  <c r="J281" i="18"/>
  <c r="BK203" i="18"/>
  <c r="J302" i="18"/>
  <c r="J296" i="18"/>
  <c r="BK237" i="18"/>
  <c r="J222" i="18"/>
  <c r="BK132" i="18"/>
  <c r="J194" i="18"/>
  <c r="BK209" i="18"/>
  <c r="BK262" i="18"/>
  <c r="BK256" i="18"/>
  <c r="BK258" i="18"/>
  <c r="BK222" i="18"/>
  <c r="J146" i="18"/>
  <c r="BK243" i="18"/>
  <c r="BK211" i="18"/>
  <c r="J165" i="18"/>
  <c r="J368" i="19"/>
  <c r="J278" i="19"/>
  <c r="BK143" i="19"/>
  <c r="BK362" i="19"/>
  <c r="BK386" i="19"/>
  <c r="BK331" i="19"/>
  <c r="BK290" i="19"/>
  <c r="BK364" i="19"/>
  <c r="BK197" i="19"/>
  <c r="BK346" i="19"/>
  <c r="BK255" i="19"/>
  <c r="BK169" i="19"/>
  <c r="BK311" i="19"/>
  <c r="BK215" i="19"/>
  <c r="BK379" i="19"/>
  <c r="J360" i="19"/>
  <c r="BK267" i="19"/>
  <c r="J239" i="19"/>
  <c r="BK173" i="19"/>
  <c r="J384" i="19"/>
  <c r="J345" i="19"/>
  <c r="BK257" i="19"/>
  <c r="J357" i="19"/>
  <c r="J233" i="19"/>
  <c r="BK384" i="19"/>
  <c r="BK349" i="19"/>
  <c r="BK319" i="19"/>
  <c r="BK367" i="19"/>
  <c r="BK357" i="19"/>
  <c r="BK233" i="19"/>
  <c r="J192" i="20"/>
  <c r="J197" i="20"/>
  <c r="J286" i="20"/>
  <c r="BK258" i="20"/>
  <c r="BK294" i="20"/>
  <c r="BK231" i="20"/>
  <c r="J300" i="20"/>
  <c r="J270" i="20"/>
  <c r="J280" i="20"/>
  <c r="J157" i="20"/>
  <c r="J282" i="20"/>
  <c r="BK221" i="20"/>
  <c r="J171" i="20"/>
  <c r="J295" i="20"/>
  <c r="BK136" i="20"/>
  <c r="BK152" i="20"/>
  <c r="BK310" i="21"/>
  <c r="J287" i="21"/>
  <c r="BK258" i="21"/>
  <c r="J232" i="21"/>
  <c r="BK327" i="21"/>
  <c r="BK242" i="21"/>
  <c r="J328" i="21"/>
  <c r="BK234" i="21"/>
  <c r="J327" i="21"/>
  <c r="BK331" i="21"/>
  <c r="J308" i="21"/>
  <c r="J215" i="21"/>
  <c r="BK193" i="21"/>
  <c r="BK170" i="21"/>
  <c r="J304" i="21"/>
  <c r="BK295" i="21"/>
  <c r="BK281" i="21"/>
  <c r="BK255" i="21"/>
  <c r="BK238" i="21"/>
  <c r="J203" i="21"/>
  <c r="J193" i="21"/>
  <c r="J166" i="21"/>
  <c r="BK298" i="21"/>
  <c r="BK277" i="21"/>
  <c r="BK262" i="21"/>
  <c r="J258" i="21"/>
  <c r="BK173" i="21"/>
  <c r="J132" i="21"/>
  <c r="J331" i="21"/>
  <c r="BK328" i="21"/>
  <c r="J315" i="21"/>
  <c r="BK217" i="21"/>
  <c r="BK188" i="21"/>
  <c r="J182" i="21"/>
  <c r="BK179" i="21"/>
  <c r="J176" i="21"/>
  <c r="BK141" i="21"/>
  <c r="BK333" i="21"/>
  <c r="J325" i="21"/>
  <c r="J321" i="21"/>
  <c r="BK311" i="21"/>
  <c r="BK335" i="21"/>
  <c r="J211" i="21"/>
  <c r="J266" i="21"/>
  <c r="J196" i="21"/>
  <c r="J205" i="21"/>
  <c r="J141" i="21"/>
  <c r="BK232" i="21"/>
  <c r="J147" i="21"/>
  <c r="J348" i="22"/>
  <c r="BK350" i="22"/>
  <c r="BK352" i="22"/>
  <c r="BK347" i="22"/>
  <c r="J322" i="22"/>
  <c r="J247" i="22"/>
  <c r="BK195" i="22"/>
  <c r="BK314" i="22"/>
  <c r="BK183" i="22"/>
  <c r="J338" i="22"/>
  <c r="J324" i="22"/>
  <c r="J225" i="22"/>
  <c r="J320" i="22"/>
  <c r="J200" i="22"/>
  <c r="BK293" i="22"/>
  <c r="BK289" i="22"/>
  <c r="BK200" i="22"/>
  <c r="BK326" i="22"/>
  <c r="J163" i="22"/>
  <c r="J206" i="22"/>
  <c r="BK342" i="22"/>
  <c r="BK210" i="22"/>
  <c r="J293" i="22"/>
  <c r="BK208" i="22"/>
  <c r="J183" i="22"/>
  <c r="J175" i="22"/>
  <c r="BK247" i="22"/>
  <c r="BK268" i="22"/>
  <c r="J303" i="22"/>
  <c r="J219" i="22"/>
  <c r="J239" i="23"/>
  <c r="J207" i="23"/>
  <c r="J134" i="23"/>
  <c r="BK171" i="23"/>
  <c r="J217" i="23"/>
  <c r="J231" i="23"/>
  <c r="J215" i="23"/>
  <c r="J171" i="24"/>
  <c r="J225" i="24"/>
  <c r="BK174" i="24"/>
  <c r="BK143" i="24"/>
  <c r="BK183" i="24"/>
  <c r="J219" i="24"/>
  <c r="BK281" i="24"/>
  <c r="BK264" i="24"/>
  <c r="BK225" i="24"/>
  <c r="J208" i="24"/>
  <c r="BK246" i="24"/>
  <c r="J174" i="24"/>
  <c r="J264" i="24"/>
  <c r="BK236" i="24"/>
  <c r="BK210" i="24"/>
  <c r="BK157" i="24"/>
  <c r="J218" i="24"/>
  <c r="BK162" i="24"/>
  <c r="J144" i="24"/>
  <c r="BK185" i="24"/>
  <c r="BK191" i="24"/>
  <c r="J270" i="24"/>
  <c r="F36" i="27"/>
  <c r="BC126" i="1" s="1"/>
  <c r="BK133" i="28"/>
  <c r="BK131" i="28"/>
  <c r="BK132" i="28"/>
  <c r="J251" i="2"/>
  <c r="J197" i="2"/>
  <c r="J245" i="2"/>
  <c r="J175" i="2"/>
  <c r="J202" i="2"/>
  <c r="BK172" i="2"/>
  <c r="J253" i="2"/>
  <c r="BK191" i="2"/>
  <c r="BK225" i="2"/>
  <c r="J189" i="2"/>
  <c r="J210" i="2"/>
  <c r="J199" i="2"/>
  <c r="BK222" i="2"/>
  <c r="J170" i="2"/>
  <c r="BK152" i="2"/>
  <c r="J198" i="2"/>
  <c r="BK224" i="2"/>
  <c r="BK233" i="2"/>
  <c r="J230" i="2"/>
  <c r="J224" i="2"/>
  <c r="BK204" i="2"/>
  <c r="BK235" i="2"/>
  <c r="J172" i="2"/>
  <c r="J206" i="2"/>
  <c r="BK150" i="2"/>
  <c r="BK170" i="2"/>
  <c r="J148" i="2"/>
  <c r="J136" i="2"/>
  <c r="J226" i="2"/>
  <c r="J214" i="3"/>
  <c r="BK199" i="3"/>
  <c r="J226" i="3"/>
  <c r="BK162" i="3"/>
  <c r="J192" i="3"/>
  <c r="BK211" i="3"/>
  <c r="BK181" i="3"/>
  <c r="BK183" i="3"/>
  <c r="BK192" i="3"/>
  <c r="BK143" i="3"/>
  <c r="J151" i="3"/>
  <c r="J207" i="3"/>
  <c r="J185" i="3"/>
  <c r="J139" i="3"/>
  <c r="BK202" i="3"/>
  <c r="BK347" i="4"/>
  <c r="BK392" i="4"/>
  <c r="BK242" i="4"/>
  <c r="BK387" i="4"/>
  <c r="J360" i="4"/>
  <c r="BK339" i="4"/>
  <c r="J219" i="4"/>
  <c r="BK377" i="4"/>
  <c r="J293" i="4"/>
  <c r="BK296" i="4"/>
  <c r="J357" i="4"/>
  <c r="BK375" i="4"/>
  <c r="J389" i="4"/>
  <c r="BK356" i="4"/>
  <c r="J320" i="4"/>
  <c r="BK343" i="4"/>
  <c r="J201" i="4"/>
  <c r="J375" i="4"/>
  <c r="BK290" i="4"/>
  <c r="J341" i="4"/>
  <c r="BK293" i="4"/>
  <c r="BK355" i="4"/>
  <c r="J242" i="4"/>
  <c r="J350" i="4"/>
  <c r="J232" i="4"/>
  <c r="J353" i="4"/>
  <c r="J304" i="4"/>
  <c r="BK244" i="4"/>
  <c r="BK230" i="4"/>
  <c r="BK327" i="4"/>
  <c r="J291" i="4"/>
  <c r="J177" i="4"/>
  <c r="BK337" i="4"/>
  <c r="J296" i="4"/>
  <c r="J276" i="4"/>
  <c r="BK170" i="4"/>
  <c r="J330" i="4"/>
  <c r="BK301" i="4"/>
  <c r="J207" i="4"/>
  <c r="BK198" i="4"/>
  <c r="J147" i="5"/>
  <c r="J155" i="5"/>
  <c r="J285" i="6"/>
  <c r="J269" i="6"/>
  <c r="BK245" i="6"/>
  <c r="J218" i="6"/>
  <c r="J149" i="6"/>
  <c r="J262" i="6"/>
  <c r="J175" i="6"/>
  <c r="BK266" i="6"/>
  <c r="J289" i="6"/>
  <c r="BK281" i="6"/>
  <c r="BK183" i="6"/>
  <c r="J267" i="6"/>
  <c r="J221" i="6"/>
  <c r="J255" i="6"/>
  <c r="J155" i="6"/>
  <c r="BK271" i="6"/>
  <c r="J197" i="6"/>
  <c r="BK223" i="6"/>
  <c r="BK260" i="6"/>
  <c r="BK249" i="6"/>
  <c r="BK140" i="6"/>
  <c r="BK254" i="6"/>
  <c r="BK251" i="6"/>
  <c r="BK200" i="6"/>
  <c r="J230" i="6"/>
  <c r="BK238" i="6"/>
  <c r="J137" i="6"/>
  <c r="BK273" i="7"/>
  <c r="J197" i="7"/>
  <c r="J277" i="7"/>
  <c r="J207" i="7"/>
  <c r="J259" i="7"/>
  <c r="J264" i="7"/>
  <c r="BK263" i="7"/>
  <c r="J249" i="7"/>
  <c r="BK254" i="7"/>
  <c r="J161" i="7"/>
  <c r="BK214" i="7"/>
  <c r="J239" i="7"/>
  <c r="J188" i="7"/>
  <c r="J144" i="7"/>
  <c r="J224" i="7"/>
  <c r="BK239" i="7"/>
  <c r="BK233" i="7"/>
  <c r="BK157" i="7"/>
  <c r="J220" i="7"/>
  <c r="BK222" i="7"/>
  <c r="BK498" i="8"/>
  <c r="BK166" i="8"/>
  <c r="BK555" i="8"/>
  <c r="J498" i="8"/>
  <c r="J568" i="8"/>
  <c r="BK383" i="8"/>
  <c r="BK237" i="8"/>
  <c r="BK589" i="8"/>
  <c r="J556" i="8"/>
  <c r="J321" i="8"/>
  <c r="J569" i="8"/>
  <c r="BK243" i="8"/>
  <c r="BK586" i="8"/>
  <c r="J592" i="8"/>
  <c r="J582" i="8"/>
  <c r="BK375" i="8"/>
  <c r="BK133" i="8"/>
  <c r="BK179" i="10"/>
  <c r="J143" i="10"/>
  <c r="BK224" i="10"/>
  <c r="BK217" i="10"/>
  <c r="BK178" i="10"/>
  <c r="BK169" i="10"/>
  <c r="J161" i="10"/>
  <c r="BK163" i="10"/>
  <c r="BK228" i="10"/>
  <c r="BK266" i="11"/>
  <c r="J251" i="11"/>
  <c r="J261" i="11"/>
  <c r="J229" i="11"/>
  <c r="BK239" i="11"/>
  <c r="BK223" i="11"/>
  <c r="BK201" i="11"/>
  <c r="J259" i="11"/>
  <c r="BK143" i="11"/>
  <c r="J196" i="11"/>
  <c r="BK269" i="11"/>
  <c r="BK267" i="11"/>
  <c r="J135" i="11"/>
  <c r="J159" i="11"/>
  <c r="BK241" i="11"/>
  <c r="J162" i="11"/>
  <c r="BK179" i="11"/>
  <c r="J183" i="11"/>
  <c r="BK139" i="11"/>
  <c r="BK149" i="11"/>
  <c r="J139" i="11"/>
  <c r="BK295" i="12"/>
  <c r="J267" i="12"/>
  <c r="BK267" i="12"/>
  <c r="BK250" i="12"/>
  <c r="BK218" i="12"/>
  <c r="J152" i="12"/>
  <c r="J217" i="12"/>
  <c r="BK288" i="12"/>
  <c r="J254" i="12"/>
  <c r="BK229" i="12"/>
  <c r="BK154" i="12"/>
  <c r="J292" i="12"/>
  <c r="J278" i="12"/>
  <c r="BK254" i="12"/>
  <c r="J211" i="12"/>
  <c r="J246" i="12"/>
  <c r="J208" i="12"/>
  <c r="BK179" i="12"/>
  <c r="J232" i="12"/>
  <c r="J171" i="12"/>
  <c r="J261" i="12"/>
  <c r="BK138" i="12"/>
  <c r="J132" i="12"/>
  <c r="BK171" i="12"/>
  <c r="BK269" i="18"/>
  <c r="BK198" i="18"/>
  <c r="BK291" i="18"/>
  <c r="BK271" i="18"/>
  <c r="J196" i="18"/>
  <c r="J132" i="18"/>
  <c r="J235" i="18"/>
  <c r="BK296" i="18"/>
  <c r="BK272" i="18"/>
  <c r="J163" i="18"/>
  <c r="J291" i="18"/>
  <c r="BK275" i="18"/>
  <c r="J183" i="18"/>
  <c r="J283" i="18"/>
  <c r="BK146" i="18"/>
  <c r="J268" i="18"/>
  <c r="J229" i="18"/>
  <c r="BK284" i="18"/>
  <c r="J187" i="18"/>
  <c r="J267" i="18"/>
  <c r="J258" i="18"/>
  <c r="BK266" i="18"/>
  <c r="J173" i="18"/>
  <c r="J232" i="18"/>
  <c r="J256" i="18"/>
  <c r="BK225" i="18"/>
  <c r="J161" i="18"/>
  <c r="BK370" i="19"/>
  <c r="J294" i="19"/>
  <c r="BK163" i="19"/>
  <c r="J392" i="19"/>
  <c r="J185" i="19"/>
  <c r="J371" i="19"/>
  <c r="J306" i="19"/>
  <c r="BK239" i="19"/>
  <c r="BK302" i="19"/>
  <c r="J209" i="19"/>
  <c r="J339" i="19"/>
  <c r="J251" i="19"/>
  <c r="BK372" i="19"/>
  <c r="BK299" i="19"/>
  <c r="J163" i="19"/>
  <c r="J386" i="19"/>
  <c r="BK339" i="19"/>
  <c r="J249" i="19"/>
  <c r="BK185" i="19"/>
  <c r="J359" i="19"/>
  <c r="BK342" i="19"/>
  <c r="BK177" i="19"/>
  <c r="J244" i="19"/>
  <c r="BK388" i="19"/>
  <c r="BK217" i="19"/>
  <c r="J365" i="19"/>
  <c r="J354" i="19"/>
  <c r="BK375" i="19"/>
  <c r="BK353" i="19"/>
  <c r="BK394" i="19"/>
  <c r="BK175" i="19"/>
  <c r="BK354" i="19"/>
  <c r="J253" i="19"/>
  <c r="BK231" i="19"/>
  <c r="J281" i="19"/>
  <c r="BK304" i="19"/>
  <c r="BK371" i="19"/>
  <c r="BK272" i="20"/>
  <c r="BK286" i="20"/>
  <c r="J226" i="20"/>
  <c r="J187" i="20"/>
  <c r="BK298" i="20"/>
  <c r="BK295" i="20"/>
  <c r="BK131" i="20"/>
  <c r="BK317" i="20"/>
  <c r="J248" i="20"/>
  <c r="BK239" i="20"/>
  <c r="BK291" i="20"/>
  <c r="J279" i="20"/>
  <c r="J239" i="20"/>
  <c r="J288" i="20"/>
  <c r="J203" i="20"/>
  <c r="BK279" i="20"/>
  <c r="J268" i="20"/>
  <c r="BK221" i="21"/>
  <c r="BK214" i="21"/>
  <c r="J335" i="21"/>
  <c r="BK166" i="21"/>
  <c r="J244" i="21"/>
  <c r="BK304" i="21"/>
  <c r="BK211" i="21"/>
  <c r="J173" i="21"/>
  <c r="BK249" i="21"/>
  <c r="BK322" i="21"/>
  <c r="J201" i="21"/>
  <c r="BK202" i="21"/>
  <c r="BK156" i="21"/>
  <c r="J347" i="22"/>
  <c r="J262" i="22"/>
  <c r="J342" i="22"/>
  <c r="BK329" i="22"/>
  <c r="J312" i="22"/>
  <c r="J245" i="22"/>
  <c r="J177" i="22"/>
  <c r="J272" i="22"/>
  <c r="J289" i="22"/>
  <c r="J186" i="22"/>
  <c r="BK238" i="23"/>
  <c r="J189" i="23"/>
  <c r="J235" i="23"/>
  <c r="BK246" i="23"/>
  <c r="BK243" i="23"/>
  <c r="BK217" i="23"/>
  <c r="J194" i="23"/>
  <c r="BK178" i="23"/>
  <c r="BK236" i="23"/>
  <c r="BK139" i="23"/>
  <c r="BK179" i="23"/>
  <c r="J145" i="23"/>
  <c r="J233" i="23"/>
  <c r="J178" i="23"/>
  <c r="BK231" i="23"/>
  <c r="J213" i="23"/>
  <c r="J175" i="23"/>
  <c r="BK204" i="23"/>
  <c r="BK145" i="23"/>
  <c r="J141" i="23"/>
  <c r="J173" i="23"/>
  <c r="BK256" i="24"/>
  <c r="BK232" i="24"/>
  <c r="BK171" i="24"/>
  <c r="J261" i="24"/>
  <c r="J246" i="24"/>
  <c r="J190" i="24"/>
  <c r="J149" i="24"/>
  <c r="J232" i="24"/>
  <c r="J234" i="24"/>
  <c r="J168" i="24"/>
  <c r="J153" i="24"/>
  <c r="J200" i="24"/>
  <c r="J277" i="24"/>
  <c r="J187" i="24"/>
  <c r="J268" i="24"/>
  <c r="BK262" i="24"/>
  <c r="J238" i="24"/>
  <c r="BK165" i="24"/>
  <c r="J288" i="24"/>
  <c r="BK180" i="24"/>
  <c r="BK276" i="24"/>
  <c r="J252" i="24"/>
  <c r="BK222" i="24"/>
  <c r="J198" i="24"/>
  <c r="BK153" i="24"/>
  <c r="BK136" i="24"/>
  <c r="J177" i="24"/>
  <c r="J239" i="24"/>
  <c r="BK274" i="24"/>
  <c r="BK212" i="24"/>
  <c r="J283" i="24"/>
  <c r="J132" i="28"/>
  <c r="J129" i="28"/>
  <c r="BK138" i="28"/>
  <c r="BK245" i="2"/>
  <c r="BK243" i="2"/>
  <c r="BK196" i="2"/>
  <c r="BK241" i="2"/>
  <c r="AS95" i="1"/>
  <c r="BK234" i="2"/>
  <c r="BK232" i="2"/>
  <c r="BK226" i="2"/>
  <c r="J214" i="2"/>
  <c r="J181" i="2"/>
  <c r="J192" i="2"/>
  <c r="BK218" i="2"/>
  <c r="J152" i="2"/>
  <c r="J169" i="2"/>
  <c r="J141" i="2"/>
  <c r="J164" i="2"/>
  <c r="BK219" i="3"/>
  <c r="J224" i="3"/>
  <c r="J175" i="3"/>
  <c r="J231" i="3"/>
  <c r="BK209" i="3"/>
  <c r="BK189" i="3"/>
  <c r="BK210" i="3"/>
  <c r="BK136" i="3"/>
  <c r="BK203" i="4"/>
  <c r="J282" i="4"/>
  <c r="BK324" i="4"/>
  <c r="BK316" i="4"/>
  <c r="BK225" i="4"/>
  <c r="J324" i="4"/>
  <c r="BK282" i="4"/>
  <c r="BK172" i="6"/>
  <c r="BK240" i="6"/>
  <c r="BK144" i="6"/>
  <c r="BK149" i="6"/>
  <c r="BK269" i="6"/>
  <c r="J272" i="6"/>
  <c r="BK264" i="6"/>
  <c r="BK285" i="6"/>
  <c r="J258" i="6"/>
  <c r="BK137" i="6"/>
  <c r="J169" i="6"/>
  <c r="J263" i="6"/>
  <c r="BK168" i="6"/>
  <c r="J207" i="6"/>
  <c r="BK243" i="6"/>
  <c r="BK178" i="6"/>
  <c r="BK225" i="6"/>
  <c r="J172" i="6"/>
  <c r="J133" i="6"/>
  <c r="BK268" i="7"/>
  <c r="J217" i="7"/>
  <c r="BK192" i="7"/>
  <c r="J276" i="7"/>
  <c r="J253" i="7"/>
  <c r="J172" i="7"/>
  <c r="J211" i="7"/>
  <c r="J247" i="7"/>
  <c r="J153" i="7"/>
  <c r="BK258" i="7"/>
  <c r="J174" i="7"/>
  <c r="J133" i="7"/>
  <c r="J149" i="7"/>
  <c r="J164" i="7"/>
  <c r="BK197" i="7"/>
  <c r="J385" i="8"/>
  <c r="BK576" i="8"/>
  <c r="J533" i="8"/>
  <c r="BK573" i="8"/>
  <c r="BK386" i="8"/>
  <c r="J571" i="8"/>
  <c r="BK398" i="8"/>
  <c r="BK581" i="8"/>
  <c r="J575" i="8"/>
  <c r="BK574" i="8"/>
  <c r="BK279" i="8"/>
  <c r="BK584" i="8"/>
  <c r="J594" i="8"/>
  <c r="J584" i="8"/>
  <c r="BK372" i="8"/>
  <c r="J331" i="8"/>
  <c r="J517" i="8"/>
  <c r="J394" i="8"/>
  <c r="BK237" i="10"/>
  <c r="BK229" i="10"/>
  <c r="J202" i="10"/>
  <c r="J165" i="10"/>
  <c r="BK192" i="10"/>
  <c r="J200" i="10"/>
  <c r="J188" i="10"/>
  <c r="BK254" i="11"/>
  <c r="J254" i="11"/>
  <c r="BK259" i="11"/>
  <c r="BK183" i="11"/>
  <c r="BK229" i="11"/>
  <c r="J246" i="11"/>
  <c r="BK133" i="11"/>
  <c r="J221" i="11"/>
  <c r="BK200" i="11"/>
  <c r="BK247" i="11"/>
  <c r="J225" i="11"/>
  <c r="BK246" i="11"/>
  <c r="J156" i="11"/>
  <c r="BK225" i="11"/>
  <c r="BK217" i="11"/>
  <c r="BK180" i="11"/>
  <c r="J210" i="11"/>
  <c r="BK153" i="11"/>
  <c r="J301" i="12"/>
  <c r="J210" i="12"/>
  <c r="J272" i="12"/>
  <c r="BK223" i="12"/>
  <c r="J198" i="12"/>
  <c r="BK162" i="12"/>
  <c r="J218" i="12"/>
  <c r="BK226" i="12"/>
  <c r="J237" i="12"/>
  <c r="J190" i="12"/>
  <c r="J217" i="18"/>
  <c r="BK301" i="18"/>
  <c r="J279" i="18"/>
  <c r="BK260" i="18"/>
  <c r="BK176" i="18"/>
  <c r="J304" i="18"/>
  <c r="J301" i="18"/>
  <c r="BK274" i="18"/>
  <c r="BK181" i="18"/>
  <c r="J143" i="18"/>
  <c r="J280" i="18"/>
  <c r="BK195" i="18"/>
  <c r="BK287" i="18"/>
  <c r="BK255" i="18"/>
  <c r="BK278" i="18"/>
  <c r="J179" i="18"/>
  <c r="J272" i="18"/>
  <c r="J250" i="18"/>
  <c r="BK138" i="19"/>
  <c r="J138" i="19"/>
  <c r="J349" i="19"/>
  <c r="BK209" i="19"/>
  <c r="BK369" i="19"/>
  <c r="BK344" i="19"/>
  <c r="BK340" i="19"/>
  <c r="BK389" i="19"/>
  <c r="J255" i="19"/>
  <c r="J379" i="19"/>
  <c r="BK244" i="19"/>
  <c r="BK376" i="19"/>
  <c r="J275" i="20"/>
  <c r="BK144" i="20"/>
  <c r="J208" i="20"/>
  <c r="J289" i="20"/>
  <c r="J313" i="20"/>
  <c r="BK300" i="20"/>
  <c r="BK171" i="20"/>
  <c r="J301" i="20"/>
  <c r="BK280" i="20"/>
  <c r="J293" i="20"/>
  <c r="J169" i="20"/>
  <c r="BK285" i="20"/>
  <c r="BK310" i="20"/>
  <c r="BK290" i="20"/>
  <c r="J278" i="20"/>
  <c r="BK309" i="20"/>
  <c r="BK270" i="20"/>
  <c r="BK188" i="20"/>
  <c r="BK277" i="20"/>
  <c r="J307" i="20"/>
  <c r="J272" i="20"/>
  <c r="J193" i="20"/>
  <c r="J152" i="20"/>
  <c r="J294" i="20"/>
  <c r="BK177" i="20"/>
  <c r="BK139" i="20"/>
  <c r="BK309" i="21"/>
  <c r="BK273" i="21"/>
  <c r="BK213" i="21"/>
  <c r="BK325" i="21"/>
  <c r="BK203" i="21"/>
  <c r="BK291" i="21"/>
  <c r="J156" i="21"/>
  <c r="BK164" i="21"/>
  <c r="BK228" i="21"/>
  <c r="J213" i="21"/>
  <c r="J217" i="21"/>
  <c r="J199" i="21"/>
  <c r="BK312" i="21"/>
  <c r="J214" i="21"/>
  <c r="BK205" i="21"/>
  <c r="J150" i="21"/>
  <c r="J221" i="21"/>
  <c r="BK337" i="22"/>
  <c r="J331" i="22"/>
  <c r="J265" i="22"/>
  <c r="BK335" i="22"/>
  <c r="J335" i="22"/>
  <c r="J325" i="22"/>
  <c r="BK307" i="22"/>
  <c r="J203" i="22"/>
  <c r="BK345" i="22"/>
  <c r="BK258" i="22"/>
  <c r="BK173" i="22"/>
  <c r="BK332" i="22"/>
  <c r="BK232" i="22"/>
  <c r="J171" i="22"/>
  <c r="BK327" i="22"/>
  <c r="BK328" i="22"/>
  <c r="BK245" i="22"/>
  <c r="BK211" i="22"/>
  <c r="J326" i="22"/>
  <c r="BK132" i="22"/>
  <c r="J232" i="22"/>
  <c r="J155" i="22"/>
  <c r="J223" i="22"/>
  <c r="J173" i="22"/>
  <c r="BK146" i="22"/>
  <c r="J276" i="22"/>
  <c r="BK312" i="22"/>
  <c r="J146" i="22"/>
  <c r="J201" i="23"/>
  <c r="J246" i="23"/>
  <c r="BK168" i="23"/>
  <c r="J184" i="23"/>
  <c r="J225" i="23"/>
  <c r="BK192" i="23"/>
  <c r="J162" i="23"/>
  <c r="J137" i="23"/>
  <c r="J238" i="23"/>
  <c r="J186" i="23"/>
  <c r="J159" i="23"/>
  <c r="BK189" i="23"/>
  <c r="J216" i="23"/>
  <c r="BK196" i="23"/>
  <c r="J196" i="23"/>
  <c r="J176" i="23"/>
  <c r="BK173" i="23"/>
  <c r="BK150" i="23"/>
  <c r="J185" i="24"/>
  <c r="BK149" i="24"/>
  <c r="BK252" i="24"/>
  <c r="BK188" i="24"/>
  <c r="J137" i="24"/>
  <c r="J222" i="24"/>
  <c r="J188" i="24"/>
  <c r="BK137" i="24"/>
  <c r="BK140" i="24"/>
  <c r="BK286" i="24"/>
  <c r="J286" i="24"/>
  <c r="J276" i="24"/>
  <c r="BK242" i="24"/>
  <c r="BK200" i="24"/>
  <c r="J147" i="24"/>
  <c r="BK239" i="24"/>
  <c r="BK132" i="24"/>
  <c r="J255" i="24"/>
  <c r="J230" i="24"/>
  <c r="BK196" i="24"/>
  <c r="J140" i="24"/>
  <c r="J180" i="24"/>
  <c r="J262" i="24"/>
  <c r="J284" i="24"/>
  <c r="J203" i="24"/>
  <c r="BK151" i="24"/>
  <c r="J212" i="24"/>
  <c r="J176" i="3"/>
  <c r="J219" i="3"/>
  <c r="J181" i="3"/>
  <c r="BK179" i="3"/>
  <c r="J169" i="3"/>
  <c r="J194" i="3"/>
  <c r="BK185" i="3"/>
  <c r="BK144" i="3"/>
  <c r="J153" i="3"/>
  <c r="BK207" i="3"/>
  <c r="J143" i="3"/>
  <c r="BK194" i="3"/>
  <c r="J162" i="3"/>
  <c r="J173" i="3"/>
  <c r="J361" i="4"/>
  <c r="BK334" i="4"/>
  <c r="J366" i="4"/>
  <c r="BK353" i="4"/>
  <c r="BK304" i="4"/>
  <c r="BK358" i="4"/>
  <c r="J379" i="4"/>
  <c r="BK222" i="4"/>
  <c r="J397" i="4"/>
  <c r="BK366" i="4"/>
  <c r="BK352" i="4"/>
  <c r="BK362" i="4"/>
  <c r="J315" i="4"/>
  <c r="J164" i="4"/>
  <c r="J274" i="4"/>
  <c r="J349" i="4"/>
  <c r="J240" i="4"/>
  <c r="J348" i="4"/>
  <c r="J222" i="4"/>
  <c r="J134" i="4"/>
  <c r="BK345" i="4"/>
  <c r="J246" i="4"/>
  <c r="BK348" i="4"/>
  <c r="J336" i="4"/>
  <c r="J294" i="4"/>
  <c r="J198" i="4"/>
  <c r="BK340" i="4"/>
  <c r="BK305" i="4"/>
  <c r="J288" i="4"/>
  <c r="J146" i="4"/>
  <c r="J318" i="4"/>
  <c r="BK247" i="4"/>
  <c r="J327" i="4"/>
  <c r="J156" i="5"/>
  <c r="J284" i="6"/>
  <c r="J266" i="6"/>
  <c r="J248" i="6"/>
  <c r="J205" i="6"/>
  <c r="BK267" i="6"/>
  <c r="BK180" i="6"/>
  <c r="J243" i="6"/>
  <c r="J269" i="7"/>
  <c r="BK226" i="7"/>
  <c r="BK196" i="7"/>
  <c r="BK269" i="7"/>
  <c r="J181" i="7"/>
  <c r="J271" i="7"/>
  <c r="BK276" i="7"/>
  <c r="J262" i="7"/>
  <c r="J176" i="7"/>
  <c r="BK229" i="7"/>
  <c r="J261" i="7"/>
  <c r="BK217" i="7"/>
  <c r="BK224" i="7"/>
  <c r="BK153" i="7"/>
  <c r="J169" i="7"/>
  <c r="J166" i="7"/>
  <c r="BK242" i="7"/>
  <c r="J250" i="7"/>
  <c r="BK248" i="7"/>
  <c r="BK161" i="7"/>
  <c r="BK188" i="7"/>
  <c r="BK133" i="7"/>
  <c r="BK543" i="8"/>
  <c r="BK582" i="8"/>
  <c r="J508" i="8"/>
  <c r="BK141" i="10"/>
  <c r="J231" i="10"/>
  <c r="BK208" i="10"/>
  <c r="J175" i="10"/>
  <c r="BK166" i="10"/>
  <c r="J219" i="10"/>
  <c r="BK202" i="10"/>
  <c r="J206" i="10"/>
  <c r="J264" i="11"/>
  <c r="J253" i="11"/>
  <c r="BK244" i="11"/>
  <c r="J241" i="11"/>
  <c r="J227" i="11"/>
  <c r="J245" i="11"/>
  <c r="J269" i="11"/>
  <c r="BK204" i="11"/>
  <c r="BK212" i="11"/>
  <c r="BK243" i="11"/>
  <c r="J240" i="11"/>
  <c r="J170" i="11"/>
  <c r="BK170" i="11"/>
  <c r="J192" i="11"/>
  <c r="BK210" i="11"/>
  <c r="BK177" i="11"/>
  <c r="J149" i="11"/>
  <c r="J151" i="11"/>
  <c r="J147" i="11"/>
  <c r="J303" i="12"/>
  <c r="BK293" i="12"/>
  <c r="BK257" i="12"/>
  <c r="BK206" i="12"/>
  <c r="BK211" i="12"/>
  <c r="BK169" i="12"/>
  <c r="J157" i="12"/>
  <c r="J252" i="12"/>
  <c r="BK272" i="12"/>
  <c r="BK220" i="12"/>
  <c r="J138" i="12"/>
  <c r="J255" i="12"/>
  <c r="BK282" i="12"/>
  <c r="BK274" i="12"/>
  <c r="J236" i="12"/>
  <c r="BK175" i="12"/>
  <c r="J220" i="12"/>
  <c r="J164" i="12"/>
  <c r="BK198" i="12"/>
  <c r="BK152" i="12"/>
  <c r="J154" i="12"/>
  <c r="BK255" i="12"/>
  <c r="J274" i="12"/>
  <c r="J36" i="16"/>
  <c r="AW111" i="1" s="1"/>
  <c r="BK276" i="18"/>
  <c r="BK263" i="18"/>
  <c r="J270" i="18"/>
  <c r="J254" i="18"/>
  <c r="BK161" i="18"/>
  <c r="J287" i="18"/>
  <c r="J278" i="18"/>
  <c r="BK190" i="18"/>
  <c r="J157" i="18"/>
  <c r="BK283" i="18"/>
  <c r="BK196" i="18"/>
  <c r="BK293" i="18"/>
  <c r="BK277" i="18"/>
  <c r="J214" i="18"/>
  <c r="BK265" i="18"/>
  <c r="J240" i="18"/>
  <c r="BK159" i="18"/>
  <c r="J262" i="18"/>
  <c r="BK168" i="18"/>
  <c r="BK259" i="18"/>
  <c r="J198" i="18"/>
  <c r="J257" i="18"/>
  <c r="J226" i="18"/>
  <c r="BK253" i="18"/>
  <c r="J219" i="18"/>
  <c r="J253" i="18"/>
  <c r="J184" i="18"/>
  <c r="BK232" i="18"/>
  <c r="BK137" i="18"/>
  <c r="J367" i="19"/>
  <c r="J277" i="19"/>
  <c r="J146" i="19"/>
  <c r="J388" i="19"/>
  <c r="BK191" i="19"/>
  <c r="J370" i="19"/>
  <c r="J311" i="19"/>
  <c r="BK365" i="19"/>
  <c r="J283" i="19"/>
  <c r="BK396" i="19"/>
  <c r="J341" i="19"/>
  <c r="J229" i="19"/>
  <c r="J331" i="19"/>
  <c r="BK277" i="19"/>
  <c r="BK368" i="19"/>
  <c r="J355" i="19"/>
  <c r="J252" i="19"/>
  <c r="BK235" i="19"/>
  <c r="BK152" i="19"/>
  <c r="J347" i="19"/>
  <c r="BK281" i="19"/>
  <c r="BK383" i="19"/>
  <c r="J235" i="19"/>
  <c r="J373" i="19"/>
  <c r="BK348" i="19"/>
  <c r="J369" i="19"/>
  <c r="BK361" i="19"/>
  <c r="BK203" i="19"/>
  <c r="BK360" i="19"/>
  <c r="BK343" i="19"/>
  <c r="J344" i="19"/>
  <c r="J394" i="19"/>
  <c r="J308" i="19"/>
  <c r="BK252" i="19"/>
  <c r="BK347" i="19"/>
  <c r="BK315" i="20"/>
  <c r="J195" i="20"/>
  <c r="J258" i="20"/>
  <c r="BK197" i="20"/>
  <c r="J214" i="20"/>
  <c r="J188" i="20"/>
  <c r="BK296" i="20"/>
  <c r="J269" i="20"/>
  <c r="J136" i="20"/>
  <c r="BK244" i="21"/>
  <c r="BK199" i="21"/>
  <c r="BK317" i="21"/>
  <c r="J298" i="21"/>
  <c r="BK201" i="21"/>
  <c r="BK215" i="21"/>
  <c r="J309" i="21"/>
  <c r="J303" i="21"/>
  <c r="J207" i="21"/>
  <c r="J255" i="21"/>
  <c r="J273" i="21"/>
  <c r="J314" i="21"/>
  <c r="BK303" i="21"/>
  <c r="BK287" i="21"/>
  <c r="J179" i="21"/>
  <c r="J242" i="21"/>
  <c r="BK132" i="21"/>
  <c r="BK209" i="21"/>
  <c r="BK314" i="21"/>
  <c r="BK218" i="21"/>
  <c r="J345" i="22"/>
  <c r="J352" i="22"/>
  <c r="BK239" i="22"/>
  <c r="J350" i="22"/>
  <c r="BK338" i="22"/>
  <c r="J319" i="22"/>
  <c r="J221" i="22"/>
  <c r="J212" i="22"/>
  <c r="BK219" i="22"/>
  <c r="BK163" i="22"/>
  <c r="BK322" i="22"/>
  <c r="J216" i="22"/>
  <c r="J330" i="22"/>
  <c r="J228" i="22"/>
  <c r="BK348" i="22"/>
  <c r="BK276" i="22"/>
  <c r="J339" i="22"/>
  <c r="BK272" i="22"/>
  <c r="J132" i="22"/>
  <c r="J140" i="22"/>
  <c r="J334" i="22"/>
  <c r="BK175" i="22"/>
  <c r="J226" i="22"/>
  <c r="BK180" i="22"/>
  <c r="BK265" i="22"/>
  <c r="BK248" i="22"/>
  <c r="J243" i="22"/>
  <c r="BK299" i="22"/>
  <c r="J195" i="22"/>
  <c r="BK233" i="23"/>
  <c r="BK184" i="23"/>
  <c r="J227" i="23"/>
  <c r="J212" i="23"/>
  <c r="BK235" i="23"/>
  <c r="BK213" i="23"/>
  <c r="J156" i="23"/>
  <c r="J241" i="23"/>
  <c r="J219" i="23"/>
  <c r="J222" i="23"/>
  <c r="BK175" i="23"/>
  <c r="BK212" i="23"/>
  <c r="BK200" i="23"/>
  <c r="BK221" i="23"/>
  <c r="J204" i="23"/>
  <c r="J200" i="23"/>
  <c r="BK186" i="23"/>
  <c r="BK141" i="23"/>
  <c r="BK134" i="23"/>
  <c r="BK255" i="24"/>
  <c r="BK187" i="24"/>
  <c r="BK160" i="24"/>
  <c r="J256" i="24"/>
  <c r="J194" i="24"/>
  <c r="J183" i="24"/>
  <c r="J236" i="24"/>
  <c r="BK190" i="24"/>
  <c r="J157" i="24"/>
  <c r="J248" i="24"/>
  <c r="J137" i="28"/>
  <c r="J139" i="28"/>
  <c r="J150" i="2"/>
  <c r="J241" i="2"/>
  <c r="BK198" i="2"/>
  <c r="BK136" i="2"/>
  <c r="J232" i="2"/>
  <c r="J186" i="2"/>
  <c r="J223" i="3"/>
  <c r="BK214" i="3"/>
  <c r="BK385" i="4"/>
  <c r="BK390" i="4"/>
  <c r="J377" i="4"/>
  <c r="J305" i="4"/>
  <c r="J374" i="4"/>
  <c r="J332" i="4"/>
  <c r="J359" i="4"/>
  <c r="BK333" i="4"/>
  <c r="J203" i="4"/>
  <c r="J347" i="4"/>
  <c r="J275" i="4"/>
  <c r="J358" i="4"/>
  <c r="J352" i="4"/>
  <c r="J188" i="4"/>
  <c r="BK330" i="4"/>
  <c r="J205" i="4"/>
  <c r="BK219" i="4"/>
  <c r="BK300" i="4"/>
  <c r="J141" i="5"/>
  <c r="BK147" i="5"/>
  <c r="BK265" i="6"/>
  <c r="BK161" i="6"/>
  <c r="J177" i="6"/>
  <c r="BK213" i="6"/>
  <c r="J195" i="6"/>
  <c r="J200" i="6"/>
  <c r="J281" i="6"/>
  <c r="BK155" i="6"/>
  <c r="BK257" i="6"/>
  <c r="J225" i="6"/>
  <c r="BK175" i="6"/>
  <c r="J178" i="6"/>
  <c r="BK259" i="7"/>
  <c r="BK168" i="7"/>
  <c r="J178" i="7"/>
  <c r="BK281" i="7"/>
  <c r="J256" i="7"/>
  <c r="J202" i="7"/>
  <c r="BK149" i="7"/>
  <c r="BK546" i="8"/>
  <c r="J381" i="8"/>
  <c r="BK153" i="8"/>
  <c r="J443" i="8"/>
  <c r="BK571" i="8"/>
  <c r="J293" i="8"/>
  <c r="BK370" i="8"/>
  <c r="J341" i="8"/>
  <c r="J247" i="8"/>
  <c r="BK239" i="8"/>
  <c r="BK580" i="8"/>
  <c r="J574" i="8"/>
  <c r="BK565" i="8"/>
  <c r="BK562" i="8"/>
  <c r="J553" i="8"/>
  <c r="J539" i="8"/>
  <c r="BK433" i="8"/>
  <c r="J133" i="8"/>
  <c r="J452" i="8"/>
  <c r="J374" i="8"/>
  <c r="J332" i="8"/>
  <c r="BK216" i="8"/>
  <c r="BK321" i="8"/>
  <c r="BK517" i="8"/>
  <c r="BK251" i="8"/>
  <c r="BK392" i="8"/>
  <c r="BK535" i="8"/>
  <c r="J395" i="8"/>
  <c r="J413" i="8"/>
  <c r="J254" i="9"/>
  <c r="J131" i="9"/>
  <c r="BK249" i="9"/>
  <c r="BK128" i="9"/>
  <c r="BK246" i="9"/>
  <c r="J243" i="10"/>
  <c r="BK165" i="10"/>
  <c r="J232" i="10"/>
  <c r="J184" i="10"/>
  <c r="BK133" i="10"/>
  <c r="J247" i="10"/>
  <c r="J245" i="10"/>
  <c r="J145" i="10"/>
  <c r="J210" i="10"/>
  <c r="J135" i="10"/>
  <c r="BK235" i="10"/>
  <c r="BK161" i="10"/>
  <c r="J133" i="10"/>
  <c r="BK171" i="10"/>
  <c r="BK200" i="10"/>
  <c r="J185" i="2"/>
  <c r="BK212" i="2"/>
  <c r="BK192" i="2"/>
  <c r="J221" i="2"/>
  <c r="J223" i="2"/>
  <c r="J146" i="2"/>
  <c r="J234" i="2"/>
  <c r="BK228" i="2"/>
  <c r="J139" i="2"/>
  <c r="J255" i="2"/>
  <c r="J163" i="2"/>
  <c r="BK223" i="3"/>
  <c r="BK141" i="3"/>
  <c r="J198" i="3"/>
  <c r="BK159" i="3"/>
  <c r="J205" i="3"/>
  <c r="BK173" i="3"/>
  <c r="BK153" i="3"/>
  <c r="BK369" i="4"/>
  <c r="J337" i="4"/>
  <c r="J369" i="4"/>
  <c r="J290" i="4"/>
  <c r="BK276" i="4"/>
  <c r="J308" i="4"/>
  <c r="J210" i="4"/>
  <c r="J39" i="36" l="1"/>
  <c r="H39" i="36"/>
  <c r="J8" i="36"/>
  <c r="J7" i="36" s="1"/>
  <c r="H8" i="36"/>
  <c r="J125" i="25"/>
  <c r="BK125" i="25"/>
  <c r="I69" i="33"/>
  <c r="J30" i="32"/>
  <c r="J72" i="32"/>
  <c r="J67" i="31"/>
  <c r="J101" i="31"/>
  <c r="I140" i="31"/>
  <c r="J68" i="30"/>
  <c r="J30" i="29"/>
  <c r="J75" i="29"/>
  <c r="J36" i="26"/>
  <c r="H7" i="36"/>
  <c r="L52" i="36"/>
  <c r="L39" i="36" s="1"/>
  <c r="L13" i="36"/>
  <c r="L8" i="36" s="1"/>
  <c r="L7" i="36" s="1"/>
  <c r="I121" i="27" s="1"/>
  <c r="J20" i="35"/>
  <c r="I125" i="26" s="1"/>
  <c r="J28" i="33"/>
  <c r="J30" i="33"/>
  <c r="J28" i="32"/>
  <c r="J71" i="32" s="1"/>
  <c r="J28" i="31"/>
  <c r="J66" i="31" s="1"/>
  <c r="J68" i="31" s="1"/>
  <c r="J99" i="31"/>
  <c r="I139" i="31"/>
  <c r="I141" i="31" s="1"/>
  <c r="J29" i="30"/>
  <c r="J31" i="30"/>
  <c r="J74" i="29"/>
  <c r="BK249" i="4"/>
  <c r="J249" i="4"/>
  <c r="J104" i="4" s="1"/>
  <c r="R346" i="4"/>
  <c r="T154" i="5"/>
  <c r="R206" i="6"/>
  <c r="T273" i="6"/>
  <c r="T246" i="7"/>
  <c r="BK397" i="8"/>
  <c r="J397" i="8" s="1"/>
  <c r="J104" i="8" s="1"/>
  <c r="P212" i="10"/>
  <c r="P251" i="10"/>
  <c r="BK201" i="12"/>
  <c r="J201" i="12" s="1"/>
  <c r="J99" i="12" s="1"/>
  <c r="BK245" i="12"/>
  <c r="J245" i="12" s="1"/>
  <c r="J103" i="12" s="1"/>
  <c r="T300" i="12"/>
  <c r="P252" i="18"/>
  <c r="P338" i="19"/>
  <c r="T225" i="20"/>
  <c r="T131" i="22"/>
  <c r="BK336" i="22"/>
  <c r="J336" i="22"/>
  <c r="J105" i="22" s="1"/>
  <c r="BK132" i="2"/>
  <c r="J132" i="2"/>
  <c r="J100" i="2" s="1"/>
  <c r="T190" i="2"/>
  <c r="R193" i="2"/>
  <c r="P201" i="2"/>
  <c r="P239" i="2"/>
  <c r="T246" i="2"/>
  <c r="BK132" i="3"/>
  <c r="J132" i="3" s="1"/>
  <c r="J100" i="3" s="1"/>
  <c r="T182" i="3"/>
  <c r="T131" i="3" s="1"/>
  <c r="T130" i="3" s="1"/>
  <c r="BK203" i="3"/>
  <c r="J203" i="3" s="1"/>
  <c r="J105" i="3" s="1"/>
  <c r="T215" i="3"/>
  <c r="P224" i="4"/>
  <c r="T224" i="4"/>
  <c r="R134" i="5"/>
  <c r="BK132" i="6"/>
  <c r="J132" i="6"/>
  <c r="J100" i="6" s="1"/>
  <c r="BK247" i="6"/>
  <c r="J247" i="6" s="1"/>
  <c r="J105" i="6" s="1"/>
  <c r="R280" i="6"/>
  <c r="T132" i="7"/>
  <c r="R213" i="7"/>
  <c r="R272" i="7"/>
  <c r="BK530" i="8"/>
  <c r="J530" i="8" s="1"/>
  <c r="J105" i="8" s="1"/>
  <c r="R245" i="9"/>
  <c r="R203" i="10"/>
  <c r="P244" i="10"/>
  <c r="BK132" i="11"/>
  <c r="J132" i="11" s="1"/>
  <c r="J100" i="11" s="1"/>
  <c r="R207" i="11"/>
  <c r="BK255" i="11"/>
  <c r="J255" i="11" s="1"/>
  <c r="J106" i="11" s="1"/>
  <c r="BK131" i="12"/>
  <c r="T213" i="12"/>
  <c r="P245" i="12"/>
  <c r="T285" i="18"/>
  <c r="P289" i="19"/>
  <c r="T267" i="20"/>
  <c r="P131" i="21"/>
  <c r="R302" i="21"/>
  <c r="BK131" i="22"/>
  <c r="J131" i="22" s="1"/>
  <c r="J100" i="22" s="1"/>
  <c r="T318" i="22"/>
  <c r="T234" i="23"/>
  <c r="P133" i="4"/>
  <c r="T231" i="4"/>
  <c r="BK346" i="4"/>
  <c r="J346" i="4"/>
  <c r="J106" i="4" s="1"/>
  <c r="R388" i="4"/>
  <c r="BK154" i="5"/>
  <c r="J154" i="5"/>
  <c r="J102" i="5" s="1"/>
  <c r="T247" i="6"/>
  <c r="R246" i="7"/>
  <c r="R379" i="8"/>
  <c r="T174" i="9"/>
  <c r="T132" i="10"/>
  <c r="P226" i="10"/>
  <c r="P132" i="11"/>
  <c r="BK207" i="11"/>
  <c r="BK131" i="11" s="1"/>
  <c r="J131" i="11" s="1"/>
  <c r="J99" i="11" s="1"/>
  <c r="BK237" i="11"/>
  <c r="J237" i="11"/>
  <c r="J105" i="11" s="1"/>
  <c r="P201" i="12"/>
  <c r="P222" i="12"/>
  <c r="R245" i="12"/>
  <c r="BK287" i="12"/>
  <c r="J287" i="12" s="1"/>
  <c r="J108" i="12" s="1"/>
  <c r="R300" i="12"/>
  <c r="R131" i="18"/>
  <c r="T221" i="18"/>
  <c r="BK285" i="18"/>
  <c r="J285" i="18" s="1"/>
  <c r="J105" i="18" s="1"/>
  <c r="BK297" i="18"/>
  <c r="J297" i="18" s="1"/>
  <c r="J107" i="18" s="1"/>
  <c r="R289" i="19"/>
  <c r="T378" i="19"/>
  <c r="T387" i="19"/>
  <c r="T308" i="20"/>
  <c r="P343" i="22"/>
  <c r="BK234" i="23"/>
  <c r="J234" i="23"/>
  <c r="J104" i="23" s="1"/>
  <c r="BK191" i="3"/>
  <c r="J191" i="3" s="1"/>
  <c r="J104" i="3" s="1"/>
  <c r="R203" i="3"/>
  <c r="BK222" i="3"/>
  <c r="J222" i="3"/>
  <c r="J108" i="3" s="1"/>
  <c r="BK231" i="4"/>
  <c r="J231" i="4" s="1"/>
  <c r="J103" i="4" s="1"/>
  <c r="R154" i="5"/>
  <c r="P132" i="6"/>
  <c r="P215" i="6"/>
  <c r="P273" i="6"/>
  <c r="BK132" i="7"/>
  <c r="J132" i="7" s="1"/>
  <c r="J100" i="7" s="1"/>
  <c r="BK213" i="7"/>
  <c r="J213" i="7" s="1"/>
  <c r="J104" i="7" s="1"/>
  <c r="T272" i="7"/>
  <c r="BK132" i="8"/>
  <c r="R530" i="8"/>
  <c r="P127" i="9"/>
  <c r="BK212" i="10"/>
  <c r="J212" i="10" s="1"/>
  <c r="J104" i="10" s="1"/>
  <c r="BK244" i="10"/>
  <c r="J244" i="10" s="1"/>
  <c r="J106" i="10" s="1"/>
  <c r="T216" i="11"/>
  <c r="BK262" i="11"/>
  <c r="J262" i="11" s="1"/>
  <c r="J108" i="11" s="1"/>
  <c r="BK252" i="18"/>
  <c r="J252" i="18" s="1"/>
  <c r="J104" i="18" s="1"/>
  <c r="R297" i="18"/>
  <c r="T248" i="21"/>
  <c r="R326" i="21"/>
  <c r="BK257" i="22"/>
  <c r="J257" i="22" s="1"/>
  <c r="J103" i="22" s="1"/>
  <c r="R129" i="23"/>
  <c r="R234" i="23"/>
  <c r="R338" i="19"/>
  <c r="BK267" i="20"/>
  <c r="J267" i="20"/>
  <c r="J103" i="20" s="1"/>
  <c r="R248" i="21"/>
  <c r="P316" i="21"/>
  <c r="R211" i="23"/>
  <c r="R128" i="23" s="1"/>
  <c r="R127" i="23" s="1"/>
  <c r="R229" i="24"/>
  <c r="R273" i="24"/>
  <c r="P250" i="24"/>
  <c r="BK131" i="19"/>
  <c r="J131" i="19" s="1"/>
  <c r="J100" i="19" s="1"/>
  <c r="BK378" i="19"/>
  <c r="J378" i="19" s="1"/>
  <c r="J105" i="19" s="1"/>
  <c r="BK130" i="20"/>
  <c r="J130" i="20"/>
  <c r="J100" i="20" s="1"/>
  <c r="BK299" i="20"/>
  <c r="J299" i="20" s="1"/>
  <c r="J104" i="20" s="1"/>
  <c r="T257" i="22"/>
  <c r="T336" i="22"/>
  <c r="P234" i="23"/>
  <c r="BK131" i="24"/>
  <c r="J131" i="24"/>
  <c r="J100" i="24" s="1"/>
  <c r="T229" i="24"/>
  <c r="P279" i="24"/>
  <c r="T397" i="8"/>
  <c r="P216" i="11"/>
  <c r="T255" i="11"/>
  <c r="BK213" i="12"/>
  <c r="J213" i="12" s="1"/>
  <c r="J100" i="12" s="1"/>
  <c r="T256" i="12"/>
  <c r="BK300" i="12"/>
  <c r="J300" i="12" s="1"/>
  <c r="J109" i="12" s="1"/>
  <c r="T131" i="18"/>
  <c r="R252" i="18"/>
  <c r="BK338" i="19"/>
  <c r="J338" i="19" s="1"/>
  <c r="J104" i="19" s="1"/>
  <c r="BK387" i="19"/>
  <c r="J387" i="19"/>
  <c r="J107" i="19" s="1"/>
  <c r="R267" i="20"/>
  <c r="P131" i="22"/>
  <c r="R336" i="22"/>
  <c r="R132" i="2"/>
  <c r="P190" i="2"/>
  <c r="P193" i="2"/>
  <c r="T216" i="2"/>
  <c r="BK246" i="2"/>
  <c r="J246" i="2" s="1"/>
  <c r="J108" i="2" s="1"/>
  <c r="P132" i="3"/>
  <c r="R191" i="3"/>
  <c r="BK215" i="3"/>
  <c r="J215" i="3" s="1"/>
  <c r="J106" i="3" s="1"/>
  <c r="R289" i="4"/>
  <c r="T373" i="4"/>
  <c r="BK134" i="5"/>
  <c r="J134" i="5"/>
  <c r="J101" i="5" s="1"/>
  <c r="R132" i="6"/>
  <c r="BK215" i="6"/>
  <c r="J215" i="6" s="1"/>
  <c r="J104" i="6" s="1"/>
  <c r="R273" i="6"/>
  <c r="P213" i="7"/>
  <c r="P272" i="7"/>
  <c r="R132" i="8"/>
  <c r="P379" i="8"/>
  <c r="R382" i="8"/>
  <c r="R579" i="8"/>
  <c r="BK174" i="9"/>
  <c r="J174" i="9" s="1"/>
  <c r="J101" i="9" s="1"/>
  <c r="P132" i="10"/>
  <c r="R212" i="10"/>
  <c r="T251" i="10"/>
  <c r="T132" i="11"/>
  <c r="T207" i="11"/>
  <c r="R255" i="11"/>
  <c r="P131" i="12"/>
  <c r="R213" i="12"/>
  <c r="T245" i="12"/>
  <c r="P131" i="19"/>
  <c r="P387" i="19"/>
  <c r="T130" i="20"/>
  <c r="T129" i="20" s="1"/>
  <c r="T128" i="20" s="1"/>
  <c r="T299" i="20"/>
  <c r="T326" i="21"/>
  <c r="P336" i="22"/>
  <c r="BK229" i="24"/>
  <c r="J229" i="24" s="1"/>
  <c r="J103" i="24" s="1"/>
  <c r="T273" i="24"/>
  <c r="BK216" i="2"/>
  <c r="J216" i="2"/>
  <c r="J105" i="2" s="1"/>
  <c r="R239" i="2"/>
  <c r="R246" i="2"/>
  <c r="R182" i="3"/>
  <c r="P203" i="3"/>
  <c r="R222" i="3"/>
  <c r="BK133" i="4"/>
  <c r="J133" i="4" s="1"/>
  <c r="J100" i="4" s="1"/>
  <c r="P289" i="4"/>
  <c r="BK373" i="4"/>
  <c r="J373" i="4" s="1"/>
  <c r="J107" i="4" s="1"/>
  <c r="BK388" i="4"/>
  <c r="J388" i="4" s="1"/>
  <c r="J109" i="4" s="1"/>
  <c r="P154" i="5"/>
  <c r="R247" i="6"/>
  <c r="T280" i="6"/>
  <c r="BK246" i="7"/>
  <c r="J246" i="7" s="1"/>
  <c r="J105" i="7" s="1"/>
  <c r="R265" i="7"/>
  <c r="T132" i="8"/>
  <c r="P382" i="8"/>
  <c r="P530" i="8"/>
  <c r="P579" i="8"/>
  <c r="R585" i="8"/>
  <c r="BK127" i="9"/>
  <c r="R132" i="10"/>
  <c r="BK226" i="10"/>
  <c r="J226" i="10" s="1"/>
  <c r="J105" i="10" s="1"/>
  <c r="T244" i="10"/>
  <c r="P207" i="11"/>
  <c r="T237" i="11"/>
  <c r="T262" i="11"/>
  <c r="BK221" i="18"/>
  <c r="J221" i="18" s="1"/>
  <c r="J103" i="18" s="1"/>
  <c r="P285" i="18"/>
  <c r="T297" i="18"/>
  <c r="BK289" i="19"/>
  <c r="J289" i="19" s="1"/>
  <c r="J103" i="19" s="1"/>
  <c r="P378" i="19"/>
  <c r="R387" i="19"/>
  <c r="P130" i="20"/>
  <c r="P299" i="20"/>
  <c r="BK316" i="21"/>
  <c r="J316" i="21" s="1"/>
  <c r="J105" i="21" s="1"/>
  <c r="R257" i="22"/>
  <c r="R250" i="24"/>
  <c r="P216" i="2"/>
  <c r="P191" i="3"/>
  <c r="P215" i="3"/>
  <c r="T289" i="4"/>
  <c r="T206" i="6"/>
  <c r="P246" i="7"/>
  <c r="R397" i="8"/>
  <c r="R174" i="9"/>
  <c r="BK132" i="10"/>
  <c r="BK131" i="10" s="1"/>
  <c r="BK130" i="10" s="1"/>
  <c r="J130" i="10" s="1"/>
  <c r="J98" i="10" s="1"/>
  <c r="J132" i="10"/>
  <c r="J100" i="10" s="1"/>
  <c r="BK203" i="10"/>
  <c r="J203" i="10" s="1"/>
  <c r="J103" i="10" s="1"/>
  <c r="R226" i="10"/>
  <c r="R251" i="10"/>
  <c r="R237" i="11"/>
  <c r="R262" i="11"/>
  <c r="T131" i="12"/>
  <c r="BK222" i="12"/>
  <c r="J222" i="12"/>
  <c r="J102" i="12" s="1"/>
  <c r="P256" i="12"/>
  <c r="R287" i="12"/>
  <c r="R286" i="12" s="1"/>
  <c r="T252" i="18"/>
  <c r="P297" i="18"/>
  <c r="T338" i="19"/>
  <c r="P302" i="21"/>
  <c r="P131" i="24"/>
  <c r="P273" i="24"/>
  <c r="BK129" i="23"/>
  <c r="J129" i="23" s="1"/>
  <c r="J100" i="23" s="1"/>
  <c r="R279" i="24"/>
  <c r="T132" i="2"/>
  <c r="BK193" i="2"/>
  <c r="J193" i="2" s="1"/>
  <c r="J103" i="2" s="1"/>
  <c r="T193" i="2"/>
  <c r="R201" i="2"/>
  <c r="T239" i="2"/>
  <c r="P246" i="2"/>
  <c r="R132" i="3"/>
  <c r="R131" i="3" s="1"/>
  <c r="R130" i="3" s="1"/>
  <c r="BK182" i="3"/>
  <c r="J182" i="3" s="1"/>
  <c r="J103" i="3" s="1"/>
  <c r="T191" i="3"/>
  <c r="R215" i="3"/>
  <c r="R133" i="4"/>
  <c r="BK224" i="4"/>
  <c r="J224" i="4" s="1"/>
  <c r="J102" i="4" s="1"/>
  <c r="R231" i="4"/>
  <c r="T249" i="4"/>
  <c r="P346" i="4"/>
  <c r="P388" i="4"/>
  <c r="P134" i="5"/>
  <c r="P125" i="5"/>
  <c r="P124" i="5" s="1"/>
  <c r="AU99" i="1" s="1"/>
  <c r="P247" i="6"/>
  <c r="P280" i="6"/>
  <c r="P132" i="7"/>
  <c r="T213" i="7"/>
  <c r="T265" i="7"/>
  <c r="BK382" i="8"/>
  <c r="J382" i="8"/>
  <c r="J103" i="8" s="1"/>
  <c r="T530" i="8"/>
  <c r="T579" i="8"/>
  <c r="BK585" i="8"/>
  <c r="J585" i="8" s="1"/>
  <c r="J108" i="8" s="1"/>
  <c r="P585" i="8"/>
  <c r="T585" i="8"/>
  <c r="T127" i="9"/>
  <c r="P245" i="9"/>
  <c r="T203" i="10"/>
  <c r="R244" i="10"/>
  <c r="BK216" i="11"/>
  <c r="J216" i="11" s="1"/>
  <c r="J104" i="11" s="1"/>
  <c r="P262" i="11"/>
  <c r="R222" i="12"/>
  <c r="P287" i="12"/>
  <c r="R221" i="18"/>
  <c r="R225" i="20"/>
  <c r="P248" i="21"/>
  <c r="T316" i="21"/>
  <c r="R131" i="22"/>
  <c r="P318" i="22"/>
  <c r="BK211" i="23"/>
  <c r="J211" i="23" s="1"/>
  <c r="J103" i="23" s="1"/>
  <c r="R343" i="22"/>
  <c r="T211" i="23"/>
  <c r="BK273" i="24"/>
  <c r="J273" i="24"/>
  <c r="J105" i="24" s="1"/>
  <c r="P132" i="2"/>
  <c r="P131" i="2" s="1"/>
  <c r="P130" i="2" s="1"/>
  <c r="AU96" i="1" s="1"/>
  <c r="BK190" i="2"/>
  <c r="J190" i="2"/>
  <c r="J102" i="2" s="1"/>
  <c r="R190" i="2"/>
  <c r="BK201" i="2"/>
  <c r="J201" i="2" s="1"/>
  <c r="J104" i="2" s="1"/>
  <c r="T201" i="2"/>
  <c r="BK239" i="2"/>
  <c r="J239" i="2" s="1"/>
  <c r="J106" i="2" s="1"/>
  <c r="T132" i="3"/>
  <c r="P182" i="3"/>
  <c r="T203" i="3"/>
  <c r="T222" i="3"/>
  <c r="P231" i="4"/>
  <c r="R249" i="4"/>
  <c r="T346" i="4"/>
  <c r="T388" i="4"/>
  <c r="T134" i="5"/>
  <c r="T125" i="5" s="1"/>
  <c r="T124" i="5" s="1"/>
  <c r="T132" i="6"/>
  <c r="T131" i="6" s="1"/>
  <c r="T130" i="6" s="1"/>
  <c r="T215" i="6"/>
  <c r="BK280" i="6"/>
  <c r="J280" i="6" s="1"/>
  <c r="J108" i="6" s="1"/>
  <c r="R132" i="7"/>
  <c r="P204" i="7"/>
  <c r="T204" i="7"/>
  <c r="P265" i="7"/>
  <c r="P132" i="8"/>
  <c r="T379" i="8"/>
  <c r="T382" i="8"/>
  <c r="BK579" i="8"/>
  <c r="J579" i="8"/>
  <c r="J106" i="8" s="1"/>
  <c r="P174" i="9"/>
  <c r="T245" i="9"/>
  <c r="P203" i="10"/>
  <c r="T226" i="10"/>
  <c r="R132" i="11"/>
  <c r="P237" i="11"/>
  <c r="T201" i="12"/>
  <c r="T222" i="12"/>
  <c r="P300" i="12"/>
  <c r="T131" i="19"/>
  <c r="R378" i="19"/>
  <c r="P267" i="20"/>
  <c r="BK308" i="20"/>
  <c r="J308" i="20" s="1"/>
  <c r="J106" i="20" s="1"/>
  <c r="BK131" i="21"/>
  <c r="J131" i="21" s="1"/>
  <c r="J100" i="21" s="1"/>
  <c r="P326" i="21"/>
  <c r="R318" i="22"/>
  <c r="T250" i="24"/>
  <c r="T133" i="4"/>
  <c r="T132" i="4"/>
  <c r="T131" i="4" s="1"/>
  <c r="R224" i="4"/>
  <c r="P249" i="4"/>
  <c r="P373" i="4"/>
  <c r="R215" i="6"/>
  <c r="BK204" i="7"/>
  <c r="J204" i="7"/>
  <c r="J103" i="7"/>
  <c r="BK265" i="7"/>
  <c r="J265" i="7" s="1"/>
  <c r="J106" i="7" s="1"/>
  <c r="BK379" i="8"/>
  <c r="J379" i="8" s="1"/>
  <c r="J102" i="8" s="1"/>
  <c r="BK245" i="9"/>
  <c r="J245" i="9" s="1"/>
  <c r="J103" i="9" s="1"/>
  <c r="T212" i="10"/>
  <c r="BK251" i="10"/>
  <c r="J251" i="10" s="1"/>
  <c r="J108" i="10" s="1"/>
  <c r="R216" i="11"/>
  <c r="P255" i="11"/>
  <c r="R201" i="12"/>
  <c r="BK256" i="12"/>
  <c r="J256" i="12" s="1"/>
  <c r="J104" i="12" s="1"/>
  <c r="P131" i="18"/>
  <c r="T289" i="19"/>
  <c r="BK225" i="20"/>
  <c r="J225" i="20"/>
  <c r="J102" i="20" s="1"/>
  <c r="P308" i="20"/>
  <c r="R131" i="21"/>
  <c r="R130" i="21" s="1"/>
  <c r="R129" i="21" s="1"/>
  <c r="T302" i="21"/>
  <c r="P257" i="22"/>
  <c r="T343" i="22"/>
  <c r="P211" i="23"/>
  <c r="P128" i="23" s="1"/>
  <c r="P127" i="23" s="1"/>
  <c r="AU121" i="1" s="1"/>
  <c r="T131" i="24"/>
  <c r="T130" i="24" s="1"/>
  <c r="T129" i="24" s="1"/>
  <c r="BK279" i="24"/>
  <c r="J279" i="24" s="1"/>
  <c r="J106" i="24" s="1"/>
  <c r="R130" i="20"/>
  <c r="R299" i="20"/>
  <c r="BK248" i="21"/>
  <c r="J248" i="21" s="1"/>
  <c r="J103" i="21" s="1"/>
  <c r="BK326" i="21"/>
  <c r="J326" i="21" s="1"/>
  <c r="J107" i="21" s="1"/>
  <c r="T129" i="23"/>
  <c r="T128" i="23"/>
  <c r="T127" i="23" s="1"/>
  <c r="R131" i="24"/>
  <c r="R130" i="24"/>
  <c r="R129" i="24"/>
  <c r="P229" i="24"/>
  <c r="T279" i="24"/>
  <c r="BK250" i="24"/>
  <c r="J250" i="24"/>
  <c r="J104" i="24" s="1"/>
  <c r="BK118" i="28"/>
  <c r="J118" i="28"/>
  <c r="J97" i="28" s="1"/>
  <c r="R216" i="2"/>
  <c r="P222" i="3"/>
  <c r="BK289" i="4"/>
  <c r="J289" i="4" s="1"/>
  <c r="J105" i="4" s="1"/>
  <c r="R373" i="4"/>
  <c r="BK206" i="6"/>
  <c r="J206" i="6" s="1"/>
  <c r="J103" i="6" s="1"/>
  <c r="P206" i="6"/>
  <c r="BK273" i="6"/>
  <c r="J273" i="6"/>
  <c r="J106" i="6" s="1"/>
  <c r="R204" i="7"/>
  <c r="BK272" i="7"/>
  <c r="J272" i="7" s="1"/>
  <c r="J108" i="7" s="1"/>
  <c r="P397" i="8"/>
  <c r="R127" i="9"/>
  <c r="R126" i="9"/>
  <c r="R125" i="9" s="1"/>
  <c r="R131" i="12"/>
  <c r="R130" i="12" s="1"/>
  <c r="R129" i="12" s="1"/>
  <c r="P213" i="12"/>
  <c r="R256" i="12"/>
  <c r="T287" i="12"/>
  <c r="T286" i="12"/>
  <c r="BK131" i="18"/>
  <c r="J131" i="18" s="1"/>
  <c r="J100" i="18" s="1"/>
  <c r="P221" i="18"/>
  <c r="R285" i="18"/>
  <c r="R131" i="19"/>
  <c r="R130" i="19" s="1"/>
  <c r="R129" i="19" s="1"/>
  <c r="P225" i="20"/>
  <c r="R308" i="20"/>
  <c r="T131" i="21"/>
  <c r="T130" i="21" s="1"/>
  <c r="T129" i="21" s="1"/>
  <c r="BK302" i="21"/>
  <c r="J302" i="21" s="1"/>
  <c r="J104" i="21" s="1"/>
  <c r="R316" i="21"/>
  <c r="BK318" i="22"/>
  <c r="J318" i="22" s="1"/>
  <c r="J104" i="22" s="1"/>
  <c r="BK343" i="22"/>
  <c r="J343" i="22" s="1"/>
  <c r="J107" i="22" s="1"/>
  <c r="P129" i="23"/>
  <c r="P118" i="28"/>
  <c r="P117" i="28" s="1"/>
  <c r="AU127" i="1" s="1"/>
  <c r="R118" i="28"/>
  <c r="R117" i="28" s="1"/>
  <c r="T118" i="28"/>
  <c r="T117" i="28" s="1"/>
  <c r="BK242" i="9"/>
  <c r="J242" i="9"/>
  <c r="J102" i="9" s="1"/>
  <c r="BK205" i="11"/>
  <c r="J205" i="11"/>
  <c r="J102" i="11" s="1"/>
  <c r="BK219" i="12"/>
  <c r="J219" i="12"/>
  <c r="J101" i="12" s="1"/>
  <c r="BK188" i="2"/>
  <c r="BK131" i="2" s="1"/>
  <c r="BK130" i="2" s="1"/>
  <c r="J130" i="2" s="1"/>
  <c r="J98" i="2" s="1"/>
  <c r="J188" i="2"/>
  <c r="J101" i="2" s="1"/>
  <c r="BK244" i="2"/>
  <c r="J244" i="2" s="1"/>
  <c r="J107" i="2" s="1"/>
  <c r="BK583" i="8"/>
  <c r="J583" i="8" s="1"/>
  <c r="J107" i="8" s="1"/>
  <c r="BK218" i="18"/>
  <c r="J218" i="18" s="1"/>
  <c r="J102" i="18" s="1"/>
  <c r="BK278" i="6"/>
  <c r="J278" i="6" s="1"/>
  <c r="J107" i="6" s="1"/>
  <c r="BK201" i="10"/>
  <c r="J201" i="10" s="1"/>
  <c r="J102" i="10" s="1"/>
  <c r="BK220" i="20"/>
  <c r="BK129" i="20" s="1"/>
  <c r="J129" i="20" s="1"/>
  <c r="J99" i="20" s="1"/>
  <c r="BK201" i="7"/>
  <c r="J201" i="7" s="1"/>
  <c r="J102" i="7" s="1"/>
  <c r="BK249" i="10"/>
  <c r="J249" i="10" s="1"/>
  <c r="J107" i="10" s="1"/>
  <c r="BK221" i="24"/>
  <c r="J221" i="24" s="1"/>
  <c r="J101" i="24" s="1"/>
  <c r="BK203" i="23"/>
  <c r="J203" i="23"/>
  <c r="J101" i="23" s="1"/>
  <c r="BK295" i="18"/>
  <c r="J295" i="18" s="1"/>
  <c r="J106" i="18" s="1"/>
  <c r="BK306" i="20"/>
  <c r="J306" i="20" s="1"/>
  <c r="J105" i="20" s="1"/>
  <c r="BK252" i="22"/>
  <c r="J252" i="22" s="1"/>
  <c r="J102" i="22" s="1"/>
  <c r="BK124" i="25"/>
  <c r="J124" i="25" s="1"/>
  <c r="J100" i="25" s="1"/>
  <c r="BK220" i="3"/>
  <c r="J220" i="3" s="1"/>
  <c r="J107" i="3" s="1"/>
  <c r="BK386" i="4"/>
  <c r="J386" i="4" s="1"/>
  <c r="J108" i="4" s="1"/>
  <c r="BK199" i="7"/>
  <c r="J199" i="7" s="1"/>
  <c r="J101" i="7" s="1"/>
  <c r="BK178" i="3"/>
  <c r="J178" i="3" s="1"/>
  <c r="J101" i="3" s="1"/>
  <c r="BK180" i="3"/>
  <c r="J180" i="3" s="1"/>
  <c r="J102" i="3" s="1"/>
  <c r="BK221" i="4"/>
  <c r="J221" i="4" s="1"/>
  <c r="J101" i="4" s="1"/>
  <c r="BK377" i="8"/>
  <c r="J377" i="8" s="1"/>
  <c r="J101" i="8" s="1"/>
  <c r="BK199" i="10"/>
  <c r="J199" i="10" s="1"/>
  <c r="J101" i="10" s="1"/>
  <c r="BK203" i="11"/>
  <c r="J203" i="11" s="1"/>
  <c r="J101" i="11" s="1"/>
  <c r="BK243" i="21"/>
  <c r="J243" i="21" s="1"/>
  <c r="J102" i="21" s="1"/>
  <c r="BK324" i="21"/>
  <c r="J324" i="21"/>
  <c r="J106" i="21"/>
  <c r="BK290" i="24"/>
  <c r="J290" i="24" s="1"/>
  <c r="J107" i="24" s="1"/>
  <c r="BK126" i="5"/>
  <c r="J126" i="5" s="1"/>
  <c r="J100" i="5" s="1"/>
  <c r="BK385" i="19"/>
  <c r="J385" i="19"/>
  <c r="J106" i="19" s="1"/>
  <c r="BK206" i="23"/>
  <c r="J206" i="23"/>
  <c r="J102" i="23"/>
  <c r="BK202" i="6"/>
  <c r="J202" i="6"/>
  <c r="J101" i="6" s="1"/>
  <c r="BK341" i="22"/>
  <c r="J341" i="22"/>
  <c r="J106" i="22" s="1"/>
  <c r="BK204" i="6"/>
  <c r="J204" i="6" s="1"/>
  <c r="J102" i="6" s="1"/>
  <c r="BK284" i="12"/>
  <c r="BK273" i="12" s="1"/>
  <c r="J273" i="12" s="1"/>
  <c r="J105" i="12" s="1"/>
  <c r="J284" i="12"/>
  <c r="J106" i="12" s="1"/>
  <c r="BK270" i="7"/>
  <c r="J270" i="7" s="1"/>
  <c r="J107" i="7" s="1"/>
  <c r="BK260" i="11"/>
  <c r="J260" i="11" s="1"/>
  <c r="J107" i="11" s="1"/>
  <c r="BK241" i="21"/>
  <c r="J241" i="21" s="1"/>
  <c r="J101" i="21" s="1"/>
  <c r="BK245" i="23"/>
  <c r="J245" i="23" s="1"/>
  <c r="J105" i="23" s="1"/>
  <c r="BK224" i="24"/>
  <c r="J224" i="24" s="1"/>
  <c r="J102" i="24" s="1"/>
  <c r="BK216" i="18"/>
  <c r="J216" i="18" s="1"/>
  <c r="J101" i="18" s="1"/>
  <c r="BK280" i="19"/>
  <c r="J280" i="19"/>
  <c r="J101" i="19" s="1"/>
  <c r="BK282" i="19"/>
  <c r="J282" i="19"/>
  <c r="J102" i="19"/>
  <c r="BK250" i="22"/>
  <c r="J250" i="22"/>
  <c r="J101" i="22" s="1"/>
  <c r="J92" i="28"/>
  <c r="J111" i="28"/>
  <c r="BE119" i="28"/>
  <c r="BE120" i="28"/>
  <c r="BE123" i="28"/>
  <c r="BE124" i="28"/>
  <c r="BE125" i="28"/>
  <c r="J91" i="28"/>
  <c r="BE128" i="28"/>
  <c r="F91" i="28"/>
  <c r="BE121" i="28"/>
  <c r="E85" i="28"/>
  <c r="F114" i="28"/>
  <c r="BE122" i="28"/>
  <c r="BE134" i="28"/>
  <c r="BE129" i="28"/>
  <c r="BE131" i="28"/>
  <c r="BE136" i="28"/>
  <c r="BE138" i="28"/>
  <c r="BE140" i="28"/>
  <c r="BE133" i="28"/>
  <c r="BE137" i="28"/>
  <c r="BE132" i="28"/>
  <c r="BE141" i="28"/>
  <c r="BE142" i="28"/>
  <c r="BE143" i="28"/>
  <c r="BE126" i="28"/>
  <c r="BE127" i="28"/>
  <c r="BE130" i="28"/>
  <c r="BE135" i="28"/>
  <c r="BE139" i="28"/>
  <c r="F91" i="27"/>
  <c r="F92" i="27"/>
  <c r="J112" i="27"/>
  <c r="J115" i="27"/>
  <c r="E85" i="27"/>
  <c r="J91" i="27"/>
  <c r="E85" i="26"/>
  <c r="J116" i="26"/>
  <c r="F93" i="26"/>
  <c r="J118" i="26"/>
  <c r="F119" i="26"/>
  <c r="J94" i="26"/>
  <c r="AW125" i="1"/>
  <c r="F93" i="25"/>
  <c r="E85" i="25"/>
  <c r="J93" i="25"/>
  <c r="F119" i="25"/>
  <c r="J91" i="25"/>
  <c r="J94" i="25"/>
  <c r="BE125" i="25"/>
  <c r="BE136" i="24"/>
  <c r="BE151" i="24"/>
  <c r="BE180" i="24"/>
  <c r="BE188" i="24"/>
  <c r="BE258" i="24"/>
  <c r="BE266" i="24"/>
  <c r="BE274" i="24"/>
  <c r="BE190" i="24"/>
  <c r="BE160" i="24"/>
  <c r="BE193" i="24"/>
  <c r="BE196" i="24"/>
  <c r="BE238" i="24"/>
  <c r="BE149" i="24"/>
  <c r="BE236" i="24"/>
  <c r="BE153" i="24"/>
  <c r="BE162" i="24"/>
  <c r="BE256" i="24"/>
  <c r="BE264" i="24"/>
  <c r="BE280" i="24"/>
  <c r="BE168" i="24"/>
  <c r="BE208" i="24"/>
  <c r="BE132" i="24"/>
  <c r="BE194" i="24"/>
  <c r="BE246" i="24"/>
  <c r="BE278" i="24"/>
  <c r="F93" i="24"/>
  <c r="J125" i="24"/>
  <c r="BE177" i="24"/>
  <c r="BE183" i="24"/>
  <c r="BE232" i="24"/>
  <c r="BE281" i="24"/>
  <c r="BE291" i="24"/>
  <c r="BE157" i="24"/>
  <c r="BE174" i="24"/>
  <c r="BE261" i="24"/>
  <c r="E85" i="24"/>
  <c r="F94" i="24"/>
  <c r="BE147" i="24"/>
  <c r="J126" i="24"/>
  <c r="BE214" i="24"/>
  <c r="BE219" i="24"/>
  <c r="BE234" i="24"/>
  <c r="BE253" i="24"/>
  <c r="BE260" i="24"/>
  <c r="BE283" i="24"/>
  <c r="BE284" i="24"/>
  <c r="BE140" i="24"/>
  <c r="BE225" i="24"/>
  <c r="BE276" i="24"/>
  <c r="BE270" i="24"/>
  <c r="BE187" i="24"/>
  <c r="BE202" i="24"/>
  <c r="BE203" i="24"/>
  <c r="BE222" i="24"/>
  <c r="BE268" i="24"/>
  <c r="BE185" i="24"/>
  <c r="BE191" i="24"/>
  <c r="BE212" i="24"/>
  <c r="BE230" i="24"/>
  <c r="BE239" i="24"/>
  <c r="BE171" i="24"/>
  <c r="BE205" i="24"/>
  <c r="BE210" i="24"/>
  <c r="BE218" i="24"/>
  <c r="BE286" i="24"/>
  <c r="BE137" i="24"/>
  <c r="BE144" i="24"/>
  <c r="BE255" i="24"/>
  <c r="BE277" i="24"/>
  <c r="J91" i="24"/>
  <c r="BE143" i="24"/>
  <c r="BE165" i="24"/>
  <c r="BE198" i="24"/>
  <c r="BE200" i="24"/>
  <c r="BE251" i="24"/>
  <c r="BE254" i="24"/>
  <c r="BE242" i="24"/>
  <c r="BE244" i="24"/>
  <c r="BE248" i="24"/>
  <c r="BE252" i="24"/>
  <c r="BE262" i="24"/>
  <c r="BE288" i="24"/>
  <c r="E115" i="23"/>
  <c r="BE141" i="23"/>
  <c r="J94" i="23"/>
  <c r="BE134" i="23"/>
  <c r="BE153" i="23"/>
  <c r="BE162" i="23"/>
  <c r="BE186" i="23"/>
  <c r="BE194" i="23"/>
  <c r="F94" i="23"/>
  <c r="BE150" i="23"/>
  <c r="BE176" i="23"/>
  <c r="BE171" i="23"/>
  <c r="BE189" i="23"/>
  <c r="BE219" i="23"/>
  <c r="BE222" i="23"/>
  <c r="BE175" i="23"/>
  <c r="BE182" i="23"/>
  <c r="BE187" i="23"/>
  <c r="BE192" i="23"/>
  <c r="F123" i="23"/>
  <c r="BE168" i="23"/>
  <c r="BE215" i="23"/>
  <c r="BE137" i="23"/>
  <c r="BE139" i="23"/>
  <c r="BE173" i="23"/>
  <c r="BE181" i="23"/>
  <c r="BE217" i="23"/>
  <c r="BE238" i="23"/>
  <c r="BE233" i="23"/>
  <c r="J123" i="23"/>
  <c r="BE156" i="23"/>
  <c r="BE204" i="23"/>
  <c r="BE241" i="23"/>
  <c r="J91" i="23"/>
  <c r="BE159" i="23"/>
  <c r="BE165" i="23"/>
  <c r="BE184" i="23"/>
  <c r="BE201" i="23"/>
  <c r="BE229" i="23"/>
  <c r="BE236" i="23"/>
  <c r="BE178" i="23"/>
  <c r="BE196" i="23"/>
  <c r="BE207" i="23"/>
  <c r="BE214" i="23"/>
  <c r="BE216" i="23"/>
  <c r="BE221" i="23"/>
  <c r="BE227" i="23"/>
  <c r="BE243" i="23"/>
  <c r="BE246" i="23"/>
  <c r="BE231" i="23"/>
  <c r="BE239" i="23"/>
  <c r="BE130" i="23"/>
  <c r="BE145" i="23"/>
  <c r="BE148" i="23"/>
  <c r="BE179" i="23"/>
  <c r="BE200" i="23"/>
  <c r="BE212" i="23"/>
  <c r="BE213" i="23"/>
  <c r="BE223" i="23"/>
  <c r="BE225" i="23"/>
  <c r="BE235" i="23"/>
  <c r="E117" i="22"/>
  <c r="F125" i="22"/>
  <c r="BE253" i="22"/>
  <c r="BE140" i="22"/>
  <c r="BE152" i="22"/>
  <c r="BE205" i="22"/>
  <c r="J91" i="22"/>
  <c r="J125" i="22"/>
  <c r="BE132" i="22"/>
  <c r="BE171" i="22"/>
  <c r="BE175" i="22"/>
  <c r="BE177" i="22"/>
  <c r="BE228" i="22"/>
  <c r="BE247" i="22"/>
  <c r="BE251" i="22"/>
  <c r="BE299" i="22"/>
  <c r="BE303" i="22"/>
  <c r="BE223" i="22"/>
  <c r="BE243" i="22"/>
  <c r="BE262" i="22"/>
  <c r="BE265" i="22"/>
  <c r="BE169" i="22"/>
  <c r="BE216" i="22"/>
  <c r="BE319" i="22"/>
  <c r="F94" i="22"/>
  <c r="J126" i="22"/>
  <c r="BE268" i="22"/>
  <c r="BE272" i="22"/>
  <c r="BE283" i="22"/>
  <c r="BE307" i="22"/>
  <c r="BE320" i="22"/>
  <c r="BE322" i="22"/>
  <c r="BE197" i="22"/>
  <c r="BE289" i="22"/>
  <c r="BE323" i="22"/>
  <c r="BE325" i="22"/>
  <c r="BE328" i="22"/>
  <c r="BE338" i="22"/>
  <c r="BE146" i="22"/>
  <c r="BE192" i="22"/>
  <c r="BE232" i="22"/>
  <c r="BE245" i="22"/>
  <c r="BE280" i="22"/>
  <c r="BE327" i="22"/>
  <c r="BE348" i="22"/>
  <c r="BE352" i="22"/>
  <c r="BK130" i="21"/>
  <c r="BK129" i="21" s="1"/>
  <c r="J129" i="21" s="1"/>
  <c r="J32" i="21" s="1"/>
  <c r="BE143" i="22"/>
  <c r="BE173" i="22"/>
  <c r="BE239" i="22"/>
  <c r="BE276" i="22"/>
  <c r="BE310" i="22"/>
  <c r="BE324" i="22"/>
  <c r="BE337" i="22"/>
  <c r="BE347" i="22"/>
  <c r="BE155" i="22"/>
  <c r="BE206" i="22"/>
  <c r="BE321" i="22"/>
  <c r="BE134" i="22"/>
  <c r="BE163" i="22"/>
  <c r="BE221" i="22"/>
  <c r="BE335" i="22"/>
  <c r="BE186" i="22"/>
  <c r="BE195" i="22"/>
  <c r="BE180" i="22"/>
  <c r="BE203" i="22"/>
  <c r="BE229" i="22"/>
  <c r="BE314" i="22"/>
  <c r="BE329" i="22"/>
  <c r="BE200" i="22"/>
  <c r="BE248" i="22"/>
  <c r="BE332" i="22"/>
  <c r="BE342" i="22"/>
  <c r="BE183" i="22"/>
  <c r="BE219" i="22"/>
  <c r="BE350" i="22"/>
  <c r="BE189" i="22"/>
  <c r="BE208" i="22"/>
  <c r="BE210" i="22"/>
  <c r="BE211" i="22"/>
  <c r="BE212" i="22"/>
  <c r="BE225" i="22"/>
  <c r="BE312" i="22"/>
  <c r="BE331" i="22"/>
  <c r="BE344" i="22"/>
  <c r="BE345" i="22"/>
  <c r="BE226" i="22"/>
  <c r="BE258" i="22"/>
  <c r="BE326" i="22"/>
  <c r="BE293" i="22"/>
  <c r="BE330" i="22"/>
  <c r="BE334" i="22"/>
  <c r="BE339" i="22"/>
  <c r="J93" i="21"/>
  <c r="BE162" i="21"/>
  <c r="BE281" i="21"/>
  <c r="BE262" i="21"/>
  <c r="BE287" i="21"/>
  <c r="BE327" i="21"/>
  <c r="BE239" i="21"/>
  <c r="BE266" i="21"/>
  <c r="BE304" i="21"/>
  <c r="F93" i="21"/>
  <c r="E117" i="21"/>
  <c r="BE270" i="21"/>
  <c r="BE277" i="21"/>
  <c r="BE317" i="21"/>
  <c r="BE330" i="21"/>
  <c r="BE255" i="21"/>
  <c r="BE328" i="21"/>
  <c r="BE331" i="21"/>
  <c r="BE199" i="21"/>
  <c r="BE234" i="21"/>
  <c r="BE258" i="21"/>
  <c r="BE314" i="21"/>
  <c r="BE315" i="21"/>
  <c r="BE322" i="21"/>
  <c r="BE190" i="21"/>
  <c r="BE197" i="21"/>
  <c r="BE203" i="21"/>
  <c r="BE213" i="21"/>
  <c r="J91" i="21"/>
  <c r="BE141" i="21"/>
  <c r="BE156" i="21"/>
  <c r="BE221" i="21"/>
  <c r="BE232" i="21"/>
  <c r="BE273" i="21"/>
  <c r="BE333" i="21"/>
  <c r="BE193" i="21"/>
  <c r="BE138" i="21"/>
  <c r="BE218" i="21"/>
  <c r="BE295" i="21"/>
  <c r="F126" i="21"/>
  <c r="BE132" i="21"/>
  <c r="BE164" i="21"/>
  <c r="BE166" i="21"/>
  <c r="BE321" i="21"/>
  <c r="BE147" i="21"/>
  <c r="BE179" i="21"/>
  <c r="BE209" i="21"/>
  <c r="BE291" i="21"/>
  <c r="J94" i="21"/>
  <c r="BE150" i="21"/>
  <c r="BE170" i="21"/>
  <c r="BE185" i="21"/>
  <c r="BE201" i="21"/>
  <c r="BE228" i="21"/>
  <c r="BE335" i="21"/>
  <c r="BE182" i="21"/>
  <c r="BE173" i="21"/>
  <c r="BE176" i="21"/>
  <c r="BE238" i="21"/>
  <c r="BE306" i="21"/>
  <c r="BE308" i="21"/>
  <c r="BE309" i="21"/>
  <c r="BE325" i="21"/>
  <c r="BE188" i="21"/>
  <c r="BE211" i="21"/>
  <c r="BE217" i="21"/>
  <c r="BE310" i="21"/>
  <c r="BE311" i="21"/>
  <c r="BE312" i="21"/>
  <c r="BE207" i="21"/>
  <c r="BE214" i="21"/>
  <c r="BE196" i="21"/>
  <c r="BE244" i="21"/>
  <c r="BE249" i="21"/>
  <c r="BE202" i="21"/>
  <c r="BE205" i="21"/>
  <c r="BE215" i="21"/>
  <c r="BE242" i="21"/>
  <c r="BE298" i="21"/>
  <c r="BE303" i="21"/>
  <c r="BE305" i="21"/>
  <c r="BE307" i="21"/>
  <c r="E85" i="20"/>
  <c r="J91" i="20"/>
  <c r="J124" i="20"/>
  <c r="BE139" i="20"/>
  <c r="BE159" i="20"/>
  <c r="BE161" i="20"/>
  <c r="BE163" i="20"/>
  <c r="F93" i="20"/>
  <c r="BE218" i="20"/>
  <c r="BE263" i="20"/>
  <c r="BE269" i="20"/>
  <c r="BE285" i="20"/>
  <c r="BE287" i="20"/>
  <c r="BE289" i="20"/>
  <c r="BE290" i="20"/>
  <c r="BE298" i="20"/>
  <c r="BE187" i="20"/>
  <c r="BE193" i="20"/>
  <c r="BE278" i="20"/>
  <c r="BE302" i="20"/>
  <c r="BE169" i="20"/>
  <c r="BE248" i="20"/>
  <c r="BE276" i="20"/>
  <c r="BE201" i="20"/>
  <c r="BE205" i="20"/>
  <c r="BE239" i="20"/>
  <c r="BE258" i="20"/>
  <c r="BE284" i="20"/>
  <c r="BE301" i="20"/>
  <c r="BE307" i="20"/>
  <c r="BE272" i="20"/>
  <c r="BE274" i="20"/>
  <c r="BE280" i="20"/>
  <c r="BE282" i="20"/>
  <c r="BE283" i="20"/>
  <c r="BE293" i="20"/>
  <c r="BE300" i="20"/>
  <c r="BE313" i="20"/>
  <c r="BE244" i="20"/>
  <c r="BE315" i="20"/>
  <c r="BE136" i="20"/>
  <c r="BE152" i="20"/>
  <c r="BE177" i="20"/>
  <c r="BE195" i="20"/>
  <c r="BE291" i="20"/>
  <c r="BE295" i="20"/>
  <c r="BE312" i="20"/>
  <c r="BK130" i="19"/>
  <c r="J130" i="19"/>
  <c r="J99" i="19" s="1"/>
  <c r="BE197" i="20"/>
  <c r="BE226" i="20"/>
  <c r="BE270" i="20"/>
  <c r="BE275" i="20"/>
  <c r="BE281" i="20"/>
  <c r="BE288" i="20"/>
  <c r="BE296" i="20"/>
  <c r="BE208" i="20"/>
  <c r="BE310" i="20"/>
  <c r="F94" i="20"/>
  <c r="BE203" i="20"/>
  <c r="BE253" i="20"/>
  <c r="BE268" i="20"/>
  <c r="BE309" i="20"/>
  <c r="BE157" i="20"/>
  <c r="BE199" i="20"/>
  <c r="BE214" i="20"/>
  <c r="BE273" i="20"/>
  <c r="BE292" i="20"/>
  <c r="J125" i="20"/>
  <c r="BE279" i="20"/>
  <c r="BE286" i="20"/>
  <c r="BE317" i="20"/>
  <c r="BE144" i="20"/>
  <c r="BE231" i="20"/>
  <c r="BE271" i="20"/>
  <c r="BE277" i="20"/>
  <c r="BE294" i="20"/>
  <c r="BE131" i="20"/>
  <c r="BE188" i="20"/>
  <c r="BE192" i="20"/>
  <c r="BE221" i="20"/>
  <c r="BE234" i="20"/>
  <c r="BE171" i="20"/>
  <c r="BE183" i="20"/>
  <c r="J123" i="19"/>
  <c r="BE132" i="19"/>
  <c r="BE257" i="19"/>
  <c r="BE143" i="19"/>
  <c r="BE152" i="19"/>
  <c r="BE169" i="19"/>
  <c r="BE203" i="19"/>
  <c r="BE383" i="19"/>
  <c r="BE283" i="19"/>
  <c r="BE294" i="19"/>
  <c r="BE223" i="19"/>
  <c r="BE334" i="19"/>
  <c r="BE356" i="19"/>
  <c r="BE379" i="19"/>
  <c r="BE138" i="19"/>
  <c r="BE146" i="19"/>
  <c r="BE163" i="19"/>
  <c r="BE252" i="19"/>
  <c r="BE249" i="19"/>
  <c r="BE345" i="19"/>
  <c r="BE355" i="19"/>
  <c r="BE359" i="19"/>
  <c r="BE361" i="19"/>
  <c r="BE367" i="19"/>
  <c r="BE371" i="19"/>
  <c r="BE389" i="19"/>
  <c r="BE215" i="19"/>
  <c r="BE302" i="19"/>
  <c r="BE304" i="19"/>
  <c r="BE327" i="19"/>
  <c r="BE331" i="19"/>
  <c r="BE384" i="19"/>
  <c r="BE386" i="19"/>
  <c r="BE394" i="19"/>
  <c r="BE209" i="19"/>
  <c r="BE339" i="19"/>
  <c r="BE344" i="19"/>
  <c r="BE368" i="19"/>
  <c r="BE375" i="19"/>
  <c r="BE325" i="19"/>
  <c r="BE341" i="19"/>
  <c r="BE347" i="19"/>
  <c r="BE360" i="19"/>
  <c r="BE372" i="19"/>
  <c r="E117" i="19"/>
  <c r="BE229" i="19"/>
  <c r="BE239" i="19"/>
  <c r="BE349" i="19"/>
  <c r="BE376" i="19"/>
  <c r="F125" i="19"/>
  <c r="BE240" i="19"/>
  <c r="BE247" i="19"/>
  <c r="BE343" i="19"/>
  <c r="BE354" i="19"/>
  <c r="BE155" i="19"/>
  <c r="BE191" i="19"/>
  <c r="BE231" i="19"/>
  <c r="BE233" i="19"/>
  <c r="BE278" i="19"/>
  <c r="BE340" i="19"/>
  <c r="BE342" i="19"/>
  <c r="BE357" i="19"/>
  <c r="BE358" i="19"/>
  <c r="BE370" i="19"/>
  <c r="BE173" i="19"/>
  <c r="BE177" i="19"/>
  <c r="BE281" i="19"/>
  <c r="BE315" i="19"/>
  <c r="BE373" i="19"/>
  <c r="BE391" i="19"/>
  <c r="BE392" i="19"/>
  <c r="BE396" i="19"/>
  <c r="F94" i="19"/>
  <c r="BE217" i="19"/>
  <c r="BE267" i="19"/>
  <c r="BE197" i="19"/>
  <c r="BE244" i="19"/>
  <c r="BE251" i="19"/>
  <c r="BE273" i="19"/>
  <c r="BE277" i="19"/>
  <c r="BE351" i="19"/>
  <c r="J126" i="19"/>
  <c r="BE171" i="19"/>
  <c r="BE235" i="19"/>
  <c r="BE275" i="19"/>
  <c r="BE290" i="19"/>
  <c r="BE306" i="19"/>
  <c r="BE311" i="19"/>
  <c r="BE348" i="19"/>
  <c r="BE350" i="19"/>
  <c r="BE352" i="19"/>
  <c r="BE353" i="19"/>
  <c r="BE362" i="19"/>
  <c r="BE253" i="19"/>
  <c r="BE255" i="19"/>
  <c r="BE175" i="19"/>
  <c r="BE260" i="19"/>
  <c r="BE388" i="19"/>
  <c r="BE363" i="19"/>
  <c r="J93" i="19"/>
  <c r="BE183" i="19"/>
  <c r="BE185" i="19"/>
  <c r="BE237" i="19"/>
  <c r="BE299" i="19"/>
  <c r="BE308" i="19"/>
  <c r="BE319" i="19"/>
  <c r="BE346" i="19"/>
  <c r="BE364" i="19"/>
  <c r="BE365" i="19"/>
  <c r="BE366" i="19"/>
  <c r="BE369" i="19"/>
  <c r="J125" i="18"/>
  <c r="BE146" i="18"/>
  <c r="BE152" i="18"/>
  <c r="BE155" i="18"/>
  <c r="BE173" i="18"/>
  <c r="BE183" i="18"/>
  <c r="BE229" i="18"/>
  <c r="BE194" i="18"/>
  <c r="BE203" i="18"/>
  <c r="BE237" i="18"/>
  <c r="BE254" i="18"/>
  <c r="J94" i="18"/>
  <c r="BE134" i="18"/>
  <c r="BE137" i="18"/>
  <c r="BE246" i="18"/>
  <c r="BE248" i="18"/>
  <c r="BE161" i="18"/>
  <c r="E85" i="18"/>
  <c r="BE171" i="18"/>
  <c r="BE176" i="18"/>
  <c r="BE260" i="18"/>
  <c r="BE196" i="18"/>
  <c r="BE257" i="18"/>
  <c r="BE258" i="18"/>
  <c r="BE261" i="18"/>
  <c r="BE262" i="18"/>
  <c r="BE264" i="18"/>
  <c r="F125" i="18"/>
  <c r="BE140" i="18"/>
  <c r="BE163" i="18"/>
  <c r="BE253" i="18"/>
  <c r="BE256" i="18"/>
  <c r="BE259" i="18"/>
  <c r="BE265" i="18"/>
  <c r="BE268" i="18"/>
  <c r="BE279" i="18"/>
  <c r="BE181" i="18"/>
  <c r="BE190" i="18"/>
  <c r="BE200" i="18"/>
  <c r="BE255" i="18"/>
  <c r="BE263" i="18"/>
  <c r="BE266" i="18"/>
  <c r="BE280" i="18"/>
  <c r="BE179" i="18"/>
  <c r="BE195" i="18"/>
  <c r="BE235" i="18"/>
  <c r="BE267" i="18"/>
  <c r="BE168" i="18"/>
  <c r="BE198" i="18"/>
  <c r="BE209" i="18"/>
  <c r="BE214" i="18"/>
  <c r="BE274" i="18"/>
  <c r="BE289" i="18"/>
  <c r="F126" i="18"/>
  <c r="BE143" i="18"/>
  <c r="BE226" i="18"/>
  <c r="BE269" i="18"/>
  <c r="BE276" i="18"/>
  <c r="BE294" i="18"/>
  <c r="BE159" i="18"/>
  <c r="BE207" i="18"/>
  <c r="BE232" i="18"/>
  <c r="BE270" i="18"/>
  <c r="BE291" i="18"/>
  <c r="J123" i="18"/>
  <c r="BE219" i="18"/>
  <c r="BE225" i="18"/>
  <c r="BE250" i="18"/>
  <c r="BE284" i="18"/>
  <c r="BE184" i="18"/>
  <c r="BE271" i="18"/>
  <c r="BE273" i="18"/>
  <c r="BE277" i="18"/>
  <c r="BE287" i="18"/>
  <c r="BE298" i="18"/>
  <c r="BE299" i="18"/>
  <c r="BE304" i="18"/>
  <c r="BE165" i="18"/>
  <c r="BE213" i="18"/>
  <c r="BE217" i="18"/>
  <c r="BE240" i="18"/>
  <c r="BE296" i="18"/>
  <c r="BE301" i="18"/>
  <c r="BE187" i="18"/>
  <c r="BE192" i="18"/>
  <c r="BE243" i="18"/>
  <c r="BE275" i="18"/>
  <c r="BE293" i="18"/>
  <c r="BE302" i="18"/>
  <c r="BE306" i="18"/>
  <c r="BE132" i="18"/>
  <c r="BE157" i="18"/>
  <c r="BE211" i="18"/>
  <c r="BE222" i="18"/>
  <c r="BE272" i="18"/>
  <c r="BE278" i="18"/>
  <c r="BE281" i="18"/>
  <c r="BE283" i="18"/>
  <c r="BE286" i="18"/>
  <c r="F93" i="17"/>
  <c r="J94" i="17"/>
  <c r="E85" i="17"/>
  <c r="J116" i="17"/>
  <c r="J93" i="17"/>
  <c r="F94" i="17"/>
  <c r="J93" i="16"/>
  <c r="F93" i="16"/>
  <c r="E110" i="16"/>
  <c r="J116" i="16"/>
  <c r="F94" i="16"/>
  <c r="J119" i="16"/>
  <c r="E110" i="15"/>
  <c r="F118" i="15"/>
  <c r="J91" i="15"/>
  <c r="J118" i="15"/>
  <c r="J94" i="15"/>
  <c r="F94" i="15"/>
  <c r="F94" i="14"/>
  <c r="E110" i="14"/>
  <c r="J116" i="14"/>
  <c r="F93" i="14"/>
  <c r="J93" i="14"/>
  <c r="J94" i="14"/>
  <c r="J131" i="12"/>
  <c r="J98" i="12"/>
  <c r="F94" i="13"/>
  <c r="J91" i="13"/>
  <c r="J94" i="13"/>
  <c r="J93" i="13"/>
  <c r="E85" i="13"/>
  <c r="F118" i="13"/>
  <c r="F92" i="12"/>
  <c r="J123" i="12"/>
  <c r="BE246" i="12"/>
  <c r="F91" i="12"/>
  <c r="BE204" i="12"/>
  <c r="J92" i="12"/>
  <c r="BE156" i="12"/>
  <c r="BE253" i="12"/>
  <c r="BE260" i="12"/>
  <c r="J125" i="12"/>
  <c r="BE132" i="12"/>
  <c r="BE141" i="12"/>
  <c r="BE164" i="12"/>
  <c r="BE267" i="12"/>
  <c r="BE174" i="12"/>
  <c r="BE266" i="12"/>
  <c r="BE275" i="12"/>
  <c r="BE237" i="12"/>
  <c r="BE250" i="12"/>
  <c r="BE254" i="12"/>
  <c r="E119" i="12"/>
  <c r="BE166" i="12"/>
  <c r="BE172" i="12"/>
  <c r="BE175" i="12"/>
  <c r="BE177" i="12"/>
  <c r="BE181" i="12"/>
  <c r="BE182" i="12"/>
  <c r="BE216" i="12"/>
  <c r="BE258" i="12"/>
  <c r="BE265" i="12"/>
  <c r="BE269" i="12"/>
  <c r="BE184" i="12"/>
  <c r="BE232" i="12"/>
  <c r="BE261" i="12"/>
  <c r="BE271" i="12"/>
  <c r="BE277" i="12"/>
  <c r="BE278" i="12"/>
  <c r="BE280" i="12"/>
  <c r="BE190" i="12"/>
  <c r="BE218" i="12"/>
  <c r="BE235" i="12"/>
  <c r="BE248" i="12"/>
  <c r="BE292" i="12"/>
  <c r="BE297" i="12"/>
  <c r="BE301" i="12"/>
  <c r="BE295" i="12"/>
  <c r="BE149" i="12"/>
  <c r="BE157" i="12"/>
  <c r="BE159" i="12"/>
  <c r="BE194" i="12"/>
  <c r="BE223" i="12"/>
  <c r="BE226" i="12"/>
  <c r="BE240" i="12"/>
  <c r="BE252" i="12"/>
  <c r="BE282" i="12"/>
  <c r="BE290" i="12"/>
  <c r="BE198" i="12"/>
  <c r="BE272" i="12"/>
  <c r="BE274" i="12"/>
  <c r="BE138" i="12"/>
  <c r="BE152" i="12"/>
  <c r="BE162" i="12"/>
  <c r="BE171" i="12"/>
  <c r="BE199" i="12"/>
  <c r="BE243" i="12"/>
  <c r="BE255" i="12"/>
  <c r="BE168" i="12"/>
  <c r="BE179" i="12"/>
  <c r="BE211" i="12"/>
  <c r="BE249" i="12"/>
  <c r="BE251" i="12"/>
  <c r="BE135" i="12"/>
  <c r="BE154" i="12"/>
  <c r="BE202" i="12"/>
  <c r="BE206" i="12"/>
  <c r="BE210" i="12"/>
  <c r="BE214" i="12"/>
  <c r="BE217" i="12"/>
  <c r="BE220" i="12"/>
  <c r="BE236" i="12"/>
  <c r="BE288" i="12"/>
  <c r="BE196" i="12"/>
  <c r="BE208" i="12"/>
  <c r="BE247" i="12"/>
  <c r="BE263" i="12"/>
  <c r="BE285" i="12"/>
  <c r="BE303" i="12"/>
  <c r="BE169" i="12"/>
  <c r="BE192" i="12"/>
  <c r="BE229" i="12"/>
  <c r="BE257" i="12"/>
  <c r="BE293" i="12"/>
  <c r="BE299" i="12"/>
  <c r="F94" i="11"/>
  <c r="BE141" i="11"/>
  <c r="J127" i="11"/>
  <c r="BE135" i="11"/>
  <c r="E118" i="11"/>
  <c r="BE153" i="11"/>
  <c r="BE169" i="11"/>
  <c r="BE170" i="11"/>
  <c r="BE182" i="11"/>
  <c r="J93" i="11"/>
  <c r="BE196" i="11"/>
  <c r="F126" i="11"/>
  <c r="BE206" i="11"/>
  <c r="BE214" i="11"/>
  <c r="BE167" i="11"/>
  <c r="BE173" i="11"/>
  <c r="BE183" i="11"/>
  <c r="BE177" i="11"/>
  <c r="BE180" i="11"/>
  <c r="BE253" i="11"/>
  <c r="BE159" i="11"/>
  <c r="BE198" i="11"/>
  <c r="BE225" i="11"/>
  <c r="BE242" i="11"/>
  <c r="BE247" i="11"/>
  <c r="BE256" i="11"/>
  <c r="BE229" i="11"/>
  <c r="BE235" i="11"/>
  <c r="BE149" i="11"/>
  <c r="BE162" i="11"/>
  <c r="BE175" i="11"/>
  <c r="BE227" i="11"/>
  <c r="BE264" i="11"/>
  <c r="BE145" i="11"/>
  <c r="BE151" i="11"/>
  <c r="BE239" i="11"/>
  <c r="BE248" i="11"/>
  <c r="BE249" i="11"/>
  <c r="BE251" i="11"/>
  <c r="BE245" i="11"/>
  <c r="BE258" i="11"/>
  <c r="BE139" i="11"/>
  <c r="BE208" i="11"/>
  <c r="BE221" i="11"/>
  <c r="BE143" i="11"/>
  <c r="BE185" i="11"/>
  <c r="BE241" i="11"/>
  <c r="BE259" i="11"/>
  <c r="BE263" i="11"/>
  <c r="J91" i="11"/>
  <c r="BE133" i="11"/>
  <c r="BE179" i="11"/>
  <c r="BE192" i="11"/>
  <c r="BE210" i="11"/>
  <c r="BE219" i="11"/>
  <c r="BE243" i="11"/>
  <c r="BE147" i="11"/>
  <c r="BE156" i="11"/>
  <c r="BE200" i="11"/>
  <c r="BE204" i="11"/>
  <c r="BE212" i="11"/>
  <c r="BE217" i="11"/>
  <c r="BE240" i="11"/>
  <c r="BE244" i="11"/>
  <c r="BE246" i="11"/>
  <c r="BE254" i="11"/>
  <c r="BE137" i="11"/>
  <c r="BE223" i="11"/>
  <c r="BE231" i="11"/>
  <c r="BE233" i="11"/>
  <c r="BE238" i="11"/>
  <c r="BE250" i="11"/>
  <c r="BE165" i="11"/>
  <c r="BE188" i="11"/>
  <c r="BE201" i="11"/>
  <c r="BE252" i="11"/>
  <c r="BE267" i="11"/>
  <c r="BE271" i="11"/>
  <c r="BE261" i="11"/>
  <c r="BE266" i="11"/>
  <c r="BE269" i="11"/>
  <c r="J127" i="9"/>
  <c r="J100" i="9" s="1"/>
  <c r="BE163" i="10"/>
  <c r="BE222" i="10"/>
  <c r="J94" i="10"/>
  <c r="BE135" i="10"/>
  <c r="BE208" i="10"/>
  <c r="BE217" i="10"/>
  <c r="BE171" i="10"/>
  <c r="BE210" i="10"/>
  <c r="BE230" i="10"/>
  <c r="BE149" i="10"/>
  <c r="BE155" i="10"/>
  <c r="BE175" i="10"/>
  <c r="BE176" i="10"/>
  <c r="BE179" i="10"/>
  <c r="BE192" i="10"/>
  <c r="BE204" i="10"/>
  <c r="BE219" i="10"/>
  <c r="BE232" i="10"/>
  <c r="BE141" i="10"/>
  <c r="BE240" i="10"/>
  <c r="J91" i="10"/>
  <c r="BE145" i="10"/>
  <c r="BE181" i="10"/>
  <c r="BE188" i="10"/>
  <c r="BE196" i="10"/>
  <c r="BE215" i="10"/>
  <c r="BE243" i="10"/>
  <c r="E118" i="10"/>
  <c r="J126" i="10"/>
  <c r="BE152" i="10"/>
  <c r="BE161" i="10"/>
  <c r="BE165" i="10"/>
  <c r="BE236" i="10"/>
  <c r="BE247" i="10"/>
  <c r="BE220" i="10"/>
  <c r="BE234" i="10"/>
  <c r="BE238" i="10"/>
  <c r="F93" i="10"/>
  <c r="BE173" i="10"/>
  <c r="BE202" i="10"/>
  <c r="BE253" i="10"/>
  <c r="F94" i="10"/>
  <c r="BE200" i="10"/>
  <c r="BE169" i="10"/>
  <c r="BE184" i="10"/>
  <c r="BE194" i="10"/>
  <c r="BE255" i="10"/>
  <c r="BE133" i="10"/>
  <c r="BE137" i="10"/>
  <c r="BE245" i="10"/>
  <c r="BE235" i="10"/>
  <c r="BE241" i="10"/>
  <c r="BE250" i="10"/>
  <c r="BE139" i="10"/>
  <c r="BE147" i="10"/>
  <c r="BE224" i="10"/>
  <c r="BE227" i="10"/>
  <c r="BE228" i="10"/>
  <c r="BE233" i="10"/>
  <c r="BE237" i="10"/>
  <c r="BE258" i="10"/>
  <c r="BE178" i="10"/>
  <c r="BE260" i="10"/>
  <c r="BE231" i="10"/>
  <c r="BE252" i="10"/>
  <c r="BE143" i="10"/>
  <c r="BE158" i="10"/>
  <c r="BE166" i="10"/>
  <c r="BE197" i="10"/>
  <c r="BE206" i="10"/>
  <c r="BE213" i="10"/>
  <c r="BE229" i="10"/>
  <c r="BE239" i="10"/>
  <c r="BE242" i="10"/>
  <c r="BE248" i="10"/>
  <c r="BE256" i="10"/>
  <c r="J122" i="9"/>
  <c r="BE141" i="9"/>
  <c r="F93" i="9"/>
  <c r="J119" i="9"/>
  <c r="BE128" i="9"/>
  <c r="BE197" i="9"/>
  <c r="F94" i="9"/>
  <c r="BE177" i="9"/>
  <c r="BE208" i="9"/>
  <c r="BE218" i="9"/>
  <c r="BE131" i="9"/>
  <c r="BE249" i="9"/>
  <c r="BE162" i="9"/>
  <c r="BE187" i="9"/>
  <c r="J132" i="8"/>
  <c r="J100" i="8" s="1"/>
  <c r="E85" i="9"/>
  <c r="BE151" i="9"/>
  <c r="BE175" i="9"/>
  <c r="BE243" i="9"/>
  <c r="BE250" i="9"/>
  <c r="BE228" i="9"/>
  <c r="BE252" i="9"/>
  <c r="BE247" i="9"/>
  <c r="BE246" i="9"/>
  <c r="BE254" i="9"/>
  <c r="J93" i="9"/>
  <c r="BE238" i="9"/>
  <c r="BE394" i="8"/>
  <c r="BE443" i="8"/>
  <c r="E85" i="8"/>
  <c r="F94" i="8"/>
  <c r="F126" i="8"/>
  <c r="BE153" i="8"/>
  <c r="BE326" i="8"/>
  <c r="BE569" i="8"/>
  <c r="BE573" i="8"/>
  <c r="BE553" i="8"/>
  <c r="BE567" i="8"/>
  <c r="BE545" i="8"/>
  <c r="BE586" i="8"/>
  <c r="BE189" i="8"/>
  <c r="BE225" i="8"/>
  <c r="BE339" i="8"/>
  <c r="BE366" i="8"/>
  <c r="BE535" i="8"/>
  <c r="BE555" i="8"/>
  <c r="BE557" i="8"/>
  <c r="J91" i="8"/>
  <c r="J127" i="8"/>
  <c r="BE237" i="8"/>
  <c r="BE329" i="8"/>
  <c r="BE378" i="8"/>
  <c r="BE538" i="8"/>
  <c r="BE543" i="8"/>
  <c r="BE574" i="8"/>
  <c r="J126" i="8"/>
  <c r="BE249" i="8"/>
  <c r="BE251" i="8"/>
  <c r="BE321" i="8"/>
  <c r="BE334" i="8"/>
  <c r="BE335" i="8"/>
  <c r="BE370" i="8"/>
  <c r="BE392" i="8"/>
  <c r="BE408" i="8"/>
  <c r="BE498" i="8"/>
  <c r="BE533" i="8"/>
  <c r="BE536" i="8"/>
  <c r="BE539" i="8"/>
  <c r="BE566" i="8"/>
  <c r="BE568" i="8"/>
  <c r="BE571" i="8"/>
  <c r="BE578" i="8"/>
  <c r="BE331" i="8"/>
  <c r="BE541" i="8"/>
  <c r="BE575" i="8"/>
  <c r="BE133" i="8"/>
  <c r="BE216" i="8"/>
  <c r="BE265" i="8"/>
  <c r="BE375" i="8"/>
  <c r="BE381" i="8"/>
  <c r="BE385" i="8"/>
  <c r="BE390" i="8"/>
  <c r="BE410" i="8"/>
  <c r="BE433" i="8"/>
  <c r="BE558" i="8"/>
  <c r="BE581" i="8"/>
  <c r="BE589" i="8"/>
  <c r="BE279" i="8"/>
  <c r="BE293" i="8"/>
  <c r="BE309" i="8"/>
  <c r="BE332" i="8"/>
  <c r="BE343" i="8"/>
  <c r="BE549" i="8"/>
  <c r="BE374" i="8"/>
  <c r="BE395" i="8"/>
  <c r="BE166" i="8"/>
  <c r="BE186" i="8"/>
  <c r="BE247" i="8"/>
  <c r="BE337" i="8"/>
  <c r="BE383" i="8"/>
  <c r="BE517" i="8"/>
  <c r="BE526" i="8"/>
  <c r="BE582" i="8"/>
  <c r="BE590" i="8"/>
  <c r="BE322" i="8"/>
  <c r="BE359" i="8"/>
  <c r="BE372" i="8"/>
  <c r="BE398" i="8"/>
  <c r="BE564" i="8"/>
  <c r="BE565" i="8"/>
  <c r="BE572" i="8"/>
  <c r="BE576" i="8"/>
  <c r="BE577" i="8"/>
  <c r="BE584" i="8"/>
  <c r="BE587" i="8"/>
  <c r="BE592" i="8"/>
  <c r="BE594" i="8"/>
  <c r="BE243" i="8"/>
  <c r="BE345" i="8"/>
  <c r="BE386" i="8"/>
  <c r="BE239" i="8"/>
  <c r="BE241" i="8"/>
  <c r="BE245" i="8"/>
  <c r="BE462" i="8"/>
  <c r="BE560" i="8"/>
  <c r="BE341" i="8"/>
  <c r="BE380" i="8"/>
  <c r="BE388" i="8"/>
  <c r="BE413" i="8"/>
  <c r="BE423" i="8"/>
  <c r="BE531" i="8"/>
  <c r="BE546" i="8"/>
  <c r="BE570" i="8"/>
  <c r="BE307" i="8"/>
  <c r="BE452" i="8"/>
  <c r="BE480" i="8"/>
  <c r="BE548" i="8"/>
  <c r="BE562" i="8"/>
  <c r="BE580" i="8"/>
  <c r="BE508" i="8"/>
  <c r="BE551" i="8"/>
  <c r="BE556" i="8"/>
  <c r="BE174" i="7"/>
  <c r="BE194" i="7"/>
  <c r="J94" i="7"/>
  <c r="BE153" i="7"/>
  <c r="BE176" i="7"/>
  <c r="BE178" i="7"/>
  <c r="BE196" i="7"/>
  <c r="BE197" i="7"/>
  <c r="J126" i="7"/>
  <c r="BE133" i="7"/>
  <c r="BE166" i="7"/>
  <c r="BE222" i="7"/>
  <c r="BE157" i="7"/>
  <c r="J91" i="7"/>
  <c r="BE144" i="7"/>
  <c r="BE149" i="7"/>
  <c r="BE161" i="7"/>
  <c r="BE164" i="7"/>
  <c r="BE237" i="7"/>
  <c r="BE250" i="7"/>
  <c r="F94" i="7"/>
  <c r="BE168" i="7"/>
  <c r="BE202" i="7"/>
  <c r="BE217" i="7"/>
  <c r="F126" i="7"/>
  <c r="BE181" i="7"/>
  <c r="BE205" i="7"/>
  <c r="BE229" i="7"/>
  <c r="BE233" i="7"/>
  <c r="BE244" i="7"/>
  <c r="BE249" i="7"/>
  <c r="E118" i="7"/>
  <c r="BE137" i="7"/>
  <c r="BE169" i="7"/>
  <c r="BE200" i="7"/>
  <c r="BE172" i="7"/>
  <c r="BE159" i="7"/>
  <c r="BE209" i="7"/>
  <c r="BE211" i="7"/>
  <c r="BE220" i="7"/>
  <c r="BE239" i="7"/>
  <c r="BE248" i="7"/>
  <c r="BE224" i="7"/>
  <c r="BE242" i="7"/>
  <c r="BE252" i="7"/>
  <c r="BE226" i="7"/>
  <c r="BE247" i="7"/>
  <c r="BE266" i="7"/>
  <c r="BE268" i="7"/>
  <c r="BE188" i="7"/>
  <c r="BE192" i="7"/>
  <c r="BE251" i="7"/>
  <c r="BE255" i="7"/>
  <c r="BE261" i="7"/>
  <c r="BE264" i="7"/>
  <c r="BE269" i="7"/>
  <c r="BE274" i="7"/>
  <c r="BE279" i="7"/>
  <c r="BE281" i="7"/>
  <c r="BE257" i="7"/>
  <c r="BE258" i="7"/>
  <c r="BE277" i="7"/>
  <c r="BE140" i="7"/>
  <c r="BE155" i="7"/>
  <c r="BE214" i="7"/>
  <c r="BE259" i="7"/>
  <c r="BE273" i="7"/>
  <c r="BE276" i="7"/>
  <c r="BE207" i="7"/>
  <c r="BE253" i="7"/>
  <c r="BE254" i="7"/>
  <c r="BE256" i="7"/>
  <c r="BE262" i="7"/>
  <c r="BE263" i="7"/>
  <c r="BE271" i="7"/>
  <c r="BE155" i="6"/>
  <c r="BE190" i="6"/>
  <c r="BE195" i="6"/>
  <c r="BE144" i="6"/>
  <c r="BE149" i="6"/>
  <c r="BE157" i="6"/>
  <c r="BE200" i="6"/>
  <c r="BE207" i="6"/>
  <c r="BE211" i="6"/>
  <c r="F127" i="6"/>
  <c r="BE216" i="6"/>
  <c r="J91" i="6"/>
  <c r="J126" i="6"/>
  <c r="BE230" i="6"/>
  <c r="BE172" i="6"/>
  <c r="BE203" i="6"/>
  <c r="BE205" i="6"/>
  <c r="BE218" i="6"/>
  <c r="BE221" i="6"/>
  <c r="BE238" i="6"/>
  <c r="BE255" i="6"/>
  <c r="E118" i="6"/>
  <c r="BE133" i="6"/>
  <c r="BE137" i="6"/>
  <c r="BE164" i="6"/>
  <c r="BE178" i="6"/>
  <c r="BE250" i="6"/>
  <c r="BE251" i="6"/>
  <c r="BE253" i="6"/>
  <c r="BE256" i="6"/>
  <c r="BE265" i="6"/>
  <c r="F126" i="6"/>
  <c r="BE161" i="6"/>
  <c r="BE169" i="6"/>
  <c r="BE209" i="6"/>
  <c r="BE240" i="6"/>
  <c r="BE245" i="6"/>
  <c r="BE260" i="6"/>
  <c r="BE248" i="6"/>
  <c r="BE274" i="6"/>
  <c r="BE199" i="6"/>
  <c r="BE264" i="6"/>
  <c r="BE267" i="6"/>
  <c r="J94" i="6"/>
  <c r="BE140" i="6"/>
  <c r="BE168" i="6"/>
  <c r="BE252" i="6"/>
  <c r="BE262" i="6"/>
  <c r="BE282" i="6"/>
  <c r="BE289" i="6"/>
  <c r="BE225" i="6"/>
  <c r="BE227" i="6"/>
  <c r="BE249" i="6"/>
  <c r="BE270" i="6"/>
  <c r="BE223" i="6"/>
  <c r="BE234" i="6"/>
  <c r="BE271" i="6"/>
  <c r="BE272" i="6"/>
  <c r="BE277" i="6"/>
  <c r="BE287" i="6"/>
  <c r="BE153" i="6"/>
  <c r="BE279" i="6"/>
  <c r="BE285" i="6"/>
  <c r="BE254" i="6"/>
  <c r="BE259" i="6"/>
  <c r="BE276" i="6"/>
  <c r="BE284" i="6"/>
  <c r="BE159" i="6"/>
  <c r="BE166" i="6"/>
  <c r="BE183" i="6"/>
  <c r="BE257" i="6"/>
  <c r="BE258" i="6"/>
  <c r="BE266" i="6"/>
  <c r="BE268" i="6"/>
  <c r="BE269" i="6"/>
  <c r="BE175" i="6"/>
  <c r="BE177" i="6"/>
  <c r="BE180" i="6"/>
  <c r="BE197" i="6"/>
  <c r="BE213" i="6"/>
  <c r="BE243" i="6"/>
  <c r="BE263" i="6"/>
  <c r="BE281" i="6"/>
  <c r="J91" i="5"/>
  <c r="J93" i="5"/>
  <c r="BE141" i="5"/>
  <c r="E112" i="5"/>
  <c r="F121" i="5"/>
  <c r="F120" i="5"/>
  <c r="BE135" i="5"/>
  <c r="BE147" i="5"/>
  <c r="BE158" i="5"/>
  <c r="BE159" i="5"/>
  <c r="BE155" i="5"/>
  <c r="J94" i="5"/>
  <c r="BE127" i="5"/>
  <c r="BE156" i="5"/>
  <c r="F93" i="4"/>
  <c r="BE134" i="4"/>
  <c r="BE175" i="4"/>
  <c r="BE222" i="4"/>
  <c r="BE315" i="4"/>
  <c r="BE321" i="4"/>
  <c r="BE298" i="4"/>
  <c r="BE302" i="4"/>
  <c r="BE303" i="4"/>
  <c r="BE308" i="4"/>
  <c r="BE335" i="4"/>
  <c r="J127" i="4"/>
  <c r="BE293" i="4"/>
  <c r="BE313" i="4"/>
  <c r="BE334" i="4"/>
  <c r="BE341" i="4"/>
  <c r="J91" i="4"/>
  <c r="BE179" i="4"/>
  <c r="BE268" i="4"/>
  <c r="BE276" i="4"/>
  <c r="BE312" i="4"/>
  <c r="BE320" i="4"/>
  <c r="BE353" i="4"/>
  <c r="F94" i="4"/>
  <c r="BE201" i="4"/>
  <c r="BE207" i="4"/>
  <c r="BE291" i="4"/>
  <c r="BE332" i="4"/>
  <c r="BE356" i="4"/>
  <c r="BE164" i="4"/>
  <c r="BE205" i="4"/>
  <c r="BE214" i="4"/>
  <c r="BE262" i="4"/>
  <c r="BE316" i="4"/>
  <c r="BE327" i="4"/>
  <c r="BE331" i="4"/>
  <c r="BE343" i="4"/>
  <c r="BE345" i="4"/>
  <c r="BE152" i="4"/>
  <c r="BE193" i="4"/>
  <c r="BE203" i="4"/>
  <c r="BE219" i="4"/>
  <c r="BE304" i="4"/>
  <c r="BE333" i="4"/>
  <c r="BE173" i="4"/>
  <c r="BE244" i="4"/>
  <c r="BE300" i="4"/>
  <c r="BE324" i="4"/>
  <c r="BE355" i="4"/>
  <c r="BE358" i="4"/>
  <c r="BE361" i="4"/>
  <c r="BE365" i="4"/>
  <c r="E85" i="4"/>
  <c r="BE140" i="4"/>
  <c r="BE146" i="4"/>
  <c r="BE170" i="4"/>
  <c r="BE171" i="4"/>
  <c r="BE177" i="4"/>
  <c r="BE210" i="4"/>
  <c r="BE347" i="4"/>
  <c r="BE352" i="4"/>
  <c r="BE305" i="4"/>
  <c r="BE306" i="4"/>
  <c r="BE330" i="4"/>
  <c r="BE342" i="4"/>
  <c r="BE350" i="4"/>
  <c r="BE362" i="4"/>
  <c r="BE363" i="4"/>
  <c r="BE368" i="4"/>
  <c r="BE370" i="4"/>
  <c r="BE371" i="4"/>
  <c r="BE375" i="4"/>
  <c r="BE351" i="4"/>
  <c r="BE397" i="4"/>
  <c r="J94" i="4"/>
  <c r="BE188" i="4"/>
  <c r="BE225" i="4"/>
  <c r="BE232" i="4"/>
  <c r="BE250" i="4"/>
  <c r="BE282" i="4"/>
  <c r="BE310" i="4"/>
  <c r="BE318" i="4"/>
  <c r="BE322" i="4"/>
  <c r="BE340" i="4"/>
  <c r="BE242" i="4"/>
  <c r="BE369" i="4"/>
  <c r="BE377" i="4"/>
  <c r="BE384" i="4"/>
  <c r="BE395" i="4"/>
  <c r="BE198" i="4"/>
  <c r="BE238" i="4"/>
  <c r="BE256" i="4"/>
  <c r="BE274" i="4"/>
  <c r="BE357" i="4"/>
  <c r="BE360" i="4"/>
  <c r="BE390" i="4"/>
  <c r="BE393" i="4"/>
  <c r="BE186" i="4"/>
  <c r="BE230" i="4"/>
  <c r="BE237" i="4"/>
  <c r="BE246" i="4"/>
  <c r="BE247" i="4"/>
  <c r="BE275" i="4"/>
  <c r="BE296" i="4"/>
  <c r="BE328" i="4"/>
  <c r="BE336" i="4"/>
  <c r="BE337" i="4"/>
  <c r="BE339" i="4"/>
  <c r="BE344" i="4"/>
  <c r="BE348" i="4"/>
  <c r="BE349" i="4"/>
  <c r="BE354" i="4"/>
  <c r="BE359" i="4"/>
  <c r="BE364" i="4"/>
  <c r="BE367" i="4"/>
  <c r="BE379" i="4"/>
  <c r="BE392" i="4"/>
  <c r="BE288" i="4"/>
  <c r="BE290" i="4"/>
  <c r="BE294" i="4"/>
  <c r="BE301" i="4"/>
  <c r="BE338" i="4"/>
  <c r="BE385" i="4"/>
  <c r="BE387" i="4"/>
  <c r="BE389" i="4"/>
  <c r="BE240" i="4"/>
  <c r="BE366" i="4"/>
  <c r="BE374" i="4"/>
  <c r="E118" i="3"/>
  <c r="BE151" i="3"/>
  <c r="BE175" i="3"/>
  <c r="BE149" i="3"/>
  <c r="BE162" i="3"/>
  <c r="BE179" i="3"/>
  <c r="BE192" i="3"/>
  <c r="F126" i="3"/>
  <c r="BE169" i="3"/>
  <c r="BE207" i="3"/>
  <c r="BE209" i="3"/>
  <c r="BE196" i="3"/>
  <c r="BE202" i="3"/>
  <c r="BE141" i="3"/>
  <c r="BE173" i="3"/>
  <c r="BE218" i="3"/>
  <c r="BE210" i="3"/>
  <c r="BE212" i="3"/>
  <c r="J93" i="3"/>
  <c r="BE139" i="3"/>
  <c r="BE157" i="3"/>
  <c r="BE181" i="3"/>
  <c r="J94" i="3"/>
  <c r="BE160" i="3"/>
  <c r="BE226" i="3"/>
  <c r="BE219" i="3"/>
  <c r="BE231" i="3"/>
  <c r="F94" i="3"/>
  <c r="BE144" i="3"/>
  <c r="BE165" i="3"/>
  <c r="BE185" i="3"/>
  <c r="BE194" i="3"/>
  <c r="BE198" i="3"/>
  <c r="BE206" i="3"/>
  <c r="BE208" i="3"/>
  <c r="J91" i="3"/>
  <c r="BE140" i="3"/>
  <c r="BE146" i="3"/>
  <c r="BE153" i="3"/>
  <c r="BE176" i="3"/>
  <c r="BE187" i="3"/>
  <c r="BE200" i="3"/>
  <c r="BE204" i="3"/>
  <c r="BE205" i="3"/>
  <c r="BE211" i="3"/>
  <c r="BE213" i="3"/>
  <c r="BE214" i="3"/>
  <c r="BE216" i="3"/>
  <c r="BE224" i="3"/>
  <c r="BE136" i="3"/>
  <c r="BE154" i="3"/>
  <c r="BE159" i="3"/>
  <c r="BE171" i="3"/>
  <c r="BE183" i="3"/>
  <c r="BE189" i="3"/>
  <c r="BE199" i="3"/>
  <c r="BE223" i="3"/>
  <c r="BE227" i="3"/>
  <c r="BE133" i="3"/>
  <c r="BE221" i="3"/>
  <c r="BE229" i="3"/>
  <c r="BE143" i="3"/>
  <c r="J94" i="2"/>
  <c r="BE139" i="2"/>
  <c r="BE148" i="2"/>
  <c r="E118" i="2"/>
  <c r="BE159" i="2"/>
  <c r="BE169" i="2"/>
  <c r="J91" i="2"/>
  <c r="BE229" i="2"/>
  <c r="BE141" i="2"/>
  <c r="BE152" i="2"/>
  <c r="BE154" i="2"/>
  <c r="J93" i="2"/>
  <c r="BE136" i="2"/>
  <c r="BE196" i="2"/>
  <c r="BE218" i="2"/>
  <c r="BE220" i="2"/>
  <c r="BE221" i="2"/>
  <c r="BE222" i="2"/>
  <c r="BE225" i="2"/>
  <c r="BE210" i="2"/>
  <c r="BE224" i="2"/>
  <c r="BE255" i="2"/>
  <c r="F94" i="2"/>
  <c r="BE146" i="2"/>
  <c r="BE172" i="2"/>
  <c r="BE175" i="2"/>
  <c r="BE179" i="2"/>
  <c r="BE206" i="2"/>
  <c r="BE227" i="2"/>
  <c r="BE228" i="2"/>
  <c r="BE230" i="2"/>
  <c r="BE231" i="2"/>
  <c r="BE232" i="2"/>
  <c r="BE233" i="2"/>
  <c r="BE234" i="2"/>
  <c r="BE189" i="2"/>
  <c r="BE192" i="2"/>
  <c r="BE194" i="2"/>
  <c r="BE199" i="2"/>
  <c r="BE133" i="2"/>
  <c r="BE150" i="2"/>
  <c r="BE157" i="2"/>
  <c r="BE181" i="2"/>
  <c r="BE183" i="2"/>
  <c r="BE191" i="2"/>
  <c r="BE208" i="2"/>
  <c r="BE226" i="2"/>
  <c r="BE197" i="2"/>
  <c r="BE202" i="2"/>
  <c r="BE204" i="2"/>
  <c r="BE214" i="2"/>
  <c r="BE235" i="2"/>
  <c r="BE236" i="2"/>
  <c r="BE237" i="2"/>
  <c r="BE144" i="2"/>
  <c r="BE164" i="2"/>
  <c r="BE212" i="2"/>
  <c r="BE217" i="2"/>
  <c r="F126" i="2"/>
  <c r="BE185" i="2"/>
  <c r="BE186" i="2"/>
  <c r="BE198" i="2"/>
  <c r="BE238" i="2"/>
  <c r="BE240" i="2"/>
  <c r="BE248" i="2"/>
  <c r="BE163" i="2"/>
  <c r="BE223" i="2"/>
  <c r="BE245" i="2"/>
  <c r="BE253" i="2"/>
  <c r="BE167" i="2"/>
  <c r="BE200" i="2"/>
  <c r="BE241" i="2"/>
  <c r="BE250" i="2"/>
  <c r="BE251" i="2"/>
  <c r="BE170" i="2"/>
  <c r="BE243" i="2"/>
  <c r="BE247" i="2"/>
  <c r="AU107" i="1"/>
  <c r="F38" i="4"/>
  <c r="BC98" i="1" s="1"/>
  <c r="J36" i="11"/>
  <c r="AW105" i="1"/>
  <c r="F37" i="12"/>
  <c r="BD106" i="1" s="1"/>
  <c r="J36" i="21"/>
  <c r="AW118" i="1"/>
  <c r="J35" i="25"/>
  <c r="AV124" i="1" s="1"/>
  <c r="AT124" i="1" s="1"/>
  <c r="F37" i="28"/>
  <c r="BD127" i="1" s="1"/>
  <c r="AS94" i="1"/>
  <c r="F37" i="4"/>
  <c r="BB98" i="1" s="1"/>
  <c r="J36" i="9"/>
  <c r="AW103" i="1" s="1"/>
  <c r="J36" i="18"/>
  <c r="AW114" i="1" s="1"/>
  <c r="F39" i="21"/>
  <c r="BD118" i="1" s="1"/>
  <c r="BD123" i="1"/>
  <c r="F34" i="27"/>
  <c r="BA126" i="1" s="1"/>
  <c r="J34" i="28"/>
  <c r="AW127" i="1" s="1"/>
  <c r="F39" i="3"/>
  <c r="BD97" i="1" s="1"/>
  <c r="F39" i="7"/>
  <c r="BD101" i="1" s="1"/>
  <c r="F39" i="9"/>
  <c r="BD103" i="1" s="1"/>
  <c r="F35" i="12"/>
  <c r="BB106" i="1"/>
  <c r="F39" i="20"/>
  <c r="BD116" i="1"/>
  <c r="J36" i="23"/>
  <c r="AW121" i="1" s="1"/>
  <c r="F39" i="24"/>
  <c r="BD122" i="1" s="1"/>
  <c r="F39" i="4"/>
  <c r="BD98" i="1" s="1"/>
  <c r="F38" i="10"/>
  <c r="BC104" i="1" s="1"/>
  <c r="F36" i="13"/>
  <c r="BA108" i="1" s="1"/>
  <c r="BD107" i="1"/>
  <c r="F39" i="19"/>
  <c r="BD115" i="1" s="1"/>
  <c r="J36" i="24"/>
  <c r="AW122" i="1" s="1"/>
  <c r="F36" i="3"/>
  <c r="BA97" i="1"/>
  <c r="F38" i="5"/>
  <c r="BC99" i="1" s="1"/>
  <c r="F39" i="8"/>
  <c r="BD102" i="1" s="1"/>
  <c r="F38" i="11"/>
  <c r="BC105" i="1" s="1"/>
  <c r="F37" i="20"/>
  <c r="BB116" i="1"/>
  <c r="J36" i="22"/>
  <c r="AW119" i="1" s="1"/>
  <c r="AU123" i="1"/>
  <c r="J36" i="3"/>
  <c r="AW97" i="1" s="1"/>
  <c r="F38" i="6"/>
  <c r="BC100" i="1" s="1"/>
  <c r="F39" i="10"/>
  <c r="BD104" i="1"/>
  <c r="F36" i="19"/>
  <c r="BA115" i="1" s="1"/>
  <c r="F39" i="23"/>
  <c r="BD121" i="1"/>
  <c r="J36" i="4"/>
  <c r="AW98" i="1" s="1"/>
  <c r="F36" i="11"/>
  <c r="BA105" i="1"/>
  <c r="F36" i="17"/>
  <c r="BA112" i="1" s="1"/>
  <c r="F37" i="19"/>
  <c r="BB115" i="1"/>
  <c r="F36" i="24"/>
  <c r="BA122" i="1"/>
  <c r="F37" i="5"/>
  <c r="BB99" i="1" s="1"/>
  <c r="F37" i="8"/>
  <c r="BB102" i="1" s="1"/>
  <c r="F37" i="11"/>
  <c r="BB105" i="1"/>
  <c r="F38" i="19"/>
  <c r="BC115" i="1" s="1"/>
  <c r="F37" i="23"/>
  <c r="BB121" i="1"/>
  <c r="BC123" i="1"/>
  <c r="F35" i="28"/>
  <c r="BB127" i="1" s="1"/>
  <c r="F36" i="5"/>
  <c r="BA99" i="1" s="1"/>
  <c r="F39" i="6"/>
  <c r="BD100" i="1" s="1"/>
  <c r="F38" i="8"/>
  <c r="BC102" i="1" s="1"/>
  <c r="F36" i="14"/>
  <c r="BA109" i="1" s="1"/>
  <c r="F36" i="16"/>
  <c r="BA111" i="1" s="1"/>
  <c r="BB107" i="1"/>
  <c r="J36" i="19"/>
  <c r="AW115" i="1" s="1"/>
  <c r="F38" i="23"/>
  <c r="BC121" i="1" s="1"/>
  <c r="F39" i="2"/>
  <c r="BD96" i="1"/>
  <c r="J36" i="7"/>
  <c r="AW101" i="1" s="1"/>
  <c r="F37" i="10"/>
  <c r="BB104" i="1"/>
  <c r="F36" i="12"/>
  <c r="BC106" i="1" s="1"/>
  <c r="F37" i="21"/>
  <c r="BB118" i="1"/>
  <c r="F37" i="24"/>
  <c r="BB122" i="1"/>
  <c r="J36" i="2"/>
  <c r="AW96" i="1" s="1"/>
  <c r="F37" i="6"/>
  <c r="BB100" i="1" s="1"/>
  <c r="J36" i="8"/>
  <c r="AW102" i="1"/>
  <c r="F39" i="11"/>
  <c r="BD105" i="1" s="1"/>
  <c r="F36" i="20"/>
  <c r="BA116" i="1" s="1"/>
  <c r="F37" i="22"/>
  <c r="BB119" i="1" s="1"/>
  <c r="F36" i="2"/>
  <c r="BA96" i="1" s="1"/>
  <c r="F39" i="5"/>
  <c r="BD99" i="1" s="1"/>
  <c r="F36" i="7"/>
  <c r="BA101" i="1" s="1"/>
  <c r="F36" i="8"/>
  <c r="BA102" i="1" s="1"/>
  <c r="F34" i="12"/>
  <c r="BA106" i="1"/>
  <c r="F38" i="20"/>
  <c r="BC116" i="1" s="1"/>
  <c r="F39" i="22"/>
  <c r="BD119" i="1"/>
  <c r="F38" i="2"/>
  <c r="BC96" i="1"/>
  <c r="J36" i="5"/>
  <c r="AW99" i="1"/>
  <c r="F38" i="7"/>
  <c r="BC101" i="1" s="1"/>
  <c r="F37" i="9"/>
  <c r="BB103" i="1" s="1"/>
  <c r="F39" i="18"/>
  <c r="BD114" i="1"/>
  <c r="F38" i="21"/>
  <c r="BC118" i="1"/>
  <c r="BB123" i="1"/>
  <c r="F36" i="28"/>
  <c r="BC127" i="1" s="1"/>
  <c r="F37" i="2"/>
  <c r="BB96" i="1"/>
  <c r="J36" i="6"/>
  <c r="AW100" i="1" s="1"/>
  <c r="F36" i="9"/>
  <c r="BA103" i="1" s="1"/>
  <c r="BC107" i="1"/>
  <c r="F38" i="18"/>
  <c r="BC114" i="1" s="1"/>
  <c r="F36" i="21"/>
  <c r="BA118" i="1"/>
  <c r="F36" i="25"/>
  <c r="BA124" i="1"/>
  <c r="BA123" i="1" s="1"/>
  <c r="AW123" i="1" s="1"/>
  <c r="F34" i="28"/>
  <c r="BA127" i="1"/>
  <c r="F37" i="3"/>
  <c r="BB97" i="1" s="1"/>
  <c r="F36" i="6"/>
  <c r="BA100" i="1"/>
  <c r="J36" i="10"/>
  <c r="AW104" i="1" s="1"/>
  <c r="J36" i="15"/>
  <c r="AW110" i="1" s="1"/>
  <c r="F36" i="18"/>
  <c r="BA114" i="1"/>
  <c r="F36" i="22"/>
  <c r="BA119" i="1" s="1"/>
  <c r="F38" i="3"/>
  <c r="BC97" i="1" s="1"/>
  <c r="F37" i="7"/>
  <c r="BB101" i="1"/>
  <c r="F38" i="9"/>
  <c r="BC103" i="1" s="1"/>
  <c r="J34" i="12"/>
  <c r="AW106" i="1"/>
  <c r="J36" i="20"/>
  <c r="AW116" i="1" s="1"/>
  <c r="F36" i="23"/>
  <c r="BA121" i="1"/>
  <c r="F38" i="24"/>
  <c r="BC122" i="1" s="1"/>
  <c r="F36" i="4"/>
  <c r="BA98" i="1"/>
  <c r="F36" i="10"/>
  <c r="BA104" i="1" s="1"/>
  <c r="F37" i="18"/>
  <c r="BB114" i="1"/>
  <c r="F38" i="22"/>
  <c r="BC119" i="1"/>
  <c r="J121" i="27" l="1"/>
  <c r="BE121" i="27" s="1"/>
  <c r="J33" i="27" s="1"/>
  <c r="AV126" i="1" s="1"/>
  <c r="AT126" i="1" s="1"/>
  <c r="BK121" i="27"/>
  <c r="BK120" i="27" s="1"/>
  <c r="J120" i="27" s="1"/>
  <c r="J98" i="27" s="1"/>
  <c r="BK125" i="26"/>
  <c r="BK124" i="26" s="1"/>
  <c r="J124" i="26" s="1"/>
  <c r="J100" i="26" s="1"/>
  <c r="J125" i="26"/>
  <c r="BE125" i="26" s="1"/>
  <c r="F35" i="26" s="1"/>
  <c r="AZ125" i="1" s="1"/>
  <c r="BK128" i="23"/>
  <c r="BK127" i="23" s="1"/>
  <c r="J127" i="23" s="1"/>
  <c r="J98" i="23" s="1"/>
  <c r="BK130" i="22"/>
  <c r="J130" i="22" s="1"/>
  <c r="J99" i="22" s="1"/>
  <c r="J220" i="20"/>
  <c r="J101" i="20" s="1"/>
  <c r="I68" i="33"/>
  <c r="I70" i="33" s="1"/>
  <c r="I125" i="17" s="1"/>
  <c r="J73" i="32"/>
  <c r="I125" i="16" s="1"/>
  <c r="I125" i="15"/>
  <c r="J125" i="15" s="1"/>
  <c r="BE125" i="15" s="1"/>
  <c r="J67" i="30"/>
  <c r="J69" i="30" s="1"/>
  <c r="I125" i="14" s="1"/>
  <c r="J76" i="29"/>
  <c r="I125" i="13" s="1"/>
  <c r="J207" i="11"/>
  <c r="J103" i="11" s="1"/>
  <c r="BK131" i="6"/>
  <c r="J131" i="6" s="1"/>
  <c r="J99" i="6" s="1"/>
  <c r="BK125" i="5"/>
  <c r="BK124" i="5" s="1"/>
  <c r="J124" i="5" s="1"/>
  <c r="J98" i="5" s="1"/>
  <c r="BK131" i="3"/>
  <c r="J131" i="3" s="1"/>
  <c r="J99" i="3" s="1"/>
  <c r="BK130" i="24"/>
  <c r="J130" i="24" s="1"/>
  <c r="J99" i="24" s="1"/>
  <c r="BK130" i="18"/>
  <c r="J130" i="18" s="1"/>
  <c r="J99" i="18" s="1"/>
  <c r="P130" i="19"/>
  <c r="P129" i="19"/>
  <c r="AU115" i="1"/>
  <c r="P130" i="18"/>
  <c r="P129" i="18" s="1"/>
  <c r="AU114" i="1" s="1"/>
  <c r="BK126" i="9"/>
  <c r="BK125" i="9" s="1"/>
  <c r="J125" i="9" s="1"/>
  <c r="J32" i="9" s="1"/>
  <c r="AG103" i="1" s="1"/>
  <c r="R131" i="6"/>
  <c r="R130" i="6" s="1"/>
  <c r="P131" i="7"/>
  <c r="P130" i="7"/>
  <c r="AU101" i="1" s="1"/>
  <c r="P129" i="20"/>
  <c r="P128" i="20" s="1"/>
  <c r="AU116" i="1" s="1"/>
  <c r="BK131" i="8"/>
  <c r="J131" i="8" s="1"/>
  <c r="J99" i="8" s="1"/>
  <c r="P130" i="22"/>
  <c r="P129" i="22"/>
  <c r="AU119" i="1"/>
  <c r="R129" i="20"/>
  <c r="R128" i="20" s="1"/>
  <c r="P130" i="24"/>
  <c r="P129" i="24"/>
  <c r="AU122" i="1"/>
  <c r="R131" i="10"/>
  <c r="R130" i="10"/>
  <c r="P131" i="3"/>
  <c r="P130" i="3"/>
  <c r="AU97" i="1"/>
  <c r="P131" i="11"/>
  <c r="P130" i="11"/>
  <c r="AU105" i="1" s="1"/>
  <c r="R125" i="5"/>
  <c r="R124" i="5" s="1"/>
  <c r="T126" i="9"/>
  <c r="T125" i="9"/>
  <c r="T131" i="2"/>
  <c r="T130" i="2" s="1"/>
  <c r="R131" i="2"/>
  <c r="R130" i="2"/>
  <c r="R130" i="22"/>
  <c r="R129" i="22"/>
  <c r="P130" i="21"/>
  <c r="P129" i="21"/>
  <c r="AU118" i="1" s="1"/>
  <c r="T130" i="19"/>
  <c r="T129" i="19" s="1"/>
  <c r="R131" i="11"/>
  <c r="R130" i="11"/>
  <c r="P130" i="12"/>
  <c r="T131" i="8"/>
  <c r="T130" i="8" s="1"/>
  <c r="P131" i="10"/>
  <c r="P130" i="10"/>
  <c r="AU104" i="1" s="1"/>
  <c r="R130" i="18"/>
  <c r="R129" i="18" s="1"/>
  <c r="T130" i="22"/>
  <c r="T129" i="22" s="1"/>
  <c r="R132" i="4"/>
  <c r="R131" i="4"/>
  <c r="R131" i="8"/>
  <c r="R130" i="8" s="1"/>
  <c r="P126" i="9"/>
  <c r="P125" i="9" s="1"/>
  <c r="AU103" i="1" s="1"/>
  <c r="T131" i="10"/>
  <c r="T130" i="10" s="1"/>
  <c r="T131" i="7"/>
  <c r="T130" i="7" s="1"/>
  <c r="T130" i="12"/>
  <c r="T129" i="12" s="1"/>
  <c r="BK131" i="7"/>
  <c r="BK130" i="7"/>
  <c r="J130" i="7"/>
  <c r="BK130" i="12"/>
  <c r="R131" i="7"/>
  <c r="R130" i="7"/>
  <c r="P131" i="8"/>
  <c r="P130" i="8"/>
  <c r="AU102" i="1"/>
  <c r="P286" i="12"/>
  <c r="P129" i="12" s="1"/>
  <c r="AU106" i="1" s="1"/>
  <c r="T130" i="18"/>
  <c r="T129" i="18"/>
  <c r="P132" i="4"/>
  <c r="P131" i="4"/>
  <c r="AU98" i="1" s="1"/>
  <c r="T131" i="11"/>
  <c r="T130" i="11"/>
  <c r="BK132" i="4"/>
  <c r="BK131" i="4"/>
  <c r="J131" i="4" s="1"/>
  <c r="J98" i="4" s="1"/>
  <c r="P131" i="6"/>
  <c r="P130" i="6" s="1"/>
  <c r="AU100" i="1" s="1"/>
  <c r="BK123" i="25"/>
  <c r="J123" i="25"/>
  <c r="J99" i="25" s="1"/>
  <c r="BK286" i="12"/>
  <c r="J286" i="12"/>
  <c r="J107" i="12" s="1"/>
  <c r="BK123" i="26"/>
  <c r="J123" i="26" s="1"/>
  <c r="J99" i="26" s="1"/>
  <c r="BK117" i="28"/>
  <c r="J117" i="28"/>
  <c r="J96" i="28" s="1"/>
  <c r="BK129" i="24"/>
  <c r="J129" i="24"/>
  <c r="J32" i="24" s="1"/>
  <c r="AG122" i="1" s="1"/>
  <c r="AG118" i="1"/>
  <c r="AN118" i="1" s="1"/>
  <c r="J98" i="21"/>
  <c r="J130" i="21"/>
  <c r="J99" i="21" s="1"/>
  <c r="BK128" i="20"/>
  <c r="J128" i="20"/>
  <c r="J32" i="20" s="1"/>
  <c r="AG116" i="1" s="1"/>
  <c r="BK129" i="19"/>
  <c r="J129" i="19" s="1"/>
  <c r="J32" i="19" s="1"/>
  <c r="AG115" i="1" s="1"/>
  <c r="BK130" i="11"/>
  <c r="J130" i="11"/>
  <c r="J32" i="11" s="1"/>
  <c r="AG105" i="1" s="1"/>
  <c r="J131" i="10"/>
  <c r="J99" i="10"/>
  <c r="J131" i="2"/>
  <c r="J99" i="2" s="1"/>
  <c r="J35" i="5"/>
  <c r="AV99" i="1" s="1"/>
  <c r="AT99" i="1" s="1"/>
  <c r="F35" i="8"/>
  <c r="AZ102" i="1" s="1"/>
  <c r="AU120" i="1"/>
  <c r="BB95" i="1"/>
  <c r="AX95" i="1" s="1"/>
  <c r="F35" i="20"/>
  <c r="AZ116" i="1" s="1"/>
  <c r="J32" i="10"/>
  <c r="AG104" i="1" s="1"/>
  <c r="BD95" i="1"/>
  <c r="F33" i="12"/>
  <c r="AZ106" i="1" s="1"/>
  <c r="J35" i="24"/>
  <c r="AV122" i="1"/>
  <c r="AT122" i="1" s="1"/>
  <c r="J35" i="9"/>
  <c r="AV103" i="1" s="1"/>
  <c r="AT103" i="1" s="1"/>
  <c r="AY107" i="1"/>
  <c r="F35" i="18"/>
  <c r="AZ114" i="1"/>
  <c r="BA95" i="1"/>
  <c r="AW95" i="1" s="1"/>
  <c r="BA107" i="1"/>
  <c r="AW107" i="1" s="1"/>
  <c r="J35" i="18"/>
  <c r="AV114" i="1" s="1"/>
  <c r="AT114" i="1" s="1"/>
  <c r="AY123" i="1"/>
  <c r="F33" i="28"/>
  <c r="AZ127" i="1"/>
  <c r="J35" i="3"/>
  <c r="AV97" i="1" s="1"/>
  <c r="AT97" i="1" s="1"/>
  <c r="BC95" i="1"/>
  <c r="AY95" i="1"/>
  <c r="J33" i="12"/>
  <c r="AV106" i="1" s="1"/>
  <c r="AT106" i="1" s="1"/>
  <c r="BA120" i="1"/>
  <c r="AW120" i="1"/>
  <c r="J35" i="26"/>
  <c r="AV125" i="1" s="1"/>
  <c r="AT125" i="1" s="1"/>
  <c r="J35" i="8"/>
  <c r="AV102" i="1" s="1"/>
  <c r="AT102" i="1" s="1"/>
  <c r="J32" i="7"/>
  <c r="AG101" i="1" s="1"/>
  <c r="F35" i="7"/>
  <c r="AZ101" i="1"/>
  <c r="BB113" i="1"/>
  <c r="AX113" i="1"/>
  <c r="BB120" i="1"/>
  <c r="AX120" i="1"/>
  <c r="F35" i="24"/>
  <c r="AZ122" i="1" s="1"/>
  <c r="J35" i="10"/>
  <c r="AV104" i="1"/>
  <c r="AT104" i="1"/>
  <c r="BA117" i="1"/>
  <c r="AW117" i="1" s="1"/>
  <c r="J35" i="23"/>
  <c r="AV121" i="1"/>
  <c r="AT121" i="1" s="1"/>
  <c r="F35" i="5"/>
  <c r="AZ99" i="1" s="1"/>
  <c r="F35" i="9"/>
  <c r="AZ103" i="1" s="1"/>
  <c r="J35" i="19"/>
  <c r="AV115" i="1" s="1"/>
  <c r="AT115" i="1" s="1"/>
  <c r="F35" i="6"/>
  <c r="AZ100" i="1" s="1"/>
  <c r="BC113" i="1"/>
  <c r="AY113" i="1" s="1"/>
  <c r="F35" i="23"/>
  <c r="AZ121" i="1"/>
  <c r="J35" i="4"/>
  <c r="AV98" i="1" s="1"/>
  <c r="AT98" i="1" s="1"/>
  <c r="J35" i="21"/>
  <c r="AV118" i="1"/>
  <c r="AT118" i="1"/>
  <c r="J35" i="7"/>
  <c r="AV101" i="1"/>
  <c r="AT101" i="1"/>
  <c r="BD117" i="1"/>
  <c r="BD120" i="1"/>
  <c r="AX123" i="1"/>
  <c r="J33" i="28"/>
  <c r="AV127" i="1" s="1"/>
  <c r="AT127" i="1" s="1"/>
  <c r="J32" i="2"/>
  <c r="AG96" i="1" s="1"/>
  <c r="J35" i="6"/>
  <c r="AV100" i="1"/>
  <c r="AT100" i="1" s="1"/>
  <c r="J35" i="20"/>
  <c r="AV116" i="1" s="1"/>
  <c r="AT116" i="1" s="1"/>
  <c r="F35" i="3"/>
  <c r="AZ97" i="1" s="1"/>
  <c r="J35" i="11"/>
  <c r="AV105" i="1"/>
  <c r="AT105" i="1"/>
  <c r="BA113" i="1"/>
  <c r="AW113" i="1"/>
  <c r="BB117" i="1"/>
  <c r="AX117" i="1"/>
  <c r="J35" i="22"/>
  <c r="AV119" i="1" s="1"/>
  <c r="AT119" i="1" s="1"/>
  <c r="F35" i="10"/>
  <c r="AZ104" i="1" s="1"/>
  <c r="BC117" i="1"/>
  <c r="AY117" i="1"/>
  <c r="BC120" i="1"/>
  <c r="AY120" i="1"/>
  <c r="F35" i="25"/>
  <c r="AZ124" i="1" s="1"/>
  <c r="J35" i="2"/>
  <c r="AV96" i="1" s="1"/>
  <c r="AT96" i="1" s="1"/>
  <c r="AX107" i="1"/>
  <c r="F35" i="19"/>
  <c r="AZ115" i="1"/>
  <c r="F35" i="2"/>
  <c r="AZ96" i="1"/>
  <c r="F35" i="11"/>
  <c r="AZ105" i="1" s="1"/>
  <c r="BD113" i="1"/>
  <c r="F35" i="22"/>
  <c r="AZ119" i="1"/>
  <c r="F35" i="4"/>
  <c r="AZ98" i="1"/>
  <c r="F35" i="21"/>
  <c r="AZ118" i="1" s="1"/>
  <c r="BK119" i="27" l="1"/>
  <c r="BK118" i="27" s="1"/>
  <c r="J118" i="27" s="1"/>
  <c r="J96" i="27" s="1"/>
  <c r="F33" i="27"/>
  <c r="AZ126" i="1" s="1"/>
  <c r="AZ123" i="1"/>
  <c r="AV123" i="1" s="1"/>
  <c r="AT123" i="1" s="1"/>
  <c r="J128" i="23"/>
  <c r="J99" i="23" s="1"/>
  <c r="J32" i="23"/>
  <c r="AG121" i="1" s="1"/>
  <c r="AG120" i="1" s="1"/>
  <c r="BK129" i="22"/>
  <c r="J129" i="22" s="1"/>
  <c r="J98" i="22" s="1"/>
  <c r="BK125" i="17"/>
  <c r="BK124" i="17" s="1"/>
  <c r="J125" i="17"/>
  <c r="BE125" i="17" s="1"/>
  <c r="J125" i="16"/>
  <c r="BE125" i="16" s="1"/>
  <c r="BK125" i="16"/>
  <c r="BK124" i="16" s="1"/>
  <c r="J35" i="15"/>
  <c r="AV110" i="1" s="1"/>
  <c r="AT110" i="1" s="1"/>
  <c r="F35" i="15"/>
  <c r="AZ110" i="1" s="1"/>
  <c r="BK125" i="15"/>
  <c r="BK124" i="15" s="1"/>
  <c r="BK125" i="14"/>
  <c r="BK124" i="14" s="1"/>
  <c r="J125" i="14"/>
  <c r="BE125" i="14" s="1"/>
  <c r="J125" i="13"/>
  <c r="BE125" i="13" s="1"/>
  <c r="BK125" i="13"/>
  <c r="BK124" i="13" s="1"/>
  <c r="AN101" i="1"/>
  <c r="BK130" i="6"/>
  <c r="J130" i="6" s="1"/>
  <c r="J32" i="6" s="1"/>
  <c r="AG100" i="1" s="1"/>
  <c r="AN100" i="1" s="1"/>
  <c r="J32" i="5"/>
  <c r="AG99" i="1" s="1"/>
  <c r="AN99" i="1" s="1"/>
  <c r="J125" i="5"/>
  <c r="J99" i="5" s="1"/>
  <c r="BK130" i="3"/>
  <c r="J130" i="3" s="1"/>
  <c r="J32" i="3" s="1"/>
  <c r="AG97" i="1" s="1"/>
  <c r="AN103" i="1"/>
  <c r="BK129" i="12"/>
  <c r="J129" i="12" s="1"/>
  <c r="J96" i="12" s="1"/>
  <c r="J98" i="9"/>
  <c r="J132" i="4"/>
  <c r="J99" i="4"/>
  <c r="J126" i="9"/>
  <c r="J99" i="9" s="1"/>
  <c r="BK130" i="8"/>
  <c r="J130" i="8"/>
  <c r="J98" i="8" s="1"/>
  <c r="BK129" i="18"/>
  <c r="J129" i="18"/>
  <c r="J98" i="18"/>
  <c r="J98" i="7"/>
  <c r="J130" i="12"/>
  <c r="J97" i="12" s="1"/>
  <c r="J131" i="7"/>
  <c r="J99" i="7"/>
  <c r="BK122" i="25"/>
  <c r="J122" i="25"/>
  <c r="J98" i="25" s="1"/>
  <c r="BK122" i="26"/>
  <c r="J122" i="26"/>
  <c r="J98" i="26"/>
  <c r="AN122" i="1"/>
  <c r="J98" i="24"/>
  <c r="AN121" i="1"/>
  <c r="J41" i="24"/>
  <c r="J41" i="23"/>
  <c r="AN116" i="1"/>
  <c r="J98" i="20"/>
  <c r="J41" i="21"/>
  <c r="AN115" i="1"/>
  <c r="J98" i="19"/>
  <c r="J41" i="20"/>
  <c r="J41" i="19"/>
  <c r="AN105" i="1"/>
  <c r="J98" i="11"/>
  <c r="AN104" i="1"/>
  <c r="J41" i="11"/>
  <c r="J41" i="10"/>
  <c r="J41" i="9"/>
  <c r="J41" i="7"/>
  <c r="AN97" i="1"/>
  <c r="J98" i="3"/>
  <c r="AN96" i="1"/>
  <c r="J41" i="3"/>
  <c r="J41" i="2"/>
  <c r="AU117" i="1"/>
  <c r="AU113" i="1"/>
  <c r="AU95" i="1"/>
  <c r="AU94" i="1"/>
  <c r="J32" i="4"/>
  <c r="AG98" i="1"/>
  <c r="J30" i="28"/>
  <c r="AG127" i="1"/>
  <c r="BD94" i="1"/>
  <c r="W33" i="1" s="1"/>
  <c r="AZ113" i="1"/>
  <c r="AV113" i="1"/>
  <c r="AT113" i="1" s="1"/>
  <c r="AZ95" i="1"/>
  <c r="AV95" i="1"/>
  <c r="AT95" i="1"/>
  <c r="BB94" i="1"/>
  <c r="W31" i="1" s="1"/>
  <c r="AZ120" i="1"/>
  <c r="AV120" i="1"/>
  <c r="AT120" i="1"/>
  <c r="BA94" i="1"/>
  <c r="W30" i="1" s="1"/>
  <c r="AZ117" i="1"/>
  <c r="AV117" i="1"/>
  <c r="AT117" i="1"/>
  <c r="BC94" i="1"/>
  <c r="AY94" i="1" s="1"/>
  <c r="J30" i="27" l="1"/>
  <c r="J39" i="27" s="1"/>
  <c r="J119" i="27"/>
  <c r="J97" i="27" s="1"/>
  <c r="J32" i="22"/>
  <c r="AG119" i="1" s="1"/>
  <c r="AG117" i="1" s="1"/>
  <c r="AN117" i="1" s="1"/>
  <c r="J124" i="17"/>
  <c r="J100" i="17" s="1"/>
  <c r="BK123" i="17"/>
  <c r="J35" i="17"/>
  <c r="AV112" i="1" s="1"/>
  <c r="AT112" i="1" s="1"/>
  <c r="F35" i="17"/>
  <c r="AZ112" i="1" s="1"/>
  <c r="BK123" i="16"/>
  <c r="J124" i="16"/>
  <c r="J100" i="16" s="1"/>
  <c r="J35" i="16"/>
  <c r="AV111" i="1" s="1"/>
  <c r="AT111" i="1" s="1"/>
  <c r="F35" i="16"/>
  <c r="AZ111" i="1" s="1"/>
  <c r="J124" i="15"/>
  <c r="J100" i="15" s="1"/>
  <c r="BK123" i="15"/>
  <c r="J35" i="14"/>
  <c r="AV109" i="1" s="1"/>
  <c r="AT109" i="1" s="1"/>
  <c r="F35" i="14"/>
  <c r="AZ109" i="1" s="1"/>
  <c r="J124" i="14"/>
  <c r="J100" i="14" s="1"/>
  <c r="BK123" i="14"/>
  <c r="J124" i="13"/>
  <c r="J100" i="13" s="1"/>
  <c r="BK123" i="13"/>
  <c r="F35" i="13"/>
  <c r="AZ108" i="1" s="1"/>
  <c r="AZ107" i="1" s="1"/>
  <c r="AV107" i="1" s="1"/>
  <c r="AT107" i="1" s="1"/>
  <c r="J35" i="13"/>
  <c r="AV108" i="1" s="1"/>
  <c r="AT108" i="1" s="1"/>
  <c r="J41" i="6"/>
  <c r="J98" i="6"/>
  <c r="J41" i="5"/>
  <c r="J39" i="28"/>
  <c r="J41" i="4"/>
  <c r="AN120" i="1"/>
  <c r="AN98" i="1"/>
  <c r="AN127" i="1"/>
  <c r="J32" i="18"/>
  <c r="AG114" i="1" s="1"/>
  <c r="AG113" i="1" s="1"/>
  <c r="AN113" i="1" s="1"/>
  <c r="J32" i="25"/>
  <c r="AG124" i="1" s="1"/>
  <c r="J32" i="26"/>
  <c r="AG125" i="1" s="1"/>
  <c r="W32" i="1"/>
  <c r="J32" i="8"/>
  <c r="AG102" i="1" s="1"/>
  <c r="AN102" i="1" s="1"/>
  <c r="J30" i="12"/>
  <c r="AG106" i="1"/>
  <c r="AX94" i="1"/>
  <c r="AW94" i="1"/>
  <c r="AK30" i="1" s="1"/>
  <c r="AG126" i="1" l="1"/>
  <c r="AN126" i="1" s="1"/>
  <c r="AN119" i="1"/>
  <c r="J41" i="22"/>
  <c r="BK122" i="17"/>
  <c r="J122" i="17" s="1"/>
  <c r="J123" i="17"/>
  <c r="J99" i="17" s="1"/>
  <c r="J123" i="16"/>
  <c r="J99" i="16" s="1"/>
  <c r="BK122" i="16"/>
  <c r="J122" i="16" s="1"/>
  <c r="J123" i="15"/>
  <c r="J99" i="15" s="1"/>
  <c r="BK122" i="15"/>
  <c r="J122" i="15" s="1"/>
  <c r="AZ94" i="1"/>
  <c r="AV94" i="1" s="1"/>
  <c r="AK29" i="1" s="1"/>
  <c r="J123" i="14"/>
  <c r="J99" i="14" s="1"/>
  <c r="BK122" i="14"/>
  <c r="J122" i="14" s="1"/>
  <c r="J123" i="13"/>
  <c r="J99" i="13" s="1"/>
  <c r="BK122" i="13"/>
  <c r="J122" i="13" s="1"/>
  <c r="J39" i="12"/>
  <c r="J41" i="26"/>
  <c r="AN114" i="1"/>
  <c r="J41" i="18"/>
  <c r="J41" i="8"/>
  <c r="J41" i="25"/>
  <c r="AN124" i="1"/>
  <c r="AN106" i="1"/>
  <c r="AN125" i="1"/>
  <c r="AG123" i="1"/>
  <c r="AN123" i="1"/>
  <c r="AG95" i="1"/>
  <c r="J98" i="17" l="1"/>
  <c r="J32" i="17"/>
  <c r="J98" i="16"/>
  <c r="J32" i="16"/>
  <c r="AT94" i="1"/>
  <c r="J98" i="15"/>
  <c r="J32" i="15"/>
  <c r="W29" i="1"/>
  <c r="J98" i="14"/>
  <c r="J32" i="14"/>
  <c r="J98" i="13"/>
  <c r="J32" i="13"/>
  <c r="AN95" i="1"/>
  <c r="AG112" i="1" l="1"/>
  <c r="AN112" i="1" s="1"/>
  <c r="J41" i="17"/>
  <c r="AG111" i="1"/>
  <c r="AN111" i="1" s="1"/>
  <c r="J41" i="16"/>
  <c r="AG110" i="1"/>
  <c r="AN110" i="1" s="1"/>
  <c r="J41" i="15"/>
  <c r="AG109" i="1"/>
  <c r="AN109" i="1" s="1"/>
  <c r="J41" i="14"/>
  <c r="AG108" i="1"/>
  <c r="J41" i="13"/>
  <c r="AN108" i="1" l="1"/>
  <c r="AG107" i="1"/>
  <c r="AN107" i="1" l="1"/>
  <c r="AG94" i="1"/>
  <c r="AK26" i="1" l="1"/>
  <c r="AK35" i="1" s="1"/>
  <c r="AN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00000000-0006-0000-0D00-000001000000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4" authorId="0" shapeId="0" xr:uid="{00000000-0006-0000-0D00-000002000000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9DE864F1-4C02-4BC8-BF18-47F4D53C8078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45526D4E-D7B0-422D-83CC-7738D92AE9AF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CD59BAD2-F1B0-473B-AFAC-AC534FB4B9A0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B0EB449F-F423-4D01-8E2B-1CF1C2599AF3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80" authorId="0" shapeId="0" xr:uid="{9DA90CC7-DC62-4E80-BEEB-E7FFB6DA180D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112" authorId="0" shapeId="0" xr:uid="{E8389865-59FD-447C-AE80-D9E5C87C65A5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9" authorId="0" shapeId="0" xr:uid="{B4544686-E49A-494F-9A7D-2520A0FE35FE}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  <comment ref="E42" authorId="0" shapeId="0" xr:uid="{1B07151A-DE55-471D-BD89-CD7328B610AC}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D5CB305F-D8BA-469F-83D8-159B44144854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44AD86C8-12DE-4201-A941-80DBB4F534C0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<sst xmlns="http://schemas.openxmlformats.org/spreadsheetml/2006/main" count="40887" uniqueCount="2707">
  <si>
    <t>Export Komplet</t>
  </si>
  <si>
    <t/>
  </si>
  <si>
    <t>2.0</t>
  </si>
  <si>
    <t>False</t>
  </si>
  <si>
    <t>{f9f9c207-9263-4425-80f4-69e0c16c2058}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</si>
  <si>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</si>
  <si>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</si>
  <si>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</si>
  <si>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</si>
  <si>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</si>
  <si>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</si>
  <si>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</si>
  <si>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</si>
  <si>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</si>
  <si>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Kanalizace Dvůr Králové nad Labem - Verdek</t>
  </si>
  <si>
    <t>KSO:</t>
  </si>
  <si>
    <t>CC-CZ:</t>
  </si>
  <si>
    <t>Místo:</t>
  </si>
  <si>
    <t>Verdek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</si>
  <si>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</si>
  <si>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</si>
  <si>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</si>
  <si>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</si>
  <si>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</si>
  <si>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</si>
  <si>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</si>
  <si>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Ing. Martin Herman</t>
  </si>
  <si>
    <t>True</t>
  </si>
  <si>
    <t>Zpracovatel:</t>
  </si>
  <si>
    <t>VIS s.r.o. Hradec Králové, Dita Paštová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</si>
  <si>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</si>
  <si>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</si>
  <si>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</si>
  <si>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</si>
  <si>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</si>
  <si>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</si>
  <si>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</si>
  <si>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</si>
  <si>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</si>
  <si>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</si>
  <si>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</si>
  <si>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</si>
  <si>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</si>
  <si>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</si>
  <si>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</si>
  <si>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</si>
  <si>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</si>
  <si>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</si>
  <si>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</si>
  <si>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</si>
  <si>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</si>
  <si>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</si>
  <si>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</si>
  <si>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</si>
  <si>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</si>
  <si>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</si>
  <si>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</si>
  <si>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</si>
  <si>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</si>
  <si>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</si>
  <si>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</si>
  <si>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</si>
  <si>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</si>
  <si>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</si>
  <si>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</si>
  <si>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</si>
  <si>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</si>
  <si>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</si>
  <si>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</si>
  <si>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</si>
  <si>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</si>
  <si>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</si>
  <si>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</si>
  <si>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</si>
  <si>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</si>
  <si>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SO_01</t>
  </si>
  <si>
    <t>Gravitační stoky</t>
  </si>
  <si>
    <t>STA</t>
  </si>
  <si>
    <t>1</t>
  </si>
  <si>
    <t>{b09c576a-d13a-4403-8408-198a2c7def0c}</t>
  </si>
  <si>
    <t>2</t>
  </si>
  <si>
    <t>/</t>
  </si>
  <si>
    <t>SO_01.1.1</t>
  </si>
  <si>
    <t>Stoka A3 - 1. část, km 0,00-0,2433</t>
  </si>
  <si>
    <t>Soupis</t>
  </si>
  <si>
    <t>{89fd2369-d884-43c3-bc5e-8381d76a7586}</t>
  </si>
  <si>
    <t>SO_01.1.2</t>
  </si>
  <si>
    <t>Napojovací body</t>
  </si>
  <si>
    <t>{328f4635-f331-4045-b892-d50edfd9f576}</t>
  </si>
  <si>
    <t>SO_01.2.1</t>
  </si>
  <si>
    <t>Stoka A3 - 2. část, km 0,2433-0,9698, stoka A1, A2, výtlak V</t>
  </si>
  <si>
    <t>{fa4211e8-f26d-4007-a52b-99fcca935beb}</t>
  </si>
  <si>
    <t>SO_01.2.1-N</t>
  </si>
  <si>
    <t>Stoka A3 - 2. část, km 0,2433-0,9698, stoka A1, A2, výtlak V - neuznatelné</t>
  </si>
  <si>
    <t>{7c5cca74-cac5-44b2-b8cf-a107e5ff5792}</t>
  </si>
  <si>
    <t>SO_01.2.2-N</t>
  </si>
  <si>
    <t>Napojovací body - neuznatelné</t>
  </si>
  <si>
    <t>{8fa1b716-27c8-40f8-b0d0-5a9432f4deea}</t>
  </si>
  <si>
    <t>SO_01.2.2-U</t>
  </si>
  <si>
    <t>Napojovací body - uznatelné</t>
  </si>
  <si>
    <t>{180668f1-573d-4090-9761-f712695b0d0b}</t>
  </si>
  <si>
    <t>SO_01.3.1</t>
  </si>
  <si>
    <t>Stoka A3.1, A3.2, A3.2.1, B1, B2, B3, B3.1, B4, B4.1, B5</t>
  </si>
  <si>
    <t>{7b006e5a-c8e1-4775-97f6-4732b7e20f80}</t>
  </si>
  <si>
    <t>SO_01.3.1-N</t>
  </si>
  <si>
    <t>Stoka A3.1, A3.2, A3.2.1, B1, B2, B3, B3.1, B4, B4.1, B5 - neuznatelné</t>
  </si>
  <si>
    <t>{50d23040-8df4-4600-888c-9cec71f97781}</t>
  </si>
  <si>
    <t>SO_01.3.2-N</t>
  </si>
  <si>
    <t>{bd1ffc5c-ee27-4166-b8e2-1132580d87e0}</t>
  </si>
  <si>
    <t>SO_01.3.2-U</t>
  </si>
  <si>
    <t>{e733889e-e262-44f3-b0b0-3740d237f9d0}</t>
  </si>
  <si>
    <t>SO_02</t>
  </si>
  <si>
    <t>Čerpací stanice ČS1</t>
  </si>
  <si>
    <t>{c29dc29c-64b4-43a1-abd0-cae1665c82af}</t>
  </si>
  <si>
    <t>SO_03</t>
  </si>
  <si>
    <t>Přípojky NN</t>
  </si>
  <si>
    <t>{ea9bd45b-6c42-49a6-a6c6-bf8cbe0f210b}</t>
  </si>
  <si>
    <t>SO_03.1</t>
  </si>
  <si>
    <t>Přípojka NN k napojovacímu bodu č.1</t>
  </si>
  <si>
    <t>{dea01008-c0b6-43d9-9a2c-6233b44dc687}</t>
  </si>
  <si>
    <t>SO_03.2</t>
  </si>
  <si>
    <t>Přípojka NN k napojovacímu bodu č.2</t>
  </si>
  <si>
    <t>{7010c77d-f824-4707-bede-b1dd2a3849a2}</t>
  </si>
  <si>
    <t>SO_03.3</t>
  </si>
  <si>
    <t>Přípojka NN k napojovacímu bodu č.3</t>
  </si>
  <si>
    <t>{c98a2c20-bcde-4fb9-9ca3-51fe70f63030}</t>
  </si>
  <si>
    <t>SO_03.4</t>
  </si>
  <si>
    <t>Přípojka NN k napojovacímu bodu č.4</t>
  </si>
  <si>
    <t>{a1f5f30c-268d-422f-a567-d1b1c68fd8a6}</t>
  </si>
  <si>
    <t>SO_03.5</t>
  </si>
  <si>
    <t>Přípojka NN k napojovacímu bodu č.5</t>
  </si>
  <si>
    <t>{56b0ee74-2cdf-400c-9aac-9dd9ab9c31b1}</t>
  </si>
  <si>
    <t>SO_04</t>
  </si>
  <si>
    <t>Tlakové stoky</t>
  </si>
  <si>
    <t>{246a1f94-1878-4979-903e-94fc8eb299de}</t>
  </si>
  <si>
    <t>SO_04.1-N</t>
  </si>
  <si>
    <t>Tlakové stoky T5 - neuznatelné</t>
  </si>
  <si>
    <t>{bda8a4cc-3213-4e9f-ad42-ddd1ea779cd6}</t>
  </si>
  <si>
    <t>SO_04.1-U</t>
  </si>
  <si>
    <t>Tlakové stoky T1,2,3,4,6 - uznatelné</t>
  </si>
  <si>
    <t>{1de4e603-9d13-4e44-8c1f-95a33e737434}</t>
  </si>
  <si>
    <t>SO_04.2</t>
  </si>
  <si>
    <t>Tlaková stoka T7</t>
  </si>
  <si>
    <t>{16511161-431e-4e0b-a6e3-4a1b35ab0cca}</t>
  </si>
  <si>
    <t>SO_05</t>
  </si>
  <si>
    <t>Podružné tlakové propoje</t>
  </si>
  <si>
    <t>{8c3979ad-4530-46d7-953e-c54f4d1e848b}</t>
  </si>
  <si>
    <t>SO_05.1-N</t>
  </si>
  <si>
    <t>Podružné tlakové propoje - neuznatelné</t>
  </si>
  <si>
    <t>{37f1705e-120e-4d31-a62e-d83920aca808}</t>
  </si>
  <si>
    <t>SO_05.1-U</t>
  </si>
  <si>
    <t>Podružné tlakové propoje - uznatelné</t>
  </si>
  <si>
    <t>{02f2a24b-81e6-4e4a-991b-3b2cd8612387}</t>
  </si>
  <si>
    <t>SO_06</t>
  </si>
  <si>
    <t>Domovní čerpací stanice</t>
  </si>
  <si>
    <t>{c350cda9-f9da-4bf3-a67d-241b59c8231a}</t>
  </si>
  <si>
    <t>SO_06.1-N</t>
  </si>
  <si>
    <t>DČS - neuznatelné</t>
  </si>
  <si>
    <t>{d2d4fe87-e247-46fb-8b46-cfe8637719e8}</t>
  </si>
  <si>
    <t>SO_06.1-U</t>
  </si>
  <si>
    <t>DČS - uznatelné</t>
  </si>
  <si>
    <t>{98da0d83-724c-481f-a848-74a11ea70443}</t>
  </si>
  <si>
    <t>PS_01 a PS_02</t>
  </si>
  <si>
    <t>Čerpací stanice ČS1 a domovní ČS</t>
  </si>
  <si>
    <t>{52159ef0-93c1-48ff-8c6d-a5f331af0477}</t>
  </si>
  <si>
    <t>PS_01 a PS_02 - N</t>
  </si>
  <si>
    <t>Čerpací stanice ČS1 a domovní ČS - neuznatelné</t>
  </si>
  <si>
    <t>{764b0fe2-7dea-4fed-aeb9-f17ffe7d9ded}</t>
  </si>
  <si>
    <t>PS_01 a PS_02 - U</t>
  </si>
  <si>
    <t>Čerpací stanice ČS1 a domovní ČS - uznatelné</t>
  </si>
  <si>
    <t>{6cc1f14e-063a-4df3-8a4e-cf029300ef16}</t>
  </si>
  <si>
    <t>PS_03</t>
  </si>
  <si>
    <t>Dálkový přenos</t>
  </si>
  <si>
    <t>{b87b7990-7491-4fc3-ac7c-66cf34ce4d7c}</t>
  </si>
  <si>
    <t>VRN</t>
  </si>
  <si>
    <t>Vedlejší rozpočtové náklady</t>
  </si>
  <si>
    <t>{2f318f9b-535f-4bb1-b625-e04b288b566a}</t>
  </si>
  <si>
    <t>KRYCÍ LIST SOUPISU PRACÍ</t>
  </si>
  <si>
    <t>Objekt:</t>
  </si>
  <si>
    <t>SO_01 - Gravitační stoky</t>
  </si>
  <si>
    <t>Soupis:</t>
  </si>
  <si>
    <t>SO_01.1.1 - Stoka A3 - 1. část, km 0,00-0,2433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</si>
  <si>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</si>
  <si>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</si>
  <si>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</si>
  <si>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</si>
  <si>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</si>
  <si>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</si>
  <si>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</si>
  <si>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</si>
  <si>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</si>
  <si>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</si>
  <si>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</si>
  <si>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</si>
  <si>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</si>
  <si>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</si>
  <si>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</si>
  <si>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</si>
  <si>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</si>
  <si>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</si>
  <si>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</si>
  <si>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</si>
  <si>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</si>
  <si>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</si>
  <si>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</si>
  <si>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</si>
  <si>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</si>
  <si>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</si>
  <si>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</si>
  <si>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</si>
  <si>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</si>
  <si>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</si>
  <si>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</si>
  <si>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</si>
  <si>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</si>
  <si>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</si>
  <si>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</si>
  <si>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</si>
  <si>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4</t>
  </si>
  <si>
    <t>-86853141</t>
  </si>
  <si>
    <t>VV</t>
  </si>
  <si>
    <t xml:space="preserve">"místní asfalt" </t>
  </si>
  <si>
    <t>18,4*7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</si>
  <si>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</si>
  <si>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</si>
  <si>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-650028464</t>
  </si>
  <si>
    <t>3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</si>
  <si>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</si>
  <si>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</si>
  <si>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-112678002</t>
  </si>
  <si>
    <t>113154363</t>
  </si>
  <si>
    <t>Frézování živičného podkladu nebo krytu  s naložením na dopravní prostředek plochy přes 1 000 do 10 000 m2 s překážkami v trase pruhu šířky přes 1 m do 2 m, tloušťky vrstvy 50 mm</t>
  </si>
  <si>
    <t>11499099</t>
  </si>
  <si>
    <t>Součet</t>
  </si>
  <si>
    <t>5</t>
  </si>
  <si>
    <t>115101201</t>
  </si>
  <si>
    <t>Čerpání vody na dopravní výšku do 10 m s uvažovaným průměrným přítokem do 500 l/min</t>
  </si>
  <si>
    <t>hod</t>
  </si>
  <si>
    <t>1156266345</t>
  </si>
  <si>
    <t>24,33*5</t>
  </si>
  <si>
    <t>6</t>
  </si>
  <si>
    <t>115101301</t>
  </si>
  <si>
    <t>Pohotovost záložní čerpací soupravy pro dopravní výšku do 10 m s uvažovaným průměrným přítokem do 500 l/min</t>
  </si>
  <si>
    <t>den</t>
  </si>
  <si>
    <t>1291954355</t>
  </si>
  <si>
    <t>243,3/10</t>
  </si>
  <si>
    <t>7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</si>
  <si>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</si>
  <si>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</si>
  <si>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</si>
  <si>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395614007</t>
  </si>
  <si>
    <t>4*1,7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</si>
  <si>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</si>
  <si>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</si>
  <si>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</si>
  <si>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301150467</t>
  </si>
  <si>
    <t>1*1,7</t>
  </si>
  <si>
    <t>9</t>
  </si>
  <si>
    <t>121151125</t>
  </si>
  <si>
    <t>Sejmutí ornice strojně při souvislé ploše přes 500 m2, tl. vrstvy přes 250 do 300 mm</t>
  </si>
  <si>
    <t>1377305517</t>
  </si>
  <si>
    <t>224,9*2,7</t>
  </si>
  <si>
    <t>10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</si>
  <si>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</si>
  <si>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</si>
  <si>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m3</t>
  </si>
  <si>
    <t>-1181756104</t>
  </si>
  <si>
    <t xml:space="preserve">"100% výkopku v hornině tř. 3" </t>
  </si>
  <si>
    <t>243,3*1,7*2,5+243,3*1,7*0,15</t>
  </si>
  <si>
    <t>11</t>
  </si>
  <si>
    <t>139001101</t>
  </si>
  <si>
    <t>Příplatek k cenám hloubených vykopávek za ztížení vykopávky v blízkosti podzemního vedení nebo výbušnin pro jakoukoliv třídu horniny</t>
  </si>
  <si>
    <t>1983797929</t>
  </si>
  <si>
    <t>5*2*1,7*2,1</t>
  </si>
  <si>
    <t>151811132</t>
  </si>
  <si>
    <t>Zřízení pažicích boxů pro pažení a rozepření stěn rýh podzemního vedení hloubka výkopu do 4 m, šířka přes 1,2 do 2,5 m</t>
  </si>
  <si>
    <t>-1553556694</t>
  </si>
  <si>
    <t>10*3,5*2</t>
  </si>
  <si>
    <t>(243,3-10)*2,3*2</t>
  </si>
  <si>
    <t>13</t>
  </si>
  <si>
    <t>151811232</t>
  </si>
  <si>
    <t>Odstranění pažicích boxů pro pažení a rozepření stěn rýh podzemního vedení hloubka výkopu do 4 m, šířka přes 1,2 do 2,5 m</t>
  </si>
  <si>
    <t>1314347520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</si>
  <si>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</si>
  <si>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</si>
  <si>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</si>
  <si>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-1854031841</t>
  </si>
  <si>
    <t>"objem podsypu, obsypu a nového materiálu na zásyp"</t>
  </si>
  <si>
    <t>62,042+243,3*1,7*1+45,356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</si>
  <si>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</si>
  <si>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</si>
  <si>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</si>
  <si>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89018037</t>
  </si>
  <si>
    <t>521,008*25 'Přepočtené koeficientem množství</t>
  </si>
  <si>
    <t>16</t>
  </si>
  <si>
    <t>171251201</t>
  </si>
  <si>
    <t>Uložení sypaniny na skládky nebo meziskládky bez hutnění s upravením uložené sypaniny do předepsaného tvaru</t>
  </si>
  <si>
    <t>707786830</t>
  </si>
  <si>
    <t>17</t>
  </si>
  <si>
    <t>171201221</t>
  </si>
  <si>
    <t>Poplatek za uložení stavebního odpadu na skládce (skládkovné) zeminy a kamení zatříděného do Katalogu odpadů pod kódem 17 05 04-odvoz na reciklační skládku viz. zadávací dokumentace bod 22.7</t>
  </si>
  <si>
    <t>t</t>
  </si>
  <si>
    <t>1542525999</t>
  </si>
  <si>
    <t>521,008*2,05 'Přepočtené koeficientem množství</t>
  </si>
  <si>
    <t>18</t>
  </si>
  <si>
    <t>174151101</t>
  </si>
  <si>
    <t>Zásyp sypaninou z jakékoliv horniny strojně s uložením výkopku ve vrstvách se zhutněním jam, šachet, rýh nebo kolem objektů v těchto vykopávkách</t>
  </si>
  <si>
    <t>1757596853</t>
  </si>
  <si>
    <t>"výkop-podsyp-obsyp"</t>
  </si>
  <si>
    <t>1096,067-62,042-243,3*1,7*0,9</t>
  </si>
  <si>
    <t>19</t>
  </si>
  <si>
    <t>M</t>
  </si>
  <si>
    <t>58331200</t>
  </si>
  <si>
    <t>štěrkopísek netříděný</t>
  </si>
  <si>
    <t>-306231064</t>
  </si>
  <si>
    <t>"zásyp v místní komunikaci - nový materiál"</t>
  </si>
  <si>
    <t>18,4*1,7*(2,5-0,15-0,9)</t>
  </si>
  <si>
    <t>45,356*1,67 'Přepočtené koeficientem množství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</si>
  <si>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</si>
  <si>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</si>
  <si>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</si>
  <si>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328474648</t>
  </si>
  <si>
    <t>243,3*1,7*1,05-3,14*0,3*0,3*243,3</t>
  </si>
  <si>
    <t>58341334</t>
  </si>
  <si>
    <t>kamenivo drcené drobné frakce 0/2</t>
  </si>
  <si>
    <t>2002700747</t>
  </si>
  <si>
    <t>365,534*2 'Přepočtené koeficientem množství</t>
  </si>
  <si>
    <t>22</t>
  </si>
  <si>
    <t>181351113</t>
  </si>
  <si>
    <t>Rozprostření a urovnání ornice v rovině nebo ve svahu sklonu do 1:5 strojně při souvislé ploše přes 500 m2, tl. vrstvy do 200 mm</t>
  </si>
  <si>
    <t>-1609458069</t>
  </si>
  <si>
    <t>23</t>
  </si>
  <si>
    <t>183405211</t>
  </si>
  <si>
    <t>Výsev trávníku hydroosevem  na ornici</t>
  </si>
  <si>
    <t>-1804493892</t>
  </si>
  <si>
    <t>24</t>
  </si>
  <si>
    <t>00572472</t>
  </si>
  <si>
    <t>osivo směs travní krajinná-rovinná</t>
  </si>
  <si>
    <t>kg</t>
  </si>
  <si>
    <t>-1563620288</t>
  </si>
  <si>
    <t>607,23*0,025 'Přepočtené koeficientem množství</t>
  </si>
  <si>
    <t>Zakládání</t>
  </si>
  <si>
    <t>25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</si>
  <si>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</si>
  <si>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</si>
  <si>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-1529280474</t>
  </si>
  <si>
    <t>Svislé a kompletní konstrukce</t>
  </si>
  <si>
    <t>26</t>
  </si>
  <si>
    <t>359901111</t>
  </si>
  <si>
    <t>Vyčištění stok  jakékoliv výšky</t>
  </si>
  <si>
    <t>-88385648</t>
  </si>
  <si>
    <t>27</t>
  </si>
  <si>
    <t>359901211</t>
  </si>
  <si>
    <t>Monitoring stok (kamerový systém) jakékoli výšky nová kanalizace</t>
  </si>
  <si>
    <t>2022226323</t>
  </si>
  <si>
    <t>Vodorovné konstrukce</t>
  </si>
  <si>
    <t>28</t>
  </si>
  <si>
    <t>451573111</t>
  </si>
  <si>
    <t>Lože pod potrubí otevřený výkop ze štěrkopísku</t>
  </si>
  <si>
    <t>537916297</t>
  </si>
  <si>
    <t>243,3*1,7*0,15</t>
  </si>
  <si>
    <t>29</t>
  </si>
  <si>
    <t>452112112</t>
  </si>
  <si>
    <t>Osazení betonových dílců prstenců nebo rámů pod poklopy a mříže, výšky do 100 mm</t>
  </si>
  <si>
    <t>kus</t>
  </si>
  <si>
    <t>1216062456</t>
  </si>
  <si>
    <t>30</t>
  </si>
  <si>
    <t>59224145</t>
  </si>
  <si>
    <t>prstenec šachtový vyrovnávací betonový rovný 625x100x40mm</t>
  </si>
  <si>
    <t>-816682538</t>
  </si>
  <si>
    <t>31</t>
  </si>
  <si>
    <t>59224146</t>
  </si>
  <si>
    <t>prstenec šachtový vyrovnávací betonový rovný 625x100x60mm</t>
  </si>
  <si>
    <t>815597279</t>
  </si>
  <si>
    <t>32</t>
  </si>
  <si>
    <t>59224147</t>
  </si>
  <si>
    <t>prstenec šachtový vyrovnávací betonový rovný 625x100x80mm</t>
  </si>
  <si>
    <t>328836647</t>
  </si>
  <si>
    <t>33</t>
  </si>
  <si>
    <t>59224148</t>
  </si>
  <si>
    <t>prstenec šachtový vyrovnávací betonový rovný 625x100x100mm</t>
  </si>
  <si>
    <t>-1675418951</t>
  </si>
  <si>
    <t>Komunikace pozemní</t>
  </si>
  <si>
    <t>34</t>
  </si>
  <si>
    <t>564851011</t>
  </si>
  <si>
    <t>Podklad ze štěrkodrti ŠD s rozprostřením a zhutněním plochy jednotlivě do 100 m2, po zhutnění tl. 150 mm</t>
  </si>
  <si>
    <t>-1190592462</t>
  </si>
  <si>
    <t>"místní asfalt" 18,4*7</t>
  </si>
  <si>
    <t>35</t>
  </si>
  <si>
    <t>564851111</t>
  </si>
  <si>
    <t>Podklad ze štěrkodrti ŠD s rozprostřením a zhutněním plochy přes 100 m2, po zhutnění tl. 150 mm</t>
  </si>
  <si>
    <t>-1335234353</t>
  </si>
  <si>
    <t>36</t>
  </si>
  <si>
    <t>565155121</t>
  </si>
  <si>
    <t>Asfaltový beton vrstva podkladní ACP 16 (obalované kamenivo střednězrnné - OKS) s rozprostřením a zhutněním v pruhu šířky přes 3 m, po zhutnění tl. 70 mm</t>
  </si>
  <si>
    <t>1105321551</t>
  </si>
  <si>
    <t>37</t>
  </si>
  <si>
    <t>573111113</t>
  </si>
  <si>
    <t>Postřik infiltrační PI z asfaltu silničního s posypem kamenivem, v množství 1,50 kg/m2</t>
  </si>
  <si>
    <t>-122863726</t>
  </si>
  <si>
    <t>38</t>
  </si>
  <si>
    <t>573211107</t>
  </si>
  <si>
    <t>Postřik spojovací PS bez posypu kamenivem z asfaltu silničního, v množství 0,30 kg/m2</t>
  </si>
  <si>
    <t>-1719949833</t>
  </si>
  <si>
    <t>39</t>
  </si>
  <si>
    <t>577134141</t>
  </si>
  <si>
    <t>Asfaltový beton vrstva obrusná ACO 11 (ABS) s rozprostřením a se zhutněním z modifikovaného asfaltu v pruhu šířky přes 3 m, po zhutnění tl. 40 mm</t>
  </si>
  <si>
    <t>-1320864267</t>
  </si>
  <si>
    <t>40</t>
  </si>
  <si>
    <t>599141111</t>
  </si>
  <si>
    <t>Vyplnění spár mezi silničními dílci jakékoliv tloušťky  živičnou zálivkou</t>
  </si>
  <si>
    <t>-794761566</t>
  </si>
  <si>
    <t>"místní asfalt" 18,4*2</t>
  </si>
  <si>
    <t>Trubní vedení</t>
  </si>
  <si>
    <t>41</t>
  </si>
  <si>
    <t>871443121</t>
  </si>
  <si>
    <t>Montáž kanalizačního potrubí z plastů z tvrdého PVC těsněných gumovým kroužkem v otevřeném výkopu ve sklonu do 20 % DN 600</t>
  </si>
  <si>
    <t>-825867157</t>
  </si>
  <si>
    <t>42</t>
  </si>
  <si>
    <t>28611236</t>
  </si>
  <si>
    <t>trubka kanalizační PVC-U DN 630x3000mm SN12</t>
  </si>
  <si>
    <t>-1205326534</t>
  </si>
  <si>
    <t>243,3*1,03 'Přepočtené koeficientem množství</t>
  </si>
  <si>
    <t>43</t>
  </si>
  <si>
    <t>892441111</t>
  </si>
  <si>
    <t>Tlakové zkoušky vodou na potrubí DN 600</t>
  </si>
  <si>
    <t>1163517511</t>
  </si>
  <si>
    <t>44</t>
  </si>
  <si>
    <t>894411311</t>
  </si>
  <si>
    <t>Osazení betonových nebo železobetonových dílců pro šachty skruží rovných</t>
  </si>
  <si>
    <t>-384319294</t>
  </si>
  <si>
    <t>45</t>
  </si>
  <si>
    <t>59224160</t>
  </si>
  <si>
    <t>skruž kanalizační s ocelovými stupadly 100x25x12cm</t>
  </si>
  <si>
    <t>1491313096</t>
  </si>
  <si>
    <t>46</t>
  </si>
  <si>
    <t>894412411</t>
  </si>
  <si>
    <t>Osazení betonových nebo železobetonových dílců pro šachty skruží přechodových</t>
  </si>
  <si>
    <t>-1751428619</t>
  </si>
  <si>
    <t>47</t>
  </si>
  <si>
    <t>59224312</t>
  </si>
  <si>
    <t>kónus šachetní betonový kapsové plastové stupadlo 100x62,5x58cm</t>
  </si>
  <si>
    <t>1034362228</t>
  </si>
  <si>
    <t>48</t>
  </si>
  <si>
    <t>894414111</t>
  </si>
  <si>
    <t>Osazení betonových nebo železobetonových dílců pro šachty skruží základových (dno)</t>
  </si>
  <si>
    <t>-1896855621</t>
  </si>
  <si>
    <t>49</t>
  </si>
  <si>
    <t>59224339</t>
  </si>
  <si>
    <t>dno betonové šachty kanalizační přímé 100x100x60cm</t>
  </si>
  <si>
    <t>279284376</t>
  </si>
  <si>
    <t>50</t>
  </si>
  <si>
    <t>899104112</t>
  </si>
  <si>
    <t>Osazení poklopů litinových a ocelových včetně rámů pro třídu zatížení D400, E600</t>
  </si>
  <si>
    <t>1801700611</t>
  </si>
  <si>
    <t>51</t>
  </si>
  <si>
    <t>55241003</t>
  </si>
  <si>
    <t>poklop kanalizační betonový, litinový rám 160mm, D 400 bez odvětrání</t>
  </si>
  <si>
    <t>1574335521</t>
  </si>
  <si>
    <t>52</t>
  </si>
  <si>
    <t>KSI.KDM05</t>
  </si>
  <si>
    <t>Kanalizační poklop Standard - litinový, rám samonivelační, D 400 bez odvětrání</t>
  </si>
  <si>
    <t>-1159279572</t>
  </si>
  <si>
    <t>53</t>
  </si>
  <si>
    <t>59224348.1</t>
  </si>
  <si>
    <t>těsnění elastomerové pro spojení šachetních dílů DN 1000</t>
  </si>
  <si>
    <t>1484141080</t>
  </si>
  <si>
    <t>54</t>
  </si>
  <si>
    <t>892442121</t>
  </si>
  <si>
    <t>Tlakové zkoušky vzduchem těsnícími vaky ucpávkovými DN 600</t>
  </si>
  <si>
    <t>úsek</t>
  </si>
  <si>
    <t>1901783218</t>
  </si>
  <si>
    <t>55</t>
  </si>
  <si>
    <t>899722112</t>
  </si>
  <si>
    <t>Krytí potrubí z plastů výstražnou fólií z PVC šířky 25 cm</t>
  </si>
  <si>
    <t>-1665968141</t>
  </si>
  <si>
    <t>56</t>
  </si>
  <si>
    <t>877315211</t>
  </si>
  <si>
    <t>Montáž tvarovek na kanalizačním potrubí z trub z plastu  z tvrdého PVC nebo z polypropylenu v otevřeném výkopu jednoosých DN 160</t>
  </si>
  <si>
    <t>-651029585</t>
  </si>
  <si>
    <t>57</t>
  </si>
  <si>
    <t>28611361</t>
  </si>
  <si>
    <t>koleno kanalizační PVC KG 160x45°</t>
  </si>
  <si>
    <t>-1531103444</t>
  </si>
  <si>
    <t>58</t>
  </si>
  <si>
    <t>877315231</t>
  </si>
  <si>
    <t>Montáž tvarovek na kanalizačním potrubí z trub z plastu  z tvrdého PVC nebo z polypropylenu v otevřeném výkopu víček DN 160</t>
  </si>
  <si>
    <t>2137352761</t>
  </si>
  <si>
    <t>59</t>
  </si>
  <si>
    <t>28611588</t>
  </si>
  <si>
    <t>zátka kanalizace plastové KG DN 150</t>
  </si>
  <si>
    <t>-1351295779</t>
  </si>
  <si>
    <t>60</t>
  </si>
  <si>
    <t>877425221.1</t>
  </si>
  <si>
    <t>Montáž tvarovek na kanalizačním potrubí z trub z plastu  z tvrdého PVC nebo z polypropylenu v otevřeném výkopu dvouosých DN 500</t>
  </si>
  <si>
    <t>1166858727</t>
  </si>
  <si>
    <t>61</t>
  </si>
  <si>
    <t>ELM.HSSA6015</t>
  </si>
  <si>
    <t>Odbočka kanalizační   De 630/160/45°</t>
  </si>
  <si>
    <t>354297855</t>
  </si>
  <si>
    <t>Ostatní konstrukce a práce, bourání</t>
  </si>
  <si>
    <t>62</t>
  </si>
  <si>
    <t>919112222</t>
  </si>
  <si>
    <t>Řezání dilatačních spár v živičném krytu  vytvoření komůrky pro těsnící zálivku šířky 15 mm, hloubky 25 mm</t>
  </si>
  <si>
    <t>-1742627451</t>
  </si>
  <si>
    <t>63</t>
  </si>
  <si>
    <t>919735112</t>
  </si>
  <si>
    <t>Řezání stávajícího živičného krytu nebo podkladu hloubky přes 50 do 100 mm</t>
  </si>
  <si>
    <t>-938635289</t>
  </si>
  <si>
    <t>2*18,4</t>
  </si>
  <si>
    <t>64</t>
  </si>
  <si>
    <t>919735123</t>
  </si>
  <si>
    <t>Řezání stávajícího betonového krytu nebo podkladu hloubky přes 100 do 150 mm</t>
  </si>
  <si>
    <t>655149061</t>
  </si>
  <si>
    <t>99</t>
  </si>
  <si>
    <t>Přesun hmot</t>
  </si>
  <si>
    <t>65</t>
  </si>
  <si>
    <t>998276101</t>
  </si>
  <si>
    <t>Přesun hmot pro trubní vedení hloubené z trub z plastických hmot nebo sklolaminátových pro vodovody nebo kanalizace v otevřeném výkopu dopravní vzdálenost do 15 m</t>
  </si>
  <si>
    <t>-1484082971</t>
  </si>
  <si>
    <t>997</t>
  </si>
  <si>
    <t>Přesun sutě</t>
  </si>
  <si>
    <t>66</t>
  </si>
  <si>
    <t>997221551</t>
  </si>
  <si>
    <t>Vodorovná doprava suti  bez naložení, ale se složením a s hrubým urovnáním ze sypkých materiálů, na vzdálenost do 1 km</t>
  </si>
  <si>
    <t>104647982</t>
  </si>
  <si>
    <t>67</t>
  </si>
  <si>
    <t>997221559</t>
  </si>
  <si>
    <t>Vodorovná doprava suti  bez naložení, ale se složením a s hrubým urovnáním Příplatek k ceně za každý další i započatý 1 km přes 1 km</t>
  </si>
  <si>
    <t>-1993312859</t>
  </si>
  <si>
    <t>133,694*34 'Přepočtené koeficientem množství</t>
  </si>
  <si>
    <t>68</t>
  </si>
  <si>
    <t>997221611</t>
  </si>
  <si>
    <t>Nakládání na dopravní prostředky  pro vodorovnou dopravu suti</t>
  </si>
  <si>
    <t>-381995783</t>
  </si>
  <si>
    <t>69</t>
  </si>
  <si>
    <t>997221615</t>
  </si>
  <si>
    <t>Poplatek za uložení stavebního odpadu na skládce (skládkovné) z prostého betonu zatříděného do Katalogu odpadů pod kódem 17 01 01-odvoz na reciklační skládku viz. zadávací dokumentace bod 22.7</t>
  </si>
  <si>
    <t>-541231648</t>
  </si>
  <si>
    <t>41,86</t>
  </si>
  <si>
    <t>70</t>
  </si>
  <si>
    <t>997221645</t>
  </si>
  <si>
    <t>Poplatek za uložení stavebního odpadu na skládce (skládkovné) asfaltového bez obsahu dehtu zatříděného do Katalogu odpadů pod kódem 17 03 02-odvoz na reciklační skládku viz. zadávací dokumentace bod 22.7</t>
  </si>
  <si>
    <t>468564628</t>
  </si>
  <si>
    <t>12,62+14,812</t>
  </si>
  <si>
    <t>71</t>
  </si>
  <si>
    <t>997221655</t>
  </si>
  <si>
    <t>-1220245616</t>
  </si>
  <si>
    <t>64,4</t>
  </si>
  <si>
    <t>SO_01.1.2 - Napojovací body</t>
  </si>
  <si>
    <t>5*0,9</t>
  </si>
  <si>
    <t>2*5</t>
  </si>
  <si>
    <t>121151105</t>
  </si>
  <si>
    <t>Sejmutí ornice strojně při souvislé ploše do 100 m2, tl. vrstvy přes 250 do 300 mm</t>
  </si>
  <si>
    <t>3*0,9</t>
  </si>
  <si>
    <t>8*0,9*2,15</t>
  </si>
  <si>
    <t>1*2*2*0,9*2</t>
  </si>
  <si>
    <t>151811131</t>
  </si>
  <si>
    <t>Zřízení pažicích boxů pro pažení a rozepření stěn rýh podzemního vedení hloubka výkopu do 4 m, šířka do 1,2 m</t>
  </si>
  <si>
    <t>8*2*2</t>
  </si>
  <si>
    <t>151811231</t>
  </si>
  <si>
    <t>Odstranění pažicích boxů pro pažení a rozepření stěn rýh podzemního vedení hloubka výkopu do 4 m, šířka do 1,2 m</t>
  </si>
  <si>
    <t>1,08+3,24+3,15</t>
  </si>
  <si>
    <t>7,47*10 'Přepočtené koeficientem množství</t>
  </si>
  <si>
    <t>7,47*2,05 'Přepočtené koeficientem množství</t>
  </si>
  <si>
    <t>15,48-3,24-1,08</t>
  </si>
  <si>
    <t>5*0,9*(2-0,15-0,45)</t>
  </si>
  <si>
    <t>6,3*1,67 'Přepočtené koeficientem množství</t>
  </si>
  <si>
    <t>8*0,9*0,45</t>
  </si>
  <si>
    <t>3,24*2 'Přepočtené koeficientem množství</t>
  </si>
  <si>
    <t>2,7*0,025 'Přepočtené koeficientem množství</t>
  </si>
  <si>
    <t>-704768967</t>
  </si>
  <si>
    <t>8*0,9*0,15</t>
  </si>
  <si>
    <t>452311121</t>
  </si>
  <si>
    <t>Podkladní a zajišťovací konstrukce z betonu prostého v otevřeném výkopu bez zvýšených nároků na prostředí desky pod potrubí, stoky a drobné objekty z betonu tř. C 8/10</t>
  </si>
  <si>
    <t>-1062553929</t>
  </si>
  <si>
    <t>0,7*0,7*0,2</t>
  </si>
  <si>
    <t>452351101</t>
  </si>
  <si>
    <t>Bednění podkladních a zajišťovacích konstrukcí v otevřeném výkopu desek nebo sedlových loží pod potrubí, stoky a drobné objekty</t>
  </si>
  <si>
    <t>-1112083538</t>
  </si>
  <si>
    <t>1*4*0,7</t>
  </si>
  <si>
    <t>452368211</t>
  </si>
  <si>
    <t>Výztuž podkladních desek, bloků nebo pražců v otevřeném výkopu ze svařovaných sítí typu Kari</t>
  </si>
  <si>
    <t>1872794884</t>
  </si>
  <si>
    <t>0,7*0,7*7,9/1000</t>
  </si>
  <si>
    <t>1384273299</t>
  </si>
  <si>
    <t>-359396466</t>
  </si>
  <si>
    <t>-85433031</t>
  </si>
  <si>
    <t>1826373173</t>
  </si>
  <si>
    <t>-821701844</t>
  </si>
  <si>
    <t>8713131231</t>
  </si>
  <si>
    <t>Montáž kanalizačního potrubí hladkého plnostěnného SN 12 z PVC DN 160</t>
  </si>
  <si>
    <t>1057511375</t>
  </si>
  <si>
    <t>28611260</t>
  </si>
  <si>
    <t>Kanalizační potrubí z tvrdého PVC jednovrstvé tuhost třídy SN12 DN 160</t>
  </si>
  <si>
    <t>-401647465</t>
  </si>
  <si>
    <t>1011279539</t>
  </si>
  <si>
    <t>-394901131</t>
  </si>
  <si>
    <t>892351111</t>
  </si>
  <si>
    <t>Tlakové zkoušky vodou na potrubí DN 150 nebo 200</t>
  </si>
  <si>
    <t>-931210642</t>
  </si>
  <si>
    <t>WVN.SP343200W1</t>
  </si>
  <si>
    <t>Trubka kanalizační plastová KGEM-200x2000 SN12</t>
  </si>
  <si>
    <t>-1688065994</t>
  </si>
  <si>
    <t>895270067.1</t>
  </si>
  <si>
    <t>Proplachovací a kontrolní šachta z PVC-U pro drenáže budov vnějšího průměru 315 mm Příplatek k ceně -0021 za uříznutí šachtového prodloužení</t>
  </si>
  <si>
    <t>1710976986</t>
  </si>
  <si>
    <t>899722111</t>
  </si>
  <si>
    <t>Krytí potrubí z plastů výstražnou fólií z PVC šířky 20 cm</t>
  </si>
  <si>
    <t>-777491510</t>
  </si>
  <si>
    <t>R - 05.8.1</t>
  </si>
  <si>
    <t>Kanalizační revizní šachta T DN 200/160 dno, D+M</t>
  </si>
  <si>
    <t>kpl</t>
  </si>
  <si>
    <t>837043080</t>
  </si>
  <si>
    <t>R</t>
  </si>
  <si>
    <t>POKLOP LITINOVÝ 315/D400 DO TELESKOPU KULATÝ</t>
  </si>
  <si>
    <t>-1891550697</t>
  </si>
  <si>
    <t>R - 05.8.5</t>
  </si>
  <si>
    <t>Roznášecí železobetonová deska se sítí KARI 8/100/100 - 0,8x0,8x0,2 m, D+M</t>
  </si>
  <si>
    <t>-564057278</t>
  </si>
  <si>
    <t>4,671*9 'Přepočtené koeficientem množství</t>
  </si>
  <si>
    <t>1,463</t>
  </si>
  <si>
    <t>0,441+0,518</t>
  </si>
  <si>
    <t>2,25</t>
  </si>
  <si>
    <t>SO_01.2.1 - Stoka A3 - 2. část, km 0,2433-0,9698, stoka A1, A2, výtlak V</t>
  </si>
  <si>
    <t xml:space="preserve">    8.1 - Trubní vedení</t>
  </si>
  <si>
    <t xml:space="preserve">"ŠP, komunikace SÚS" </t>
  </si>
  <si>
    <t>"A3 - 2.část" 726,5*1,1</t>
  </si>
  <si>
    <t>"A1" 437,7*1,1</t>
  </si>
  <si>
    <t>"A2 + V" 475,6*1,5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</si>
  <si>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</si>
  <si>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</si>
  <si>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-1972405382</t>
  </si>
  <si>
    <t>"vrstva provizorního zaštěrkování 2 x 30 cm"</t>
  </si>
  <si>
    <t>726,5*1,1*2</t>
  </si>
  <si>
    <t>437,7*1,1*2</t>
  </si>
  <si>
    <t>475,6*1,7*2</t>
  </si>
  <si>
    <t xml:space="preserve">"SC, komunikace SÚS" </t>
  </si>
  <si>
    <t>"A3 - 2.část" 726,5*1,5</t>
  </si>
  <si>
    <t>"A1" 437,7*1,5</t>
  </si>
  <si>
    <t>"A2 + V" 475,6*1,9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</si>
  <si>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</si>
  <si>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</si>
  <si>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-1969075230</t>
  </si>
  <si>
    <t xml:space="preserve">"ACL22, komunikace SÚS" </t>
  </si>
  <si>
    <t>"A3 - 2.část" 726,5*2,3</t>
  </si>
  <si>
    <t>"A1" 437,7*2,3</t>
  </si>
  <si>
    <t>"A2 + V" 475,6*2,7</t>
  </si>
  <si>
    <t>Mezisoučet</t>
  </si>
  <si>
    <t xml:space="preserve">"OK, komunikace SÚS" </t>
  </si>
  <si>
    <t>"A3 - 2.část" 726,5*1,9</t>
  </si>
  <si>
    <t>"A1" 437,7*1,9</t>
  </si>
  <si>
    <t>"A2 + V" 475,6*2,3</t>
  </si>
  <si>
    <t xml:space="preserve">"ACO 11, komunikace SÚS" </t>
  </si>
  <si>
    <t>"A3 - 2.část" (726,5+5)*3,5</t>
  </si>
  <si>
    <t>"A1" 437,7*3,5</t>
  </si>
  <si>
    <t>"A2 + V" 475,6*3,5</t>
  </si>
  <si>
    <t>113202111</t>
  </si>
  <si>
    <t>Vytrhání obrub  s vybouráním lože, s přemístěním hmot na skládku na vzdálenost do 3 m nebo s naložením na dopravní prostředek z krajníků nebo obrubníků stojatých</t>
  </si>
  <si>
    <t>1626177482</t>
  </si>
  <si>
    <t>164*5</t>
  </si>
  <si>
    <t>(437,7+475,6+726,5)/10</t>
  </si>
  <si>
    <t>10*1,1+2*1,5</t>
  </si>
  <si>
    <t>9*1,1+3*1,5</t>
  </si>
  <si>
    <t>"A3 - 2.část" (726,5*1,1*2,8+17*2,95*1,5*0,5+726,5*1,1*0,15)</t>
  </si>
  <si>
    <t>"A1" (437,7*1,1*2,3+17*2,45*1,5*0,5+437,7*1,1*0,15)</t>
  </si>
  <si>
    <t>"A2 + V"( 475,6*1,5*3,2+16*3,35*1,5*0,5+475,6*1,5*0,15)</t>
  </si>
  <si>
    <t>6036,034-((726,5+437,7+475,6)*1,1*0,6)</t>
  </si>
  <si>
    <t>25*2*1,7*2,1</t>
  </si>
  <si>
    <t>"A3 - 2.část" 726,5*3,5*2</t>
  </si>
  <si>
    <t>"A1" 437,7*2,5*2</t>
  </si>
  <si>
    <t>"A2 + V" 475,6*3,5*2</t>
  </si>
  <si>
    <t>299,104+1424,176+4312,754-((726,5+437,7+475,6)*1,1*0,6)</t>
  </si>
  <si>
    <t>4953,766*10 'Přepočtené koeficientem množství</t>
  </si>
  <si>
    <t>Poplatek za uložení na skládce (skládkovné) zeminy a kamení kód odpadu 17 05 04 - odvoz na reciklační skládku viz. zadávací dokumentace bod 22.7</t>
  </si>
  <si>
    <t>4953,766*2,05 'Přepočtené koeficientem množství</t>
  </si>
  <si>
    <t>4953,766-299,104-1424,176</t>
  </si>
  <si>
    <t>"zásyp v komunikaci SÚS - 100% nový materiál"</t>
  </si>
  <si>
    <t>4203,705</t>
  </si>
  <si>
    <t>4203,705*1,67 'Přepočtené koeficientem množství</t>
  </si>
  <si>
    <t>"A3 - 2.část"( 726,5*1,1*0,6+726,5*0,15*1,1)</t>
  </si>
  <si>
    <t>"A1"( 437,7*1,1*0,6+437,7*1,1*0,15)</t>
  </si>
  <si>
    <t>"A2 + V" (475,6*1,5*0,5+475,6*1,5*0,15)</t>
  </si>
  <si>
    <t>1424,176*2 'Přepočtené koeficientem množství</t>
  </si>
  <si>
    <t>437,7+475,6+726,5</t>
  </si>
  <si>
    <t>"A3 - 2.část" 726,5</t>
  </si>
  <si>
    <t>"A1" 437,7</t>
  </si>
  <si>
    <t>"A2" 475,6</t>
  </si>
  <si>
    <t>-2019864924</t>
  </si>
  <si>
    <t>"A3 - 2.část" 726,5*1,1*0,15</t>
  </si>
  <si>
    <t>"A1" 437,7*1,1*0,15</t>
  </si>
  <si>
    <t>"A2 + V" 475,6*1,5*0,15</t>
  </si>
  <si>
    <t>2+0+2</t>
  </si>
  <si>
    <t>3+5+4</t>
  </si>
  <si>
    <t>11+6+3</t>
  </si>
  <si>
    <t>11+6+6</t>
  </si>
  <si>
    <t>452112122</t>
  </si>
  <si>
    <t>Osazení betonových dílců prstenců nebo rámů pod poklopy a mříže, výšky přes 100 do 200 mm</t>
  </si>
  <si>
    <t>-1507816154</t>
  </si>
  <si>
    <t>59224149</t>
  </si>
  <si>
    <t>prstenec šachtový vyrovnávací betonový rovný 625x100x120mm</t>
  </si>
  <si>
    <t>1103464263</t>
  </si>
  <si>
    <t>2+8+9</t>
  </si>
  <si>
    <t>564271111</t>
  </si>
  <si>
    <t>Podklad nebo podsyp ze štěrkopísku ŠP s rozprostřením, vlhčením a zhutněním plochy přes 100 m2, po zhutnění tl. 250 mm</t>
  </si>
  <si>
    <t>435143771</t>
  </si>
  <si>
    <t>"A3 - 2.část" (726,5*1,1+17*1,5*0,5)</t>
  </si>
  <si>
    <t>"A1" (437,7*1,1+17*1,5*0,5)</t>
  </si>
  <si>
    <t>"A2 + V" (475,6*1,5+16*1,5*0,5)</t>
  </si>
  <si>
    <t>564760111.1</t>
  </si>
  <si>
    <t>Podklad nebo kryt z kameniva hrubého drceného vel. 16-32 mm s rozprostřením a zhutněním plochy přes 100 m2, po zhutnění tl. 200 mm</t>
  </si>
  <si>
    <t>-1775326744</t>
  </si>
  <si>
    <t>"vrstva provizorního zaštěrkování 3 x 20 cm"</t>
  </si>
  <si>
    <t>726,5*1,1*3</t>
  </si>
  <si>
    <t>437,7*1,1*3</t>
  </si>
  <si>
    <t>475,6*1,7*3</t>
  </si>
  <si>
    <t>565166111</t>
  </si>
  <si>
    <t>Asfaltový beton vrstva podkladní ACP 22 (obalované kamenivo hrubozrnné - OKH)  s rozprostřením a zhutněním v pruhu šířky přes 1,5 do 3 m, po zhutnění tl. 80 mm</t>
  </si>
  <si>
    <t>-861715129</t>
  </si>
  <si>
    <t>567122114</t>
  </si>
  <si>
    <t>Podklad ze směsi stmelené cementem SC bez dilatačních spár, s rozprostřením a zhutněním SC C 8/10 (KSC I), po zhutnění tl. 150 mm</t>
  </si>
  <si>
    <t>429972801</t>
  </si>
  <si>
    <t>577144141</t>
  </si>
  <si>
    <t>Asfaltový beton vrstva obrusná ACO 11 (ABS)  s rozprostřením a se zhutněním z modifikovaného asfaltu v pruhu šířky přes 3 m, po zhutnění tl. 50 mm</t>
  </si>
  <si>
    <t>-1658755990</t>
  </si>
  <si>
    <t>577166131</t>
  </si>
  <si>
    <t>Asfaltový beton vrstva ložní ACL 22 (ABVH)  s rozprostřením a zhutněním z modifikovaného asfaltu v pruhu šířky přes 1,5 do 3 m, po zhutnění tl. 70 mm</t>
  </si>
  <si>
    <t>-873054388</t>
  </si>
  <si>
    <t>-1198572144</t>
  </si>
  <si>
    <t>871264201</t>
  </si>
  <si>
    <t>Montáž kanalizačního potrubí z polyetylenu PE100 RC svařovaných na tupo v otevřeném výkopu ve sklonu do 20 % SDR 11/PN16 d 110 x 10,0 mm</t>
  </si>
  <si>
    <t>-1344776905</t>
  </si>
  <si>
    <t>ELM.19488</t>
  </si>
  <si>
    <t>Trubka PE RC  SDR 11 110x10,0 mm (typ 1 dle PAS 1075); 12 m</t>
  </si>
  <si>
    <t>1111714618</t>
  </si>
  <si>
    <t>470,5*1,015 'Přepočtené koeficientem množství</t>
  </si>
  <si>
    <t>871353121</t>
  </si>
  <si>
    <t>Montáž kanalizačního potrubí z plastů z tvrdého PVC těsněných gumovým kroužkem v otevřeném výkopu ve sklonu do 20 % DN 200</t>
  </si>
  <si>
    <t>2079578407</t>
  </si>
  <si>
    <t>28611231</t>
  </si>
  <si>
    <t>trubka kanalizační PVC-U DN 200x3000mm SN12</t>
  </si>
  <si>
    <t>515870580</t>
  </si>
  <si>
    <t>7,7*1,03 'Přepočtené koeficientem množství</t>
  </si>
  <si>
    <t>871373121</t>
  </si>
  <si>
    <t>Montáž kanalizačního potrubí z plastů z tvrdého PVC těsněných gumovým kroužkem v otevřeném výkopu ve sklonu do 20 % DN 315</t>
  </si>
  <si>
    <t>"A3 - 2.část + A1+A2" 726,5+430+475,6</t>
  </si>
  <si>
    <t>28611233</t>
  </si>
  <si>
    <t>trubka kanalizační PVC-U DN 315x3000mm SN12</t>
  </si>
  <si>
    <t>527754047</t>
  </si>
  <si>
    <t>1632,1*1,03 'Přepočtené koeficientem množství</t>
  </si>
  <si>
    <t>123</t>
  </si>
  <si>
    <t>877215310</t>
  </si>
  <si>
    <t>Montáž tvarovek na kanalizačním plastovém potrubí z polyetylenu PE 100 svařovaných na tupo SDR 11/PN16 kolen 15°, 30° nebo 45° d 63</t>
  </si>
  <si>
    <t>199856295</t>
  </si>
  <si>
    <t>124</t>
  </si>
  <si>
    <t>28614813</t>
  </si>
  <si>
    <t>koleno 90° SDR11 PE 100 PN16 D 63mm</t>
  </si>
  <si>
    <t>-995163721</t>
  </si>
  <si>
    <t>125</t>
  </si>
  <si>
    <t>28614839</t>
  </si>
  <si>
    <t>koleno 45° SDR11 PE 100 PN16 D 63mm</t>
  </si>
  <si>
    <t>691770439</t>
  </si>
  <si>
    <t>126</t>
  </si>
  <si>
    <t>28653133</t>
  </si>
  <si>
    <t>nákružek lemový PE 100 SDR11 63mm</t>
  </si>
  <si>
    <t>922159040</t>
  </si>
  <si>
    <t>127</t>
  </si>
  <si>
    <t>28612392</t>
  </si>
  <si>
    <t>příruba plastová PP kanalizačního potrubí PN10/16 D 63mm DN 50</t>
  </si>
  <si>
    <t>-1311830601</t>
  </si>
  <si>
    <t>7+7+11</t>
  </si>
  <si>
    <t>59224161</t>
  </si>
  <si>
    <t>skruž kanalizační s ocelovými stupadly 100x50x12cm</t>
  </si>
  <si>
    <t>503422420</t>
  </si>
  <si>
    <t>7+10+6</t>
  </si>
  <si>
    <t>59224162</t>
  </si>
  <si>
    <t>skruž kanalizační s ocelovými stupadly 100x100x12cm</t>
  </si>
  <si>
    <t>2052566703</t>
  </si>
  <si>
    <t>13+2+15</t>
  </si>
  <si>
    <t>17+17+16</t>
  </si>
  <si>
    <t>16+16+11</t>
  </si>
  <si>
    <t>59224338</t>
  </si>
  <si>
    <t>dno betonové šachty kanalizační přímé 100x80x50cm</t>
  </si>
  <si>
    <t>2009081560</t>
  </si>
  <si>
    <t>1+1+3</t>
  </si>
  <si>
    <t>59224337</t>
  </si>
  <si>
    <t>dno betonové šachty kanalizační přímé 100x60x40cm</t>
  </si>
  <si>
    <t>240593607</t>
  </si>
  <si>
    <t>"A3 - 2.část + A1+A2"</t>
  </si>
  <si>
    <t>46+39+52</t>
  </si>
  <si>
    <t>892372121</t>
  </si>
  <si>
    <t>Tlakové zkoušky vzduchem těsnícími vaky ucpávkovými DN 300</t>
  </si>
  <si>
    <t>1632,1+7,7</t>
  </si>
  <si>
    <t>877355211</t>
  </si>
  <si>
    <t>Montáž tvarovek na kanalizačním potrubí z trub z plastu  z tvrdého PVC nebo z polypropylenu v otevřeném výkopu jednoosých DN 200</t>
  </si>
  <si>
    <t>1494300070</t>
  </si>
  <si>
    <t>28611366</t>
  </si>
  <si>
    <t>koleno kanalizace PVC KG 200x45°</t>
  </si>
  <si>
    <t>1957346507</t>
  </si>
  <si>
    <t>877365211</t>
  </si>
  <si>
    <t>Montáž tvarovek na kanalizačním potrubí z trub z plastu  z tvrdého PVC nebo z polypropylenu v otevřeném výkopu jednoosých DN 250</t>
  </si>
  <si>
    <t>803957618</t>
  </si>
  <si>
    <t>28611371</t>
  </si>
  <si>
    <t>koleno kanalizace PVC KG 250x45°</t>
  </si>
  <si>
    <t>2088309725</t>
  </si>
  <si>
    <t>72</t>
  </si>
  <si>
    <t>877355231</t>
  </si>
  <si>
    <t>Montáž tvarovek na kanalizačním potrubí z trub z plastu  z tvrdého PVC nebo z polypropylenu v otevřeném výkopu víček DN 200</t>
  </si>
  <si>
    <t>-1840333092</t>
  </si>
  <si>
    <t>73</t>
  </si>
  <si>
    <t>28611590</t>
  </si>
  <si>
    <t>zátka kanalizace plastové KG DN 200</t>
  </si>
  <si>
    <t>207833177</t>
  </si>
  <si>
    <t>74</t>
  </si>
  <si>
    <t>877365231</t>
  </si>
  <si>
    <t>Montáž tvarovek na kanalizačním potrubí z trub z plastu  z tvrdého PVC nebo z polypropylenu v otevřeném výkopu víček DN 250</t>
  </si>
  <si>
    <t>-1940240093</t>
  </si>
  <si>
    <t>75</t>
  </si>
  <si>
    <t>28611592</t>
  </si>
  <si>
    <t>zátka kanalizace plastové KG DN 250</t>
  </si>
  <si>
    <t>1671066257</t>
  </si>
  <si>
    <t>76</t>
  </si>
  <si>
    <t>877375221</t>
  </si>
  <si>
    <t>Montáž tvarovek na kanalizačním potrubí z trub z plastu  z tvrdého PVC nebo z polypropylenu v otevřeném výkopu dvouosých DN 315</t>
  </si>
  <si>
    <t>77</t>
  </si>
  <si>
    <t>ELM.HSSA3015</t>
  </si>
  <si>
    <t>Odbočka kanalizační PVC-U  De 315/160/45°</t>
  </si>
  <si>
    <t>1172284480</t>
  </si>
  <si>
    <t>78</t>
  </si>
  <si>
    <t>ELM.HSSA3020</t>
  </si>
  <si>
    <t>Odbočka kanalizační PVC-U  De 315/200/45°</t>
  </si>
  <si>
    <t>-429106786</t>
  </si>
  <si>
    <t>79</t>
  </si>
  <si>
    <t>ELM.HSSA3025</t>
  </si>
  <si>
    <t>Odbočka kanalizační PVC-UP  De 315/250/45°</t>
  </si>
  <si>
    <t>-2050688907</t>
  </si>
  <si>
    <t>8.1</t>
  </si>
  <si>
    <t>80</t>
  </si>
  <si>
    <t>877265301</t>
  </si>
  <si>
    <t>Montáž tvarovek na kanalizačním plastovém potrubí z polyetylenu PE 100 svařovaných na tupo SDR 11/PN16 oblouků nebo redukcí d 110</t>
  </si>
  <si>
    <t>-509471959</t>
  </si>
  <si>
    <t>81</t>
  </si>
  <si>
    <t>WVN.FFD91014W</t>
  </si>
  <si>
    <t>Oblouk 11° PE100 RC SDR11 110</t>
  </si>
  <si>
    <t>1980237494</t>
  </si>
  <si>
    <t>82</t>
  </si>
  <si>
    <t>877265310</t>
  </si>
  <si>
    <t>Montáž tvarovek na kanalizačním plastovém potrubí z polyetylenu PE 100 svařovaných na tupo SDR 11/PN16 kolen 15°, 30° nebo 45° d 110</t>
  </si>
  <si>
    <t>1085296739</t>
  </si>
  <si>
    <t>84</t>
  </si>
  <si>
    <t>28614237</t>
  </si>
  <si>
    <t>koleno 15° SDR11 PE 100 PN16 D 110mm</t>
  </si>
  <si>
    <t>1222383084</t>
  </si>
  <si>
    <t>85</t>
  </si>
  <si>
    <t>WVN.FF585521W</t>
  </si>
  <si>
    <t>Koleno 30° PE100 SDR11 110</t>
  </si>
  <si>
    <t>-415646154</t>
  </si>
  <si>
    <t>86</t>
  </si>
  <si>
    <t>WVN.FF485207W</t>
  </si>
  <si>
    <t>Koleno 45° PE100 SDR11              90</t>
  </si>
  <si>
    <t>-1071665329</t>
  </si>
  <si>
    <t>90</t>
  </si>
  <si>
    <t>WVN.FF700514W</t>
  </si>
  <si>
    <t>Příruba PP-V PN16         110 DN100</t>
  </si>
  <si>
    <t>-757156785</t>
  </si>
  <si>
    <t>91</t>
  </si>
  <si>
    <t>WVN.FF485528W</t>
  </si>
  <si>
    <t>Lemový nákružek PE100 SDR11        110</t>
  </si>
  <si>
    <t>-1011245015</t>
  </si>
  <si>
    <t>92</t>
  </si>
  <si>
    <t>877265313</t>
  </si>
  <si>
    <t>Montáž tvarovek na kanalizačním plastovém potrubí z polyetylenu PE 100 svařovaných na tupo SDR 11/PN16 T-kusů d 110</t>
  </si>
  <si>
    <t>868887980</t>
  </si>
  <si>
    <t>93</t>
  </si>
  <si>
    <t>WVN.FF200828W</t>
  </si>
  <si>
    <t>Redukovaný T-kus SDR11 110/63</t>
  </si>
  <si>
    <t>-237850255</t>
  </si>
  <si>
    <t>94</t>
  </si>
  <si>
    <t>857242122</t>
  </si>
  <si>
    <t>Montáž litinových tvarovek na potrubí litinovém tlakovém jednoosých na potrubí z trub přírubových v otevřeném výkopu, kanálu nebo v šachtě DN 80</t>
  </si>
  <si>
    <t>1147743362</t>
  </si>
  <si>
    <t>95</t>
  </si>
  <si>
    <t>55253215</t>
  </si>
  <si>
    <t>tvarovka přírubová litinová vodovodní PN16/40 DN 50 dl 200mm</t>
  </si>
  <si>
    <t>889480772</t>
  </si>
  <si>
    <t>96</t>
  </si>
  <si>
    <t>HWL.50500802001.1</t>
  </si>
  <si>
    <t>KOLENO PATNÍ PŘÍRUBOVÉ DLOUHÉ 80</t>
  </si>
  <si>
    <t>235243499</t>
  </si>
  <si>
    <t>97</t>
  </si>
  <si>
    <t>891247112</t>
  </si>
  <si>
    <t>Montáž vodovodních armatur na potrubí hydrantů podzemních (bez osazení poklopů) DN 80</t>
  </si>
  <si>
    <t>-825378908</t>
  </si>
  <si>
    <t>98</t>
  </si>
  <si>
    <t>HWL.D82005006320</t>
  </si>
  <si>
    <t>SOUPRAVA PROPLACHOVACÍ NA ODPADNÍ VODU 63/1,5 m</t>
  </si>
  <si>
    <t>1314214069</t>
  </si>
  <si>
    <t>891211112</t>
  </si>
  <si>
    <t>Montáž vodovodních armatur na potrubí šoupátek nebo klapek uzavíracích v otevřeném výkopu nebo v šachtách s osazením zemní soupravy (bez poklopů) DN 50</t>
  </si>
  <si>
    <t>1947755967</t>
  </si>
  <si>
    <t>100</t>
  </si>
  <si>
    <t>HWL.D48105000010</t>
  </si>
  <si>
    <t>ŠOUPĚ PRO ODPADNÍ VODU L250 50</t>
  </si>
  <si>
    <t>-450530389</t>
  </si>
  <si>
    <t>101</t>
  </si>
  <si>
    <t>HWL.D60104001800</t>
  </si>
  <si>
    <t>PRO ODPADNÍ ŠOUPĚ D480 TELESKOPICKÁ 1,3-1,8 m 50-63 (1,3-1,8m)</t>
  </si>
  <si>
    <t>-1596451270</t>
  </si>
  <si>
    <t>102</t>
  </si>
  <si>
    <t>899401113</t>
  </si>
  <si>
    <t>Osazení poklopů litinových hydrantových</t>
  </si>
  <si>
    <t>1545416911</t>
  </si>
  <si>
    <t>103</t>
  </si>
  <si>
    <t>42291452</t>
  </si>
  <si>
    <t>poklop litinový hydrantový DN 80</t>
  </si>
  <si>
    <t>-220788749</t>
  </si>
  <si>
    <t>104</t>
  </si>
  <si>
    <t>899401112</t>
  </si>
  <si>
    <t>Osazení poklopů litinových šoupátkových</t>
  </si>
  <si>
    <t>-1981276308</t>
  </si>
  <si>
    <t>105</t>
  </si>
  <si>
    <t>42291352</t>
  </si>
  <si>
    <t>poklop litinový šoupátkový pro zemní soupravy osazení do terénu a do vozovky</t>
  </si>
  <si>
    <t>2119560959</t>
  </si>
  <si>
    <t>106</t>
  </si>
  <si>
    <t>892271111</t>
  </si>
  <si>
    <t>Tlakové zkoušky vodou na potrubí DN 100 nebo 125</t>
  </si>
  <si>
    <t>-988064400</t>
  </si>
  <si>
    <t>107</t>
  </si>
  <si>
    <t>892372111</t>
  </si>
  <si>
    <t>Tlakové zkoušky vodou zabezpečení konců potrubí při tlakových zkouškách DN do 300</t>
  </si>
  <si>
    <t>891796905</t>
  </si>
  <si>
    <t>108</t>
  </si>
  <si>
    <t>899721111</t>
  </si>
  <si>
    <t>Signalizační vodič na potrubí DN do 150 mm</t>
  </si>
  <si>
    <t>-2100387660</t>
  </si>
  <si>
    <t>470,5*1,2 'Přepočtené koeficientem množství</t>
  </si>
  <si>
    <t>109</t>
  </si>
  <si>
    <t>916131212</t>
  </si>
  <si>
    <t>Osazení silničního obrubníku betonového se zřízením lože, s vyplněním a zatřením spár cementovou maltou stojatého bez boční opěry, do lože z betonu prostého</t>
  </si>
  <si>
    <t>-572905443</t>
  </si>
  <si>
    <t>110</t>
  </si>
  <si>
    <t>59217031</t>
  </si>
  <si>
    <t>obrubník betonový silniční 1000x150x250mm</t>
  </si>
  <si>
    <t>1415844392</t>
  </si>
  <si>
    <t>15*1,02 'Přepočtené koeficientem množství</t>
  </si>
  <si>
    <t>111</t>
  </si>
  <si>
    <t>916991121</t>
  </si>
  <si>
    <t>Lože pod obrubníky, krajníky nebo obruby z dlažebních kostek  z betonu prostého</t>
  </si>
  <si>
    <t>-463603430</t>
  </si>
  <si>
    <t>15*0,3*0,3</t>
  </si>
  <si>
    <t>112</t>
  </si>
  <si>
    <t>"A3 - 2.část" (726,5+5)*2</t>
  </si>
  <si>
    <t>"A1" 437,7*2</t>
  </si>
  <si>
    <t>"A2 + V" 475,6*2</t>
  </si>
  <si>
    <t>113</t>
  </si>
  <si>
    <t>114</t>
  </si>
  <si>
    <t>115</t>
  </si>
  <si>
    <t>116</t>
  </si>
  <si>
    <t>117</t>
  </si>
  <si>
    <t>5960,467*34 'Přepočtené koeficientem množství</t>
  </si>
  <si>
    <t>118</t>
  </si>
  <si>
    <t>119</t>
  </si>
  <si>
    <t>861,231+2,87</t>
  </si>
  <si>
    <t>120</t>
  </si>
  <si>
    <t>Poplatek za uložení stavebního odpadu na skládce (skládkovné) asfaltového bez obsahu dehtu zatříděného do Katalogu odpadů pod kódem 17 03 02- odvoz na reciklační skládku viz. zadávací dokumentace bod 22.7</t>
  </si>
  <si>
    <t>662,032+1598,881</t>
  </si>
  <si>
    <t>121</t>
  </si>
  <si>
    <t>Poplatek za uložení stavebního odpadu na skládce (skládkovné) zeminy a kamení zatříděného do Katalogu odpadů pod kódem 17 05 04 -odvoz na reciklační skládku viz. zadávací dokumentace bod 22.7</t>
  </si>
  <si>
    <t>997,01+1838,443</t>
  </si>
  <si>
    <t>SO_01.2.1-N - Stoka A3 - 2. část, km 0,2433-0,9698, stoka A1, A2, výtlak V - neuznatelné</t>
  </si>
  <si>
    <t>110577938</t>
  </si>
  <si>
    <t>297,2*7</t>
  </si>
  <si>
    <t>129839876</t>
  </si>
  <si>
    <t>1897952056</t>
  </si>
  <si>
    <t>-1565099924</t>
  </si>
  <si>
    <t>-781859219</t>
  </si>
  <si>
    <t>1031853951</t>
  </si>
  <si>
    <t>901,278*34 'Přepočtené koeficientem množství</t>
  </si>
  <si>
    <t>765808706</t>
  </si>
  <si>
    <t>Poplatek za uložení stavebního odpadu na skládce (skládkovné) asfaltového bez obsahu dehtu zatříděného do Katalogu odpadů pod kódem 17 03 02</t>
  </si>
  <si>
    <t>476326268</t>
  </si>
  <si>
    <t>SO_01.2.2-N - Napojovací body - neuznatelné</t>
  </si>
  <si>
    <t>"místní asfalt"  15,6*0,9</t>
  </si>
  <si>
    <t>"SÚS" 10,7*0,9</t>
  </si>
  <si>
    <t>-1329311328</t>
  </si>
  <si>
    <t>"SÚS" 10,7*0,9*2</t>
  </si>
  <si>
    <t>"SÚS"10,7*0,9</t>
  </si>
  <si>
    <t>"místní asfalt ABS tl. 5 cm"  15,6*0,9</t>
  </si>
  <si>
    <t>"SÚS ACL 22 tl. 7 cm" 10,7*0,9</t>
  </si>
  <si>
    <t>"SÚS ACP 22 (OK) tl. 8 cm" 10,7*0,9</t>
  </si>
  <si>
    <t>"místní asfalt"  15,6*1,9</t>
  </si>
  <si>
    <t>"SÚS" 10,7*1,9</t>
  </si>
  <si>
    <t>10*5</t>
  </si>
  <si>
    <t>5*2</t>
  </si>
  <si>
    <t>1,4*0,9</t>
  </si>
  <si>
    <t>132212221</t>
  </si>
  <si>
    <t>Hloubení zapažených rýh šířky přes 800 do 2 000 mm ručně s urovnáním dna do předepsaného profilu a spádu v hornině třídy těžitelnosti I skupiny 3 soudržných</t>
  </si>
  <si>
    <t>1227048131</t>
  </si>
  <si>
    <t>4,986*0,9*2</t>
  </si>
  <si>
    <t>27,7*0,9*2</t>
  </si>
  <si>
    <t>5*1*2*2</t>
  </si>
  <si>
    <t>27,7*2*2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</si>
  <si>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</si>
  <si>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</si>
  <si>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649755051</t>
  </si>
  <si>
    <t>34,163-23,31</t>
  </si>
  <si>
    <t>10,853*2 'Přepočtené koeficientem množství</t>
  </si>
  <si>
    <t>49,86+8,975</t>
  </si>
  <si>
    <t>58,835*10 'Přepočtené koeficientem množství</t>
  </si>
  <si>
    <t>58,835*2,05 'Přepočtené koeficientem množství</t>
  </si>
  <si>
    <t>49,86-3,74-11,957</t>
  </si>
  <si>
    <t>"zásyp v místní komunikaci -  nový materiál"</t>
  </si>
  <si>
    <t>15,6*0,9*(2-0,15-0,45)</t>
  </si>
  <si>
    <t>10,7*0,9*(2-0,15-0,45)</t>
  </si>
  <si>
    <t>33,138*1,67 'Přepočtené koeficientem množství</t>
  </si>
  <si>
    <t>"DN 150" 11,3*0,9*0,45</t>
  </si>
  <si>
    <t>"DN 200" 9,8*0,9*0,5</t>
  </si>
  <si>
    <t>"DN 250" 6,6*0,9*0,5</t>
  </si>
  <si>
    <t>11,957*2 'Přepočtené koeficientem množství</t>
  </si>
  <si>
    <t>1,26*0,025 'Přepočtené koeficientem množství</t>
  </si>
  <si>
    <t>27,7*0,9*0,15</t>
  </si>
  <si>
    <t>-95552128</t>
  </si>
  <si>
    <t>5*0,7*0,7*0,2</t>
  </si>
  <si>
    <t>-2143136664</t>
  </si>
  <si>
    <t>5*1*4*0,7</t>
  </si>
  <si>
    <t>-56309440</t>
  </si>
  <si>
    <t>5*0,7*0,7*7,9/1000</t>
  </si>
  <si>
    <t>1813268408</t>
  </si>
  <si>
    <t>564760111</t>
  </si>
  <si>
    <t>-195254428</t>
  </si>
  <si>
    <t>-2069801507</t>
  </si>
  <si>
    <t>"místní asfalt" 15,6*0,9+15,6*1,9</t>
  </si>
  <si>
    <t>-1101042038</t>
  </si>
  <si>
    <t>565155101</t>
  </si>
  <si>
    <t>Asfaltový beton vrstva podkladní ACP 16 (obalované kamenivo střednězrnné - OKS)  s rozprostřením a zhutněním v pruhu šířky do 1,5 m, po zhutnění tl. 70 mm</t>
  </si>
  <si>
    <t>-1829306006</t>
  </si>
  <si>
    <t>"místní asfalt" 15,3*0,9+15,9*1,9</t>
  </si>
  <si>
    <t>"SÚS" 10,7*1,3</t>
  </si>
  <si>
    <t>1258128331</t>
  </si>
  <si>
    <t>Asfaltový beton vrstva obrusná ACO 11 (ABS) s rozprostřením a se zhutněním z modifikovaného asfaltu v pruhu šířky přes 3 m, po zhutnění tl. 50 mm</t>
  </si>
  <si>
    <t>"SÚS" 10,7*2,1</t>
  </si>
  <si>
    <t>597452530</t>
  </si>
  <si>
    <t>"SÚS ACL 22 tl. 7 cm" 10,7*1,9</t>
  </si>
  <si>
    <t>2*10,7+2*15,6</t>
  </si>
  <si>
    <t>65192027</t>
  </si>
  <si>
    <t>-1800632494</t>
  </si>
  <si>
    <t>8713531231</t>
  </si>
  <si>
    <t>Montáž kanalizačního potrubí hladkého plnostěnného SN 12 z PVC DN 200</t>
  </si>
  <si>
    <t>-71472213</t>
  </si>
  <si>
    <t>28611262</t>
  </si>
  <si>
    <t>Kanalizační potrubí z tvrdého PVC jednovrstvé tuhost třídy SN12 DN 200</t>
  </si>
  <si>
    <t>1074702359</t>
  </si>
  <si>
    <t>871363123</t>
  </si>
  <si>
    <t>Montáž kanalizačního potrubí hladkého plnostěnného SN 12 z PVC-U DN 250</t>
  </si>
  <si>
    <t>-920610232</t>
  </si>
  <si>
    <t>28611264</t>
  </si>
  <si>
    <t>Kanalizační potrubí z tvrdého PVC jednovrstvé tuhost třídy SN12 DN 250</t>
  </si>
  <si>
    <t>1811192322</t>
  </si>
  <si>
    <t>-1733043468</t>
  </si>
  <si>
    <t>-1731554498</t>
  </si>
  <si>
    <t>-1722738001</t>
  </si>
  <si>
    <t>3572953</t>
  </si>
  <si>
    <t>11,3+9,8</t>
  </si>
  <si>
    <t>1313411558</t>
  </si>
  <si>
    <t>892381111</t>
  </si>
  <si>
    <t>Tlakové zkoušky vodou na potrubí DN 250, 300 nebo 350</t>
  </si>
  <si>
    <t>-1910416208</t>
  </si>
  <si>
    <t>POKLOP LITINOVÝ DN200/D400 DO TELESKOPU KULATÝ</t>
  </si>
  <si>
    <t>1908052462</t>
  </si>
  <si>
    <t>R2</t>
  </si>
  <si>
    <t>POKLOP LITINOVÝ DN400/D400 DO TELESKOPU KULATÝ</t>
  </si>
  <si>
    <t>-97561800</t>
  </si>
  <si>
    <t>R - 05.8.2</t>
  </si>
  <si>
    <t>Kanalizační revizní šachta T DN 200/200 dno, D+M</t>
  </si>
  <si>
    <t>-1499007855</t>
  </si>
  <si>
    <t>-1923693925</t>
  </si>
  <si>
    <t>R - 05.8.3</t>
  </si>
  <si>
    <t>Kanalizační revizní šachta T DN 400/250 dno, D+M</t>
  </si>
  <si>
    <t>-1369164505</t>
  </si>
  <si>
    <t>41,075*34 'Přepočtené koeficientem množství</t>
  </si>
  <si>
    <t>7,693</t>
  </si>
  <si>
    <t>7,326+5,747</t>
  </si>
  <si>
    <t>11,835+8,474</t>
  </si>
  <si>
    <t>SO_01.2.2-U - Napojovací body - uznatelné</t>
  </si>
  <si>
    <t>"místní asfalt"  15,3*0,9</t>
  </si>
  <si>
    <t>"SÚS" 130,9*0,9</t>
  </si>
  <si>
    <t>-1959290053</t>
  </si>
  <si>
    <t>"SÚS" 130,9*0,9*2</t>
  </si>
  <si>
    <t>"místní asfalt ABS tl. 5 cm"  15,3*0,9</t>
  </si>
  <si>
    <t>"SÚS ACL 22 tl. 7 cm" 130,9*0,9</t>
  </si>
  <si>
    <t>"SÚS ACP 22 (OK) tl. 8 cm" 130,9*0,9</t>
  </si>
  <si>
    <t>"místní asfalt"  15,3*1,9</t>
  </si>
  <si>
    <t>"SÚS" 130,9*1,9</t>
  </si>
  <si>
    <t>86*5</t>
  </si>
  <si>
    <t>43*2</t>
  </si>
  <si>
    <t>83,4*0,9</t>
  </si>
  <si>
    <t>22,96*0,9*2</t>
  </si>
  <si>
    <t>229,6*0,9*2</t>
  </si>
  <si>
    <t>43*1*2*2</t>
  </si>
  <si>
    <t>229,6*2*2</t>
  </si>
  <si>
    <t>413,28+41,328</t>
  </si>
  <si>
    <t>454,608*10 'Přepočtené koeficientem množství</t>
  </si>
  <si>
    <t>454,608*2,05 'Přepočtené koeficientem množství</t>
  </si>
  <si>
    <t>413,28-30,996-95,742</t>
  </si>
  <si>
    <t>15,3*0,9*(2-0,15-0,45)</t>
  </si>
  <si>
    <t>130,9*0,9*(2-0,15-0,45)</t>
  </si>
  <si>
    <t>184,212*1,67 'Přepočtené koeficientem množství</t>
  </si>
  <si>
    <t>"DN 150" 168,4*0,9*0,45</t>
  </si>
  <si>
    <t>"DN 200" 61,2*0,9*0,5</t>
  </si>
  <si>
    <t>95,742*2 'Přepočtené koeficientem množství</t>
  </si>
  <si>
    <t>83,7*0,9</t>
  </si>
  <si>
    <t>75,33*0,025 'Přepočtené koeficientem množství</t>
  </si>
  <si>
    <t>168,4+61,2</t>
  </si>
  <si>
    <t>(61,2+168,4)*0,9*0,15</t>
  </si>
  <si>
    <t>43*0,7*0,7*0,2</t>
  </si>
  <si>
    <t>43*1*4*0,7</t>
  </si>
  <si>
    <t>43*0,7*0,7*7,9/1000</t>
  </si>
  <si>
    <t>-1882778308</t>
  </si>
  <si>
    <t>1963924383</t>
  </si>
  <si>
    <t>257584082</t>
  </si>
  <si>
    <t>"SÚS" 130,9*1,3</t>
  </si>
  <si>
    <t>-1912513792</t>
  </si>
  <si>
    <t>"SÚS" 130,9*2,1</t>
  </si>
  <si>
    <t>"SÚS ACL 22 tl. 7 cm" 130,9*1,7</t>
  </si>
  <si>
    <t>2*130,9+2*15,3</t>
  </si>
  <si>
    <t>-897775181</t>
  </si>
  <si>
    <t>-847041506</t>
  </si>
  <si>
    <t>2102643584</t>
  </si>
  <si>
    <t>926876548</t>
  </si>
  <si>
    <t>510825508</t>
  </si>
  <si>
    <t>-1186888546</t>
  </si>
  <si>
    <t>313759480</t>
  </si>
  <si>
    <t>299,037*34 'Přepočtené koeficientem množství</t>
  </si>
  <si>
    <t>42,764</t>
  </si>
  <si>
    <t>54,866+31,945</t>
  </si>
  <si>
    <t>65,79+103,673</t>
  </si>
  <si>
    <t>SO_01.3.1 - Stoka A3.1, A3.2, A3.2.1, B1, B2, B3, B3.1, B4, B4.1, B5</t>
  </si>
  <si>
    <t xml:space="preserve">"ŠP, dl. rýhy v komunikaci SÚS" </t>
  </si>
  <si>
    <t>"B1" 5*1,1</t>
  </si>
  <si>
    <t>"B2" 5*1,1</t>
  </si>
  <si>
    <t>"B3" 5*1,1</t>
  </si>
  <si>
    <t>"B4" 5*1,1</t>
  </si>
  <si>
    <t>"B4.1" 5*1,1</t>
  </si>
  <si>
    <t>"B5" 5*1,1</t>
  </si>
  <si>
    <t>"ŠP v místním asfaltu"</t>
  </si>
  <si>
    <t>"A3.1" 452,3*1,1</t>
  </si>
  <si>
    <t>"A3.2" 750,5*1,1</t>
  </si>
  <si>
    <t>"B1" 148,7*1,1</t>
  </si>
  <si>
    <t>"B2" 50*1,1</t>
  </si>
  <si>
    <t>"B3" 395,8*1,1</t>
  </si>
  <si>
    <t>"B4" 49,7*1,1</t>
  </si>
  <si>
    <t>"B4.1" 60,7*1,1</t>
  </si>
  <si>
    <t>"B5" 196,8*1,1</t>
  </si>
  <si>
    <t>1237835066</t>
  </si>
  <si>
    <t>"A3.1" (452,3*1,1+13*1,5*0,5)*2</t>
  </si>
  <si>
    <t>"A3.2" (1130,5*1,1+25*1,5*0,5)*2</t>
  </si>
  <si>
    <t>"A3.2.1" (415,9*1,1+11*1,5*0,5)*2</t>
  </si>
  <si>
    <t>"B1" (153,7*1,1*2,4+5*1,5*0,5)*2</t>
  </si>
  <si>
    <t>"B2" (133,6*1,1*2,2+6*1,5*0,5)*2</t>
  </si>
  <si>
    <t>"B3" (400,8*1,1*2,2+11*1,5*0,5)*2</t>
  </si>
  <si>
    <t>"B3.1" (127,9*1,1*2,3+5*1,5*0,5)*2</t>
  </si>
  <si>
    <t>"B4" (54,7*1,1*2,4+3*1,5*0,5)*2</t>
  </si>
  <si>
    <t>"B4.1" (65,7*1,1*2,1+3*1,5*0,5)*2</t>
  </si>
  <si>
    <t>"B5" (201,8*1,1*2,4+5*1,5*0,5)*2</t>
  </si>
  <si>
    <t xml:space="preserve">"SC dl. rýhy v komunikaci SÚS" </t>
  </si>
  <si>
    <t>"B1" 5*1,5</t>
  </si>
  <si>
    <t>"B2" 5*1,5</t>
  </si>
  <si>
    <t>"B3" 5*1,5</t>
  </si>
  <si>
    <t>"B4" 5*1,5</t>
  </si>
  <si>
    <t>"B4.1" 5*1,5</t>
  </si>
  <si>
    <t>"B5" 5*1,5</t>
  </si>
  <si>
    <t>"SC místním asfaltu"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</si>
  <si>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</si>
  <si>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</si>
  <si>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 xml:space="preserve">"štěrk" </t>
  </si>
  <si>
    <t>"B3.1" 107,9*2,1</t>
  </si>
  <si>
    <t>1248177606</t>
  </si>
  <si>
    <t xml:space="preserve">"ACL 22, tl. 7 cm, dl. rýhy v komunikaci SÚS" </t>
  </si>
  <si>
    <t>"B1" 5*2,3</t>
  </si>
  <si>
    <t>"B2" 5*2,3</t>
  </si>
  <si>
    <t>"B3" 5*2,3</t>
  </si>
  <si>
    <t>"B4" 5*2,3</t>
  </si>
  <si>
    <t>"B4.1" 5*2,3</t>
  </si>
  <si>
    <t>"B5" 5*2,3</t>
  </si>
  <si>
    <t xml:space="preserve">"ACP 22, tl. 8 cm, dl. rýhy v komunikaci SÚS" </t>
  </si>
  <si>
    <t>"B1" 5*1,9</t>
  </si>
  <si>
    <t>"B2" 5*1,9</t>
  </si>
  <si>
    <t>"B3" 5*1,9</t>
  </si>
  <si>
    <t>"B4" 5*1,9</t>
  </si>
  <si>
    <t>"B4.1" 5*1,9</t>
  </si>
  <si>
    <t>"B5" 5*1,9</t>
  </si>
  <si>
    <t>"ABS v místním asfaltu" 7cm</t>
  </si>
  <si>
    <t xml:space="preserve">"ACO11, tl. 5 cm, komunikace SÚS" </t>
  </si>
  <si>
    <t>"B1" 5*3,5</t>
  </si>
  <si>
    <t>"B2" 5*3,5</t>
  </si>
  <si>
    <t>"B3" 5*3,5</t>
  </si>
  <si>
    <t>"B4" 5*3,5</t>
  </si>
  <si>
    <t>"B4.1" 5*3,5</t>
  </si>
  <si>
    <t>"B5" 5*3,5</t>
  </si>
  <si>
    <t>113154552</t>
  </si>
  <si>
    <t>Frézování živičného podkladu nebo krytu s naložením hmot na dopravní prostředek plochy přes 2 000 do 10 000 m2 tloušťky vrstvy 40 mm</t>
  </si>
  <si>
    <t>1064964081</t>
  </si>
  <si>
    <t xml:space="preserve"> místní asfalt"</t>
  </si>
  <si>
    <t>314*5</t>
  </si>
  <si>
    <t>3136,9/10</t>
  </si>
  <si>
    <t>20*1,1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</si>
  <si>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</si>
  <si>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</si>
  <si>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-1369328061</t>
  </si>
  <si>
    <t>1*1,1</t>
  </si>
  <si>
    <t>62*1,1</t>
  </si>
  <si>
    <t>"B3.1" 20*1,1</t>
  </si>
  <si>
    <t>122251304</t>
  </si>
  <si>
    <t>Odkopávky a prokopávky nezapažené strojně v omezeném prostoru v hornině třídy těžitelnosti I skupiny 3 přes 100 m3</t>
  </si>
  <si>
    <t>-1768370283</t>
  </si>
  <si>
    <t>504,49*0,41</t>
  </si>
  <si>
    <t>132254207</t>
  </si>
  <si>
    <t>Hloubení zapažených rýh šířky přes 800 do 2 000 mm strojně s urovnáním dna do předepsaného profilu a spádu v hornině třídy těžitelnosti I skupiny 3 přes 5 000 m3</t>
  </si>
  <si>
    <t xml:space="preserve">"60% výkopku v hornině tř. 3" </t>
  </si>
  <si>
    <t>"A3.1" (452,3*1,1*2,1+13*1,5*0,5+452,3*1,1*0,15)</t>
  </si>
  <si>
    <t>"A3.2" (1130,5*1,1*2,1+25*1,5*0,5*2,25+1130,5*1,1*0,15)</t>
  </si>
  <si>
    <t>"A3.2.1" (415,9*1,1*2,15+11*1,5*0,5*2,3+415,9*1,1*0,15)</t>
  </si>
  <si>
    <t>"B1" (153,7*1,1*2,4+5*1,5*0,5*2,55+153,7*1,1*0,15)</t>
  </si>
  <si>
    <t>"B2" (133,6*1,1*2,2+6*1,5*0,5*2,35*133,6*1,1*0,15)</t>
  </si>
  <si>
    <t>"B3" (400,8*1,1*2,2+11*1,5*0,5*2,35+400,8*1,1*0,15)</t>
  </si>
  <si>
    <t>"B3.1" (127,9*1,1*2,3+5*1,5*0,5*2,45+127,9*1,1*0,15)</t>
  </si>
  <si>
    <t>"B4" (54,7*1,1*2,4+3*1,5*0,5*2,55+54,7*1,1*0,15)</t>
  </si>
  <si>
    <t>"B4.1" (65,7*1,1*2,1+3*1,5*0,5*2,25+65,7*1,1*0,15)</t>
  </si>
  <si>
    <t>"B5" (201,8*1,1*2,4+5*1,5*0,5*2,55+201,8*1,1*0,15)</t>
  </si>
  <si>
    <t>(8349,475-(3136,9*1,1*0,41))*0,6</t>
  </si>
  <si>
    <t>132354207</t>
  </si>
  <si>
    <t>Hloubení zapažených rýh šířky přes 800 do 2 000 mm strojně s urovnáním dna do předepsaného profilu a spádu v hornině třídy těžitelnosti II skupiny 4 přes 5 000 m3</t>
  </si>
  <si>
    <t>-34943955</t>
  </si>
  <si>
    <t>"20% výkopku ve tř.4"</t>
  </si>
  <si>
    <t>(8349,475-(3136,9*1,1*0,41))*0,2</t>
  </si>
  <si>
    <t>132454207</t>
  </si>
  <si>
    <t>Hloubení zapažených rýh šířky přes 800 do 2 000 mm strojně s urovnáním dna do předepsaného profilu a spádu v hornině třídy těžitelnosti II skupiny 5 přes 5 000 m3</t>
  </si>
  <si>
    <t>-1957853479</t>
  </si>
  <si>
    <t>"10% výkopku ve tř. 5"</t>
  </si>
  <si>
    <t>(8349,475-(3136,9*1,1*0,41))*0,1</t>
  </si>
  <si>
    <t>132554206</t>
  </si>
  <si>
    <t>Hloubení zapažených rýh šířky přes 800 do 2 000 mm strojně s urovnáním dna do předepsaného profilu a spádu v hornině třídy těžitelnosti III skupiny 6 přes 1 000 do 5 000 m3</t>
  </si>
  <si>
    <t>-1307696082</t>
  </si>
  <si>
    <t>"10% výkopku ve tř. 6"</t>
  </si>
  <si>
    <t>83*2*1,1*2,2</t>
  </si>
  <si>
    <t>"A3.1" 452,3*2*2,1</t>
  </si>
  <si>
    <t>"A3.2" 1130,5*2*2,1</t>
  </si>
  <si>
    <t>"A3.2.1" 415,9*2*2,15</t>
  </si>
  <si>
    <t>"B1" 153,7*2*2,4</t>
  </si>
  <si>
    <t>"B2" 133,6*2*2,2</t>
  </si>
  <si>
    <t>"B3" 400,8*2*2,2</t>
  </si>
  <si>
    <t>"B3.1" 127,9*2*2,3</t>
  </si>
  <si>
    <t>"B4" 54,7*2*2,4</t>
  </si>
  <si>
    <t>"B4.1" 65,7*2*2,1</t>
  </si>
  <si>
    <t>"B5" 201,8*2*2,4</t>
  </si>
  <si>
    <t>95876191</t>
  </si>
  <si>
    <t>"objem zásypu "</t>
  </si>
  <si>
    <t>(8349,475-(3136,9*1,1*0,41))</t>
  </si>
  <si>
    <t>6934,733*2 'Přepočtené koeficientem množství</t>
  </si>
  <si>
    <t>"objem výkopku v hornině tř.3 "</t>
  </si>
  <si>
    <t>4160,84</t>
  </si>
  <si>
    <t>4160,84*10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</si>
  <si>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</si>
  <si>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</si>
  <si>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-946556295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</si>
  <si>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</si>
  <si>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</si>
  <si>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1139703865</t>
  </si>
  <si>
    <t>2080,42*10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</si>
  <si>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</si>
  <si>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</si>
  <si>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1712042171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</si>
  <si>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</si>
  <si>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</si>
  <si>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225430630</t>
  </si>
  <si>
    <t>693,492*10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</si>
  <si>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</si>
  <si>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</si>
  <si>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-1008510425</t>
  </si>
  <si>
    <t>4494,841</t>
  </si>
  <si>
    <t>4160,840+1386,947+693,473+693,473</t>
  </si>
  <si>
    <t>6934,733*2,05 'Přepočtené koeficientem množství</t>
  </si>
  <si>
    <t>-820165537</t>
  </si>
  <si>
    <t>6319,08/2</t>
  </si>
  <si>
    <t>8349,475-517,6-1909,5</t>
  </si>
  <si>
    <t>30*1,1*(2,3-0,55-0,15)</t>
  </si>
  <si>
    <t>"zásyp v komunikaci místní -  nový materiál"</t>
  </si>
  <si>
    <t>2104,5*1,1*(2,3-0,55-0,15)</t>
  </si>
  <si>
    <t>3756,72*1,67 'Přepočtené koeficientem množství</t>
  </si>
  <si>
    <t>"A3.2" 212,4*1,1*0,75</t>
  </si>
  <si>
    <t>"A3.1 - B5" (3136,9-212,4)*1,1*0,7</t>
  </si>
  <si>
    <t>2427,095*2 'Přepočtené koeficientem množství</t>
  </si>
  <si>
    <t>22*0,025 'Přepočtené koeficientem množství</t>
  </si>
  <si>
    <t>667759648</t>
  </si>
  <si>
    <t>3136,9*1,1*0,15</t>
  </si>
  <si>
    <t>2+2</t>
  </si>
  <si>
    <t>3+6+5+1+2+4+1+3</t>
  </si>
  <si>
    <t>2+3+4+2+6+3+4</t>
  </si>
  <si>
    <t>6+10+9+2+7+11+2+1+3+9</t>
  </si>
  <si>
    <t>8+15+5+2+1+3+1+2</t>
  </si>
  <si>
    <t>564730101</t>
  </si>
  <si>
    <t>Podklad nebo kryt z kameniva hrubého drceného vel. 16-32 mm s rozprostřením a zhutněním plochy jednotlivě do 100 m2, po zhutnění tl. 100 mm</t>
  </si>
  <si>
    <t>-1515181815</t>
  </si>
  <si>
    <t>"štěrková cesta" 107,9*2,1</t>
  </si>
  <si>
    <t>1055668319</t>
  </si>
  <si>
    <t>"SÚS" 6*5*1,1*2</t>
  </si>
  <si>
    <t>-480504712</t>
  </si>
  <si>
    <t>"A3.2" 1130,5*1,1</t>
  </si>
  <si>
    <t>"B1" 153,7*1,1</t>
  </si>
  <si>
    <t>"B2" 133,6*1,1</t>
  </si>
  <si>
    <t>"B3" 400,8*1,1</t>
  </si>
  <si>
    <t>"B4" 54,7*1,1</t>
  </si>
  <si>
    <t>"B4.1" 65,7*1,1</t>
  </si>
  <si>
    <t>"B5" 201,8*1,1</t>
  </si>
  <si>
    <t>-146808037</t>
  </si>
  <si>
    <t>1644971508</t>
  </si>
  <si>
    <t xml:space="preserve">"SC, dl. rýhy v komunikaci SÚS" </t>
  </si>
  <si>
    <t>"SC, v místním asfaltu"</t>
  </si>
  <si>
    <t>"ABS, tl. 5 cm, místní asfalt"</t>
  </si>
  <si>
    <t>1887905023</t>
  </si>
  <si>
    <t>30*2</t>
  </si>
  <si>
    <t>2104,5*2</t>
  </si>
  <si>
    <t>871363121</t>
  </si>
  <si>
    <t>Montáž kanalizačního potrubí z plastů z tvrdého PVC těsněných gumovým kroužkem v otevřeném výkopu ve sklonu do 20 % DN 250</t>
  </si>
  <si>
    <t>452,3+918,1+415,9+153,7+133,6+400,8+127,9+54,7+65,7+201,8</t>
  </si>
  <si>
    <t>28611232</t>
  </si>
  <si>
    <t>trubka kanalizační PVC-U DN 250x3000mm SN12</t>
  </si>
  <si>
    <t>2924,5*1,03 'Přepočtené koeficientem množství</t>
  </si>
  <si>
    <t>212,4*1,03 'Přepočtené koeficientem množství</t>
  </si>
  <si>
    <t>1+3+2+3+1+4+4</t>
  </si>
  <si>
    <t>12+23+9+4+4+10+2+1+3+7</t>
  </si>
  <si>
    <t>1+2+1+1+1+1</t>
  </si>
  <si>
    <t>13+25+11+5+6+11+5+2+3+8</t>
  </si>
  <si>
    <t>13+24+10+5+6+11+1+2+3+8</t>
  </si>
  <si>
    <t>59224350.1</t>
  </si>
  <si>
    <t>dno betonové šachty kanalizační jednolité 100x53x15cm</t>
  </si>
  <si>
    <t>734720429</t>
  </si>
  <si>
    <t>59224350.2</t>
  </si>
  <si>
    <t>-987731613</t>
  </si>
  <si>
    <t>13+17+3+2+4+2+4</t>
  </si>
  <si>
    <t>59224660</t>
  </si>
  <si>
    <t>poklop šachtový betonový, litinový rám 785(610)x16mm D400 bez odvětrání</t>
  </si>
  <si>
    <t>-451666450</t>
  </si>
  <si>
    <t>8+11+2+4+7+3+2+3+4</t>
  </si>
  <si>
    <t>83</t>
  </si>
  <si>
    <t>26+52+24+10+13+23+12+4+6+20</t>
  </si>
  <si>
    <t>87</t>
  </si>
  <si>
    <t>88</t>
  </si>
  <si>
    <t>89</t>
  </si>
  <si>
    <t>Odbočka kanalizační  De 315/160/45°</t>
  </si>
  <si>
    <t>877365221</t>
  </si>
  <si>
    <t>Montáž tvarovek na kanalizačním potrubí z trub z plastu  z tvrdého PVC nebo z polypropylenu v otevřeném výkopu dvouosých DN 250</t>
  </si>
  <si>
    <t>1685196933</t>
  </si>
  <si>
    <t>ELM.HSSA2520</t>
  </si>
  <si>
    <t>Odbočka kanalizační PVC-U  De 250/200/45°</t>
  </si>
  <si>
    <t>-556509379</t>
  </si>
  <si>
    <t>ELM.HSSA2515</t>
  </si>
  <si>
    <t>Odbočka kanalizační PVC-U  De 250/160/45°</t>
  </si>
  <si>
    <t>-946530670</t>
  </si>
  <si>
    <t>7245,136*34 'Přepočtené koeficientem množství</t>
  </si>
  <si>
    <t>766,984</t>
  </si>
  <si>
    <t>226,865+27,72+520,312</t>
  </si>
  <si>
    <t>1173,975+38,52+4501,508</t>
  </si>
  <si>
    <t>SO_01.3.1-N - Stoka A3.1, A3.2, A3.2.1, B1, B2, B3, B3.1, B4, B4.1, B5 - neuznatelné</t>
  </si>
  <si>
    <t>-891155791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</si>
  <si>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</si>
  <si>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</si>
  <si>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49718773</t>
  </si>
  <si>
    <t>"A3.1" 452,3*3,1</t>
  </si>
  <si>
    <t>"A3.2" 750,5*3,1</t>
  </si>
  <si>
    <t>"B1" 148,7*3,1</t>
  </si>
  <si>
    <t>"B2" 50*3,1</t>
  </si>
  <si>
    <t>"B3" 395,8*3,1</t>
  </si>
  <si>
    <t>"B4" 49,7*3,1</t>
  </si>
  <si>
    <t>"B4.1" 60,7*3,1</t>
  </si>
  <si>
    <t>"B5" 196,8*3,1</t>
  </si>
  <si>
    <t>-1293093338</t>
  </si>
  <si>
    <t>-1067385406</t>
  </si>
  <si>
    <t>"ABS v místním asfaltu"</t>
  </si>
  <si>
    <t>113154553</t>
  </si>
  <si>
    <t>Frézování živičného podkladu nebo krytu s naložením hmot na dopravní prostředek plochy přes 2 000 do 10 000 m2 tloušťky vrstvy 50 mm</t>
  </si>
  <si>
    <t>1218144912</t>
  </si>
  <si>
    <t>-1728030175</t>
  </si>
  <si>
    <t>-802436313</t>
  </si>
  <si>
    <t>"A3.2" 1130,5*3,1</t>
  </si>
  <si>
    <t>"B1" 153,7*3,1</t>
  </si>
  <si>
    <t>"B2" 133,6*3,1</t>
  </si>
  <si>
    <t>"B3" 400,8*3,1</t>
  </si>
  <si>
    <t>"B4" 54,7*3,1</t>
  </si>
  <si>
    <t>"B4.1" 65,7*3,1</t>
  </si>
  <si>
    <t>"B5" 201,8*3,1</t>
  </si>
  <si>
    <t>-1586462379</t>
  </si>
  <si>
    <t>651325563</t>
  </si>
  <si>
    <t>"ABS, tl.7 cm, místní asfalt"</t>
  </si>
  <si>
    <t>1000681259</t>
  </si>
  <si>
    <t>-1080558419</t>
  </si>
  <si>
    <t>-1917317124</t>
  </si>
  <si>
    <t>1789367835</t>
  </si>
  <si>
    <t>2104,5</t>
  </si>
  <si>
    <t>-2005195723</t>
  </si>
  <si>
    <t>30+2104,5</t>
  </si>
  <si>
    <t>-1947650778</t>
  </si>
  <si>
    <t>-1965612579</t>
  </si>
  <si>
    <t>6236,273*34 'Přepočtené koeficientem množství</t>
  </si>
  <si>
    <t>575809008</t>
  </si>
  <si>
    <t>830434177</t>
  </si>
  <si>
    <t>2120,284</t>
  </si>
  <si>
    <t>1986240630</t>
  </si>
  <si>
    <t>1435,269+750,254</t>
  </si>
  <si>
    <t>-496179134</t>
  </si>
  <si>
    <t>38,52+1891,946</t>
  </si>
  <si>
    <t>SO_01.3.2-N - Napojovací body - neuznatelné</t>
  </si>
  <si>
    <t>"místní asfalt"  3,7*0,9</t>
  </si>
  <si>
    <t>"místní asfalt ABS tl. 5 cm"  3,7*0,9</t>
  </si>
  <si>
    <t>"místní asfalt"  3,7*1,9</t>
  </si>
  <si>
    <t>6*5</t>
  </si>
  <si>
    <t>3*2</t>
  </si>
  <si>
    <t>11,2*0,9</t>
  </si>
  <si>
    <t>26,82*0,1</t>
  </si>
  <si>
    <t>14,9*0,9*2*0,6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</si>
  <si>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</si>
  <si>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</si>
  <si>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-1854094627</t>
  </si>
  <si>
    <t xml:space="preserve">"20% výkopku v hornině tř. 3" </t>
  </si>
  <si>
    <t>14,9*0,9*2*0,2</t>
  </si>
  <si>
    <t>132454206</t>
  </si>
  <si>
    <t>Hloubení zapažených rýh šířky přes 800 do 2 000 mm strojně s urovnáním dna do předepsaného profilu a spádu v hornině třídy těžitelnosti II skupiny 5 přes 1 000 do 5 000 m3</t>
  </si>
  <si>
    <t>683377596</t>
  </si>
  <si>
    <t xml:space="preserve">"15% výkopku v hornině tř. 5" </t>
  </si>
  <si>
    <t>14,9*0,9*2*0,15</t>
  </si>
  <si>
    <t>138511201</t>
  </si>
  <si>
    <t>Dolamování zapažených nebo nezapažených hloubených vykopávek rýh, ve vrstvě tl. do 500 mm v hornině třídy těžitelnosti III skupiny 6</t>
  </si>
  <si>
    <t>1986610220</t>
  </si>
  <si>
    <t xml:space="preserve">"5% výkopku v hornině tř. 3" </t>
  </si>
  <si>
    <t>14,9*0,9*2*0,05</t>
  </si>
  <si>
    <t>3*1*2*2</t>
  </si>
  <si>
    <t>14,9*2*2</t>
  </si>
  <si>
    <t>"výkop ve tř. 3 - zpětný zásyp horninou tř.3"</t>
  </si>
  <si>
    <t>16,092-(18,143-2,331)</t>
  </si>
  <si>
    <t>0,28*10 'Přepočtené koeficientem množství</t>
  </si>
  <si>
    <t>-467226796</t>
  </si>
  <si>
    <t>5,364+4,023</t>
  </si>
  <si>
    <t>1734896320</t>
  </si>
  <si>
    <t>9,387*10 'Přepočtené koeficientem množství</t>
  </si>
  <si>
    <t>1075102853</t>
  </si>
  <si>
    <t>-1173150374</t>
  </si>
  <si>
    <t>1,341*10 'Přepočtené koeficientem množství</t>
  </si>
  <si>
    <t>11,008*2,05 'Přepočtené koeficientem množství</t>
  </si>
  <si>
    <t>26,82-2,012-6,665</t>
  </si>
  <si>
    <t>3,7*0,9*(2-0,15-0,45)</t>
  </si>
  <si>
    <t>4,662*1,67 'Přepočtené koeficientem množství</t>
  </si>
  <si>
    <t>"DN 150" 0,9*0,9*0,45</t>
  </si>
  <si>
    <t>"DN 200" 14*0,9*0,5</t>
  </si>
  <si>
    <t>6,665*2 'Přepočtené koeficientem množství</t>
  </si>
  <si>
    <t>10,08*0,025 'Přepočtené koeficientem množství</t>
  </si>
  <si>
    <t>14,9*0,9*0,15</t>
  </si>
  <si>
    <t>3*0,7*0,7*0,2</t>
  </si>
  <si>
    <t>3*1*4*0,7</t>
  </si>
  <si>
    <t>3*0,7*0,7*7,9/1000</t>
  </si>
  <si>
    <t>-115856877</t>
  </si>
  <si>
    <t>-1278390707</t>
  </si>
  <si>
    <t>-1104585624</t>
  </si>
  <si>
    <t>"místní asfalt" 3,7*0,9+3,7*1,9</t>
  </si>
  <si>
    <t>1106352795</t>
  </si>
  <si>
    <t>2*3,7</t>
  </si>
  <si>
    <t>-614599782</t>
  </si>
  <si>
    <t>1115351224</t>
  </si>
  <si>
    <t>-154970331</t>
  </si>
  <si>
    <t>-1545414710</t>
  </si>
  <si>
    <t>1285164065</t>
  </si>
  <si>
    <t>-165671172</t>
  </si>
  <si>
    <t>4,288*34 'Přepočtené koeficientem množství</t>
  </si>
  <si>
    <t>1,082</t>
  </si>
  <si>
    <t>0,733+0,808</t>
  </si>
  <si>
    <t>1,665</t>
  </si>
  <si>
    <t>SO_01.3.2-U - Napojovací body - uznatelné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</si>
  <si>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</si>
  <si>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</si>
  <si>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1478619216</t>
  </si>
  <si>
    <t>3*1,2</t>
  </si>
  <si>
    <t>"místní asfalt"  99,9*0,9</t>
  </si>
  <si>
    <t>-1898140733</t>
  </si>
  <si>
    <t>"štěrk" 40,1*0,9</t>
  </si>
  <si>
    <t>"místní asfalt ABS tl. 5 cm"  99,9*0,9</t>
  </si>
  <si>
    <t>"místní asfalt"  99,9*1,9</t>
  </si>
  <si>
    <t>138*5</t>
  </si>
  <si>
    <t>69*2</t>
  </si>
  <si>
    <t>116,9*0,9</t>
  </si>
  <si>
    <t>467,82*0,1</t>
  </si>
  <si>
    <t>259,9*0,9*2*0,6</t>
  </si>
  <si>
    <t>259,9*0,9*2*0,2</t>
  </si>
  <si>
    <t>259,9*0,9*2*0,15</t>
  </si>
  <si>
    <t>259,9*0,9*2*0,05</t>
  </si>
  <si>
    <t>69*1*2*2</t>
  </si>
  <si>
    <t>259,9*2*2</t>
  </si>
  <si>
    <t>280,692-(325,331-62,937)</t>
  </si>
  <si>
    <t>18,298*10 'Přepočtené koeficientem množství</t>
  </si>
  <si>
    <t>93,564+70,173</t>
  </si>
  <si>
    <t>163,737*10 'Přepočtené koeficientem množství</t>
  </si>
  <si>
    <t>23,391*10 'Přepočtené koeficientem množství</t>
  </si>
  <si>
    <t>171201201</t>
  </si>
  <si>
    <t>Uložení sypaniny na skládky</t>
  </si>
  <si>
    <t>205,426*2,05 'Přepočtené koeficientem množství</t>
  </si>
  <si>
    <t>467,82-35,087-107,402</t>
  </si>
  <si>
    <t>99,9*0,9*(2-0,15-0,45)</t>
  </si>
  <si>
    <t>125,874*1,67 'Přepočtené koeficientem množství</t>
  </si>
  <si>
    <t>"DN 150" 212,3*0,9*0,45</t>
  </si>
  <si>
    <t>"DN 200" 47,6*0,9*0,5</t>
  </si>
  <si>
    <t>107,402*2 'Přepočtené koeficientem množství</t>
  </si>
  <si>
    <t>105,21*0,025 'Přepočtené koeficientem množství</t>
  </si>
  <si>
    <t>259,9*0,9*0,15</t>
  </si>
  <si>
    <t>69*0,7*0,7*0,2</t>
  </si>
  <si>
    <t>69*1*4*0,7</t>
  </si>
  <si>
    <t>69*0,7*0,7*7,9/1000</t>
  </si>
  <si>
    <t>590427303</t>
  </si>
  <si>
    <t>"štěrková cesta" 40,1*1,9</t>
  </si>
  <si>
    <t>-1697351553</t>
  </si>
  <si>
    <t>1359326186</t>
  </si>
  <si>
    <t>-1297060588</t>
  </si>
  <si>
    <t>"místní asfalt" 99,9*0,9+99,9*1,9</t>
  </si>
  <si>
    <t>823723780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</si>
  <si>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</si>
  <si>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</si>
  <si>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1194522538</t>
  </si>
  <si>
    <t>59245297</t>
  </si>
  <si>
    <t>dlažba zámková tvaru I kraj 200x140x80mm přírodní</t>
  </si>
  <si>
    <t>1573526266</t>
  </si>
  <si>
    <t>3,6*1,03 'Přepočtené koeficientem množství</t>
  </si>
  <si>
    <t>2*99,9</t>
  </si>
  <si>
    <t>239583100</t>
  </si>
  <si>
    <t>1473789992</t>
  </si>
  <si>
    <t>1330688193</t>
  </si>
  <si>
    <t>-1670676663</t>
  </si>
  <si>
    <t>-535941402</t>
  </si>
  <si>
    <t>-1911710129</t>
  </si>
  <si>
    <t>122,981*34 'Přepočtené koeficientem množství</t>
  </si>
  <si>
    <t>29,221</t>
  </si>
  <si>
    <t>19,78+21,828</t>
  </si>
  <si>
    <t>44,955+6,135</t>
  </si>
  <si>
    <t>SO_02 - Čerpací stanice ČS1</t>
  </si>
  <si>
    <t xml:space="preserve">      99 -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</si>
  <si>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</si>
  <si>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</si>
  <si>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</si>
  <si>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>-1409079918</t>
  </si>
  <si>
    <t xml:space="preserve">"ŠP, komunikace SÚS, ČS + potrubí" </t>
  </si>
  <si>
    <t>4,2*4,2+10*1</t>
  </si>
  <si>
    <t>1907099546</t>
  </si>
  <si>
    <t>"SÚS" 4,2*4,2*2</t>
  </si>
  <si>
    <t>326779347</t>
  </si>
  <si>
    <t>4,4*4,4+10*1</t>
  </si>
  <si>
    <t>-510094139</t>
  </si>
  <si>
    <t>4,8*4,8+10*1</t>
  </si>
  <si>
    <t xml:space="preserve">"ACP22, komunikace SÚS" </t>
  </si>
  <si>
    <t>4,6*4,6+10*1</t>
  </si>
  <si>
    <t>-625656688</t>
  </si>
  <si>
    <t>5*5+10*1</t>
  </si>
  <si>
    <t>1417987776</t>
  </si>
  <si>
    <t>2*3</t>
  </si>
  <si>
    <t>Čerpání vody na dopravní výšku do 10 m průměrný přítok do 500 l/min</t>
  </si>
  <si>
    <t>-1623780594</t>
  </si>
  <si>
    <t>20*5</t>
  </si>
  <si>
    <t>Pohotovost čerpací soupravy pro dopravní výšku do 10 m přítok do 500 l/min</t>
  </si>
  <si>
    <t>-1310152671</t>
  </si>
  <si>
    <t>-1930124507</t>
  </si>
  <si>
    <t>"rýha v trávě pro odvětr. potrubí" 5*1</t>
  </si>
  <si>
    <t>131251203</t>
  </si>
  <si>
    <t>Hloubení zapažených jam a zářezů strojně s urovnáním dna do předepsaného profilu a spádu v hornině třídy těžitelnosti I skupiny 3 přes 50 do 100 m3</t>
  </si>
  <si>
    <t>2015478916</t>
  </si>
  <si>
    <t>"100% ýkopku v hornině tř. 3"</t>
  </si>
  <si>
    <t>4,2*4,2*5,5</t>
  </si>
  <si>
    <t>132212332</t>
  </si>
  <si>
    <t>Hloubení nezapažených rýh šířky přes 800 do 2 000 mm ručně s urovnáním dna do předepsaného profilu a spádu v hornině třídy těžitelnosti I skupiny 3 nesoudržných</t>
  </si>
  <si>
    <t>-839204088</t>
  </si>
  <si>
    <t>5*1*1,5</t>
  </si>
  <si>
    <t>132254205</t>
  </si>
  <si>
    <t>Hloubení zapažených rýh šířky přes 800 do 2 000 mm strojně s urovnáním dna do předepsaného profilu a spádu v hornině třídy těžitelnosti I skupiny 3 přes 500 do 1 000 m3</t>
  </si>
  <si>
    <t>1312178273</t>
  </si>
  <si>
    <t>10*1*1,5</t>
  </si>
  <si>
    <t>151201202</t>
  </si>
  <si>
    <t>Zřízení pažení stěn výkopu bez rozepření nebo vzepření zátažné, hloubky přes 4 do 8 m</t>
  </si>
  <si>
    <t>-65034929</t>
  </si>
  <si>
    <t>4*4,2*5,5</t>
  </si>
  <si>
    <t>151201212</t>
  </si>
  <si>
    <t>Odstranění pažení stěn výkopu bez rozepření nebo vzepření s uložením pažin na vzdálenost do 3 m od okraje výkopu zátažné, hloubky přes 4 do 8 m</t>
  </si>
  <si>
    <t>-982835482</t>
  </si>
  <si>
    <t>151201302</t>
  </si>
  <si>
    <t>Zřízení rozepření zapažených stěn výkopů s potřebným přepažováním při pažení zátažném, hloubky přes 4 do 8 m</t>
  </si>
  <si>
    <t>485825872</t>
  </si>
  <si>
    <t>151202302</t>
  </si>
  <si>
    <t>Zřízení rozepření zapažených stěn výkopů při překopech inženýrských sítí objemu do 30 m3 s potřebným přepažováním při roubení zátažném, hloubky přes 4 do 8 m</t>
  </si>
  <si>
    <t>807707388</t>
  </si>
  <si>
    <t>151811133</t>
  </si>
  <si>
    <t>Zřízení pažicích boxů pro pažení a rozepření stěn rýh podzemního vedení hloubka výkopu do 4 m, šířka přes 2,5 do 5 m</t>
  </si>
  <si>
    <t>716196104</t>
  </si>
  <si>
    <t>15*1,5*2</t>
  </si>
  <si>
    <t>151811233</t>
  </si>
  <si>
    <t>Odstranění pažicích boxů pro pažení a rozepření stěn rýh podzemního vedení hloubka výkopu do 4 m, šířka přes 2,5 do 5 m</t>
  </si>
  <si>
    <t>-1411040119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</si>
  <si>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</si>
  <si>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</si>
  <si>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-167927557</t>
  </si>
  <si>
    <t>5*1*(1,5-0,15-0,5)</t>
  </si>
  <si>
    <t>-1269087392</t>
  </si>
  <si>
    <t>97,02+7,5-5*1*(1,5-0,15-0,5)</t>
  </si>
  <si>
    <t>1319102221</t>
  </si>
  <si>
    <t>100,27*25 'Přepočtené koeficientem množství</t>
  </si>
  <si>
    <t>-2001948260</t>
  </si>
  <si>
    <t>186828341</t>
  </si>
  <si>
    <t>100,27*2,05 'Přepočtené koeficientem množství</t>
  </si>
  <si>
    <t>-710821979</t>
  </si>
  <si>
    <t>"výkop pro ČS-objem ČS"</t>
  </si>
  <si>
    <t>4,2*4,2*5-3,14*1,4*1,4*5</t>
  </si>
  <si>
    <t>"výkop pro rýhu - podsyp a obsyp"</t>
  </si>
  <si>
    <t>15*1*1,5-15*1*0,15-15*1*0,5</t>
  </si>
  <si>
    <t>-180968601</t>
  </si>
  <si>
    <t>70,178*1,67 'Přepočtené koeficientem množství</t>
  </si>
  <si>
    <t>-858873224</t>
  </si>
  <si>
    <t>15*1*0,5</t>
  </si>
  <si>
    <t>1458601105</t>
  </si>
  <si>
    <t>7,5*2 'Přepočtené koeficientem množství</t>
  </si>
  <si>
    <t>98994250</t>
  </si>
  <si>
    <t>5*1</t>
  </si>
  <si>
    <t>-1212794475</t>
  </si>
  <si>
    <t>438336193</t>
  </si>
  <si>
    <t>5*0,025 'Přepočtené koeficientem množství</t>
  </si>
  <si>
    <t>1072331986</t>
  </si>
  <si>
    <t>4*4,2</t>
  </si>
  <si>
    <t>213311141</t>
  </si>
  <si>
    <t>Polštáře zhutněné pod základy ze štěrkopísku tříděného</t>
  </si>
  <si>
    <t>-1490884217</t>
  </si>
  <si>
    <t>4,2*4,2*0,2</t>
  </si>
  <si>
    <t>273313511</t>
  </si>
  <si>
    <t>Základy z betonu prostého desky z betonu kamenem neprokládaného tř. C 12/15</t>
  </si>
  <si>
    <t>853688753</t>
  </si>
  <si>
    <t>3,5*3,5*0,1</t>
  </si>
  <si>
    <t>273351121</t>
  </si>
  <si>
    <t>Bednění základů desek zřízení</t>
  </si>
  <si>
    <t>-627141288</t>
  </si>
  <si>
    <t>4*3,5*0,1</t>
  </si>
  <si>
    <t>273351122</t>
  </si>
  <si>
    <t>Bednění základů desek odstranění</t>
  </si>
  <si>
    <t>1461604234</t>
  </si>
  <si>
    <t>631311112</t>
  </si>
  <si>
    <t>Mazanina z betonu  prostého bez zvýšených nároků na prostředí tl. přes 50 do 80 mm tř. C 8/10</t>
  </si>
  <si>
    <t>-1678716665</t>
  </si>
  <si>
    <t>3,14*1,4*1,4*0,05*2</t>
  </si>
  <si>
    <t>389381001</t>
  </si>
  <si>
    <t>Dobetonování prefabrikovaných konstrukcí</t>
  </si>
  <si>
    <t>117198298</t>
  </si>
  <si>
    <t>1,4*1,4*0,51-0,8*0,8*0,51</t>
  </si>
  <si>
    <t>R - 01.3.2</t>
  </si>
  <si>
    <t>Ocelový žebřík - nerez jekl40/40/4 mm včetně uchycení dl.4,7 m,šiřky 0,5m , D + M</t>
  </si>
  <si>
    <t>-942460417</t>
  </si>
  <si>
    <t>R - 01.3.3</t>
  </si>
  <si>
    <t>Gumové dilatační těsnění pro potrubí D 160 mm- 1ks+D 110- 1ks, D + M</t>
  </si>
  <si>
    <t>1611368612</t>
  </si>
  <si>
    <t>R - 01.3.4</t>
  </si>
  <si>
    <t>Gumové dilatační těsnění pro potrubí DN 200 mm, D + M</t>
  </si>
  <si>
    <t>1613345795</t>
  </si>
  <si>
    <t>-1293855424</t>
  </si>
  <si>
    <t>15*1*0,15</t>
  </si>
  <si>
    <t>564271011</t>
  </si>
  <si>
    <t>Podklad nebo podsyp ze štěrkopísku ŠP s rozprostřením, vlhčením a zhutněním plochy jednotlivě do 100 m2, po zhutnění tl. 250 mm</t>
  </si>
  <si>
    <t>1452648653</t>
  </si>
  <si>
    <t>1883188716</t>
  </si>
  <si>
    <t>565166121</t>
  </si>
  <si>
    <t>Asfaltový beton vrstva podkladní ACP 22 (obalované kamenivo hrubozrnné - OKH)  s rozprostřením a zhutněním v pruhu šířky přes 3 m, po zhutnění tl. 80 mm</t>
  </si>
  <si>
    <t>55988292</t>
  </si>
  <si>
    <t>-1854815071</t>
  </si>
  <si>
    <t>1185294714</t>
  </si>
  <si>
    <t>-2100147649</t>
  </si>
  <si>
    <t>427399622</t>
  </si>
  <si>
    <t>577166141</t>
  </si>
  <si>
    <t>Asfaltový beton vrstva ložní ACL 22 (ABVH)  s rozprostřením a zhutněním z modifikovaného asfaltu v pruhu šířky přes 3 m, po zhutnění tl. 70 mm</t>
  </si>
  <si>
    <t>-557084699</t>
  </si>
  <si>
    <t>-1043678549</t>
  </si>
  <si>
    <t>4*5+2*15</t>
  </si>
  <si>
    <t>1359820246</t>
  </si>
  <si>
    <t>59226029.1</t>
  </si>
  <si>
    <t>skruž kruhové nádrže DN 2500 v 1750mm stěna tl. 150 mm</t>
  </si>
  <si>
    <t>-77168090</t>
  </si>
  <si>
    <t>Osazení železobetonových dílců pro šachty skruží základových (dno)</t>
  </si>
  <si>
    <t>1825452694</t>
  </si>
  <si>
    <t>59226002.1</t>
  </si>
  <si>
    <t xml:space="preserve">dno kruhové nádrže DN 2500 stěna tl přes 150mm v 2700 mm </t>
  </si>
  <si>
    <t>-1602357311</t>
  </si>
  <si>
    <t>894414211</t>
  </si>
  <si>
    <t>Osazení železobetonových dílců pro šachty desek zákrytových</t>
  </si>
  <si>
    <t>-2123998872</t>
  </si>
  <si>
    <t>59226038.1</t>
  </si>
  <si>
    <t>deska zákrytová kruhové nádrže DN 2500 mm, v 200mm otvor 1x 800x800 mm</t>
  </si>
  <si>
    <t>1080469391</t>
  </si>
  <si>
    <t>899311112</t>
  </si>
  <si>
    <t>Osazení ocelových nebo litinových poklopů s rámem na šachtách tunelové stoky hmotnosti jednotlivě přes 50 do 100 kg</t>
  </si>
  <si>
    <t>-804866448</t>
  </si>
  <si>
    <t>55241021.1</t>
  </si>
  <si>
    <t>poklop šachtový třída D400, čtvercový, vstup 800mmx800 mm, s uzamykáním, dešťujistý</t>
  </si>
  <si>
    <t>574835965</t>
  </si>
  <si>
    <t>59226076.1</t>
  </si>
  <si>
    <t>těsnění elastomerové samomazné pro kruhovou nádrž DN 2500</t>
  </si>
  <si>
    <t>1298786231</t>
  </si>
  <si>
    <t>899503111</t>
  </si>
  <si>
    <t>Stupadla do šachet a drobných objektů ocelová s PE povlakem zapouštěcí - kapsová osazovaná při zdění a betonování</t>
  </si>
  <si>
    <t>1770631682</t>
  </si>
  <si>
    <t>-944948189</t>
  </si>
  <si>
    <t>-407727918</t>
  </si>
  <si>
    <t>3*1,02 'Přepočtené koeficientem množství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</si>
  <si>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</si>
  <si>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</si>
  <si>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-2104462278</t>
  </si>
  <si>
    <t>59218002</t>
  </si>
  <si>
    <t>krajník betonový silniční 500x250x100mm</t>
  </si>
  <si>
    <t>853222432</t>
  </si>
  <si>
    <t>871521729</t>
  </si>
  <si>
    <t>3*0,3*0,3+3*0,25*0,1</t>
  </si>
  <si>
    <t>-1337904612</t>
  </si>
  <si>
    <t>720392706</t>
  </si>
  <si>
    <t>-496906148</t>
  </si>
  <si>
    <t>4*4,4+2*15</t>
  </si>
  <si>
    <t>977151119</t>
  </si>
  <si>
    <t>Jádrové vrty diamantovými korunkami do stavebních materiálů (železobetonu, betonu, cihel, obkladů, dlažeb, kamene) průměru přes 100 do 110 mm</t>
  </si>
  <si>
    <t>-1349390069</t>
  </si>
  <si>
    <t>3*0,15</t>
  </si>
  <si>
    <t>977151124</t>
  </si>
  <si>
    <t>Jádrové vrty diamantovými korunkami do stavebních materiálů (železobetonu, betonu, cihel, obkladů, dlažeb, kamene) průměru přes 150 do 180 mm</t>
  </si>
  <si>
    <t>875547577</t>
  </si>
  <si>
    <t>977151125</t>
  </si>
  <si>
    <t>Jádrové vrty diamantovými korunkami do stavebních materiálů (železobetonu, betonu, cihel, obkladů, dlažeb, kamene) průměru přes 180 do 200 mm</t>
  </si>
  <si>
    <t>-190847650</t>
  </si>
  <si>
    <t>-154943964</t>
  </si>
  <si>
    <t>Vodorovná doprava suti bez naložení, ale se složením a s hrubým urovnáním Příplatek k ceně za každý další i započatý 1 km přes 1 km</t>
  </si>
  <si>
    <t>-1036975683</t>
  </si>
  <si>
    <t>58,301*34 'Přepočtené koeficientem množství</t>
  </si>
  <si>
    <t>-1455574474</t>
  </si>
  <si>
    <t>-377145064</t>
  </si>
  <si>
    <t>9,542+1,23</t>
  </si>
  <si>
    <t>-978307522</t>
  </si>
  <si>
    <t>14,124+4,025</t>
  </si>
  <si>
    <t>-1978423801</t>
  </si>
  <si>
    <t>13,82+15,523</t>
  </si>
  <si>
    <t>998142251</t>
  </si>
  <si>
    <t>Přesun hmot pro nádrže, jímky, zásobníky a jámy pozemní mimo zemědělství  se svislou nosnou konstrukcí monolitickou betonovou tyčovou nebo plošnou vodorovná dopravní vzdálenost do 50 m výšky do 25 m</t>
  </si>
  <si>
    <t>-1426248289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</si>
  <si>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</si>
  <si>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</si>
  <si>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</si>
  <si>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</si>
  <si>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</si>
  <si>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</si>
  <si>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-75431283</t>
  </si>
  <si>
    <t>1*3,14*1,4*1,4</t>
  </si>
  <si>
    <t>11163150</t>
  </si>
  <si>
    <t>lak penetrační asfaltový</t>
  </si>
  <si>
    <t>1500036581</t>
  </si>
  <si>
    <t>6,154*0,00035 'Přepočtené koeficientem množství</t>
  </si>
  <si>
    <t>711131101</t>
  </si>
  <si>
    <t>Provedení izolace proti zemní vlhkosti pásy na sucho  AIP nebo tkaniny na ploše vodorovné V</t>
  </si>
  <si>
    <t>453637382</t>
  </si>
  <si>
    <t>69311081</t>
  </si>
  <si>
    <t>geotextilie netkaná separační, ochranná, filtrační, drenážní PES 300g/m2</t>
  </si>
  <si>
    <t>-2008217518</t>
  </si>
  <si>
    <t>6,154*1,1655 'Přepočtené koeficientem množství</t>
  </si>
  <si>
    <t>711141559</t>
  </si>
  <si>
    <t>Provedení izolace proti zemní vlhkosti pásy přitavením NAIP na ploše vodorovné V</t>
  </si>
  <si>
    <t>1483690218</t>
  </si>
  <si>
    <t>62833158</t>
  </si>
  <si>
    <t>pás asfaltový natavitelný oxidovaný tl 4,0mm typu G200 S40 s vložkou ze skleněné tkaniny, s jemnozrnným minerálním posypem</t>
  </si>
  <si>
    <t>938801549</t>
  </si>
  <si>
    <t>6,154*1,15 'Přepočtené koeficientem množství</t>
  </si>
  <si>
    <t>998711101</t>
  </si>
  <si>
    <t>Přesun hmot pro izolace proti vodě, vlhkosti a plynům  stanovený z hmotnosti přesunovaného materiálu vodorovná dopravní vzdálenost do 50 m v objektech výšky do 6 m</t>
  </si>
  <si>
    <t>210663793</t>
  </si>
  <si>
    <t>721</t>
  </si>
  <si>
    <t>Zdravotechnika - vnitřní kanalizace</t>
  </si>
  <si>
    <t>721174063.PPL</t>
  </si>
  <si>
    <t>Potrubí kanalizační větrací PIPELIFE HT-Systém DN 110</t>
  </si>
  <si>
    <t>-460204622</t>
  </si>
  <si>
    <t>2*15</t>
  </si>
  <si>
    <t>721174065.PPL</t>
  </si>
  <si>
    <t>Potrubí kanalizační větrací Pipelife HT systém DN 160</t>
  </si>
  <si>
    <t>-1462182503</t>
  </si>
  <si>
    <t>SO_03 - Přípojky NN</t>
  </si>
  <si>
    <t>SO_03.1 - Přípojka NN k napojovacímu bodu č.1</t>
  </si>
  <si>
    <t>M - Práce a dodávky M</t>
  </si>
  <si>
    <t xml:space="preserve">    21-M - Elektromontáže</t>
  </si>
  <si>
    <t>Práce a dodávky M</t>
  </si>
  <si>
    <t>21-M</t>
  </si>
  <si>
    <t>Elektromontáže</t>
  </si>
  <si>
    <t>21012010211</t>
  </si>
  <si>
    <t>Přípojka NN</t>
  </si>
  <si>
    <t>1488165692</t>
  </si>
  <si>
    <t>SO_03.2 - Přípojka NN k napojovacímu bodu č.2</t>
  </si>
  <si>
    <t>2101201021</t>
  </si>
  <si>
    <t>SO_03.3 - Přípojka NN k napojovacímu bodu č.3</t>
  </si>
  <si>
    <t>SO_03.4 - Přípojka NN k napojovacímu bodu č.4</t>
  </si>
  <si>
    <t>SO_03.5 - Přípojka NN k napojovacímu bodu č.5</t>
  </si>
  <si>
    <t>SO_04 - Tlakové stoky</t>
  </si>
  <si>
    <t>SO_04.1-N - Tlakové stoky T5 - neuznatelné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</si>
  <si>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</si>
  <si>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</si>
  <si>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180232331</t>
  </si>
  <si>
    <t>"chodník" 2,9*1,2</t>
  </si>
  <si>
    <t>5*1,1</t>
  </si>
  <si>
    <t>2027073550</t>
  </si>
  <si>
    <t>"chodník"</t>
  </si>
  <si>
    <t>2,9*1,2</t>
  </si>
  <si>
    <t>-368178319</t>
  </si>
  <si>
    <t>"SÚS" 5*1,1*2</t>
  </si>
  <si>
    <t>5*1,5</t>
  </si>
  <si>
    <t>5*2,3</t>
  </si>
  <si>
    <t>5*1,9</t>
  </si>
  <si>
    <t>5*2,7</t>
  </si>
  <si>
    <t>3*1</t>
  </si>
  <si>
    <t>5*5</t>
  </si>
  <si>
    <t>48,9/10</t>
  </si>
  <si>
    <t>1995107717</t>
  </si>
  <si>
    <t>"část T5" 31*1,1</t>
  </si>
  <si>
    <t>132154206</t>
  </si>
  <si>
    <t>Hloubení zapažených rýh šířky přes 800 do 2 000 mm strojně s urovnáním dna do předepsaného profilu a spádu v hornině třídy těžitelnosti I skupiny 1 a 2 přes 1 000 do 5 000 m3</t>
  </si>
  <si>
    <t>-590285860</t>
  </si>
  <si>
    <t>"30% výkopku v hornině tř. 2"</t>
  </si>
  <si>
    <t>"T5" 48,9*1,1*1,8*0,3</t>
  </si>
  <si>
    <t>"30% výkopku v hornině tř. 3"</t>
  </si>
  <si>
    <t>132312221</t>
  </si>
  <si>
    <t>Hloubení zapažených rýh šířky přes 800 do 2 000 mm ručně s urovnáním dna do předepsaného profilu a spádu v hornině třídy těžitelnosti II skupiny 4 soudržných</t>
  </si>
  <si>
    <t>-683139636</t>
  </si>
  <si>
    <t>96,882*0,1</t>
  </si>
  <si>
    <t>1997107521</t>
  </si>
  <si>
    <t>"30% výkopku v hornině tř. 4"</t>
  </si>
  <si>
    <t>-1750802851</t>
  </si>
  <si>
    <t>"10% výkopku v hornině tř. 5"</t>
  </si>
  <si>
    <t>"T5" 48,9*1,1*1,8*0,1</t>
  </si>
  <si>
    <t>1*2*1,1*18</t>
  </si>
  <si>
    <t>48,9*2*1,8</t>
  </si>
  <si>
    <t>2089305344</t>
  </si>
  <si>
    <t>2*29,047</t>
  </si>
  <si>
    <t>58,094*2 'Přepočtené koeficientem množství</t>
  </si>
  <si>
    <t>162651131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</si>
  <si>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</si>
  <si>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840838155</t>
  </si>
  <si>
    <t>60,362-116,188/2</t>
  </si>
  <si>
    <t>2,268*2 'Přepočtené koeficientem množství</t>
  </si>
  <si>
    <t>-307524578</t>
  </si>
  <si>
    <t>(29,047+9,682)-4,536/2</t>
  </si>
  <si>
    <t>-471592956</t>
  </si>
  <si>
    <t>36,461*10 'Přepočtené koeficientem množství</t>
  </si>
  <si>
    <t>-2066265491</t>
  </si>
  <si>
    <t>36,461*2,05 'Přepočtené koeficientem množství</t>
  </si>
  <si>
    <t>1350635524</t>
  </si>
  <si>
    <t>(116,188+4,536)/2</t>
  </si>
  <si>
    <t>96,822-8,069-21,516</t>
  </si>
  <si>
    <t>5*1,1*(1,8-0,15-0,4)</t>
  </si>
  <si>
    <t>6,875*1,67 'Přepočtené koeficientem množství</t>
  </si>
  <si>
    <t>"T5" 48,9*1,1*0,4</t>
  </si>
  <si>
    <t>21,516*2 'Přepočtené koeficientem množství</t>
  </si>
  <si>
    <t>89251474</t>
  </si>
  <si>
    <t>-1274066835</t>
  </si>
  <si>
    <t>-1194471564</t>
  </si>
  <si>
    <t>34,1*0,025 'Přepočtené koeficientem množství</t>
  </si>
  <si>
    <t>"T5" 48,9*1,1*0,15</t>
  </si>
  <si>
    <t>564231011</t>
  </si>
  <si>
    <t>Podklad nebo podsyp ze štěrkopísku ŠP s rozprostřením, vlhčením a zhutněním plochy jednotlivě do 100 m2, po zhutnění tl. 100 mm</t>
  </si>
  <si>
    <t>1770857964</t>
  </si>
  <si>
    <t>-870483178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</si>
  <si>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</si>
  <si>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</si>
  <si>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50839710</t>
  </si>
  <si>
    <t>59248005</t>
  </si>
  <si>
    <t>dlažba plošná betonová chodníková 300x300x50mm přírodní</t>
  </si>
  <si>
    <t>-2058823420</t>
  </si>
  <si>
    <t>3,48*1,03 'Přepočtené koeficientem množství</t>
  </si>
  <si>
    <t>-1306876475</t>
  </si>
  <si>
    <t>-1027859377</t>
  </si>
  <si>
    <t>KOLENO PATNÍ PŘÍRUBOVÉ DLOUHÉ 50</t>
  </si>
  <si>
    <t>545894085</t>
  </si>
  <si>
    <t>871254202</t>
  </si>
  <si>
    <t>Montáž kanalizačního potrubí z polyetylenu PE100 RC svařovaných na tupo v otevřeném výkopu ve sklonu do 20 % SDR 11/PN16 d 90 x 8,2 mm</t>
  </si>
  <si>
    <t>2082249278</t>
  </si>
  <si>
    <t>ELM.19485</t>
  </si>
  <si>
    <t>Trubka PE RC SDR 11 90x8,2 mm (typ 1 dle PAS 1075); 12 m</t>
  </si>
  <si>
    <t>-619733859</t>
  </si>
  <si>
    <t>487378142</t>
  </si>
  <si>
    <t>WVN.FF485205W</t>
  </si>
  <si>
    <t>Koleno 45° PE100 SDR11 63</t>
  </si>
  <si>
    <t>-312424909</t>
  </si>
  <si>
    <t>WVN.FF485525W</t>
  </si>
  <si>
    <t>Lemový nákružek PE100 SDR11 63</t>
  </si>
  <si>
    <t>402352887</t>
  </si>
  <si>
    <t>WVN.FF700211W</t>
  </si>
  <si>
    <t>Příruba PP/ocel PN16 63 DN50</t>
  </si>
  <si>
    <t>-1309728894</t>
  </si>
  <si>
    <t>877245310</t>
  </si>
  <si>
    <t>Montáž tvarovek na kanalizačním plastovém potrubí z polyetylenu PE 100 svařovaných na tupo SDR 11/PN16 kolen 15°, 30° nebo 45° d 90</t>
  </si>
  <si>
    <t>558372443</t>
  </si>
  <si>
    <t>WVN.FF485062W</t>
  </si>
  <si>
    <t>Koleno 15° PE100 SDR11              90</t>
  </si>
  <si>
    <t>340526970</t>
  </si>
  <si>
    <t>870051328</t>
  </si>
  <si>
    <t>WVN.FF485227W</t>
  </si>
  <si>
    <t>Koleno 90° PE100 SDR11 90</t>
  </si>
  <si>
    <t>-1392208795</t>
  </si>
  <si>
    <t>877245313</t>
  </si>
  <si>
    <t>Montáž tvarovek na kanalizačním plastovém potrubí z polyetylenu PE 100 svařovaných na tupo SDR 11/PN16 T-kusů d 90</t>
  </si>
  <si>
    <t>-706637238</t>
  </si>
  <si>
    <t>WVN.FF585045W</t>
  </si>
  <si>
    <t>Redukovaný T-kus SDR11 90/63</t>
  </si>
  <si>
    <t>482661106</t>
  </si>
  <si>
    <t>WVN.FF485247W</t>
  </si>
  <si>
    <t>T-kus PE100 SDR11           90</t>
  </si>
  <si>
    <t>1789012855</t>
  </si>
  <si>
    <t>-1349378865</t>
  </si>
  <si>
    <t>-1967049914</t>
  </si>
  <si>
    <t>-1449937907</t>
  </si>
  <si>
    <t>183044477</t>
  </si>
  <si>
    <t>-319968292</t>
  </si>
  <si>
    <t>12951043</t>
  </si>
  <si>
    <t>-187575308</t>
  </si>
  <si>
    <t>56230636</t>
  </si>
  <si>
    <t>deska podkladová uličního poklopu plastového ventilkového a šoupatového</t>
  </si>
  <si>
    <t>1528596352</t>
  </si>
  <si>
    <t>1003023176</t>
  </si>
  <si>
    <t>-1949382227</t>
  </si>
  <si>
    <t>-1713952799</t>
  </si>
  <si>
    <t>56230638</t>
  </si>
  <si>
    <t>deska podkladová uličního poklopu plastového hydrantového</t>
  </si>
  <si>
    <t>-210598761</t>
  </si>
  <si>
    <t>-1683804832</t>
  </si>
  <si>
    <t>48,9*1,2 'Přepočtené koeficientem množství</t>
  </si>
  <si>
    <t>892241111</t>
  </si>
  <si>
    <t>Tlakové zkoušky vodou na potrubí DN do 80</t>
  </si>
  <si>
    <t>-716345345</t>
  </si>
  <si>
    <t>3*0,3*0,3</t>
  </si>
  <si>
    <t>18,294*34 'Přepočtené koeficientem množství</t>
  </si>
  <si>
    <t>0,887+2,438+0,615</t>
  </si>
  <si>
    <t>4,62</t>
  </si>
  <si>
    <t>2,75+0,592+4,84</t>
  </si>
  <si>
    <t>SO_04.1-U - Tlakové stoky T1,2,3,4,6 - uznatelné</t>
  </si>
  <si>
    <t>8*1,1</t>
  </si>
  <si>
    <t xml:space="preserve">"ŠP místní komunikace" </t>
  </si>
  <si>
    <t>2*2*1,5</t>
  </si>
  <si>
    <t>3*3*2,5</t>
  </si>
  <si>
    <t>3*5*2,5</t>
  </si>
  <si>
    <t>-989046980</t>
  </si>
  <si>
    <t>"SÚS" 8*1,1*2</t>
  </si>
  <si>
    <t>8*1,5</t>
  </si>
  <si>
    <t xml:space="preserve">"SC, místní komunikace" </t>
  </si>
  <si>
    <t>2025682136</t>
  </si>
  <si>
    <t xml:space="preserve">"ABS, místní asfalt" </t>
  </si>
  <si>
    <t>8*2,3</t>
  </si>
  <si>
    <t>8*1,9</t>
  </si>
  <si>
    <t>8*2,7</t>
  </si>
  <si>
    <t xml:space="preserve">"ABS místní asfalt" </t>
  </si>
  <si>
    <t>2*3*2,5</t>
  </si>
  <si>
    <t>9*5</t>
  </si>
  <si>
    <t>83,8/10</t>
  </si>
  <si>
    <t>"část T6" 20,5*1,1</t>
  </si>
  <si>
    <t>131151205</t>
  </si>
  <si>
    <t>Hloubení zapažených jam a zářezů strojně s urovnáním dna do předepsaného profilu a spádu v hornině třídy těžitelnosti I skupiny 1 a 2 přes 500 do 1 000 m3</t>
  </si>
  <si>
    <t>-1206217155</t>
  </si>
  <si>
    <t>"jámy 2*1,5*2,3" 7*2*1,5*2,3</t>
  </si>
  <si>
    <t>"jámy 4*1,5*2,3" 5*4*1,5*2,3</t>
  </si>
  <si>
    <t>117,3*0,3</t>
  </si>
  <si>
    <t>131213712</t>
  </si>
  <si>
    <t>Hloubení zapažených jam ručně s urovnáním dna do předepsaného profilu a spádu v hornině třídy těžitelnosti I skupiny 3 nesoudržných</t>
  </si>
  <si>
    <t>-1078702310</t>
  </si>
  <si>
    <t>117,3*0,1</t>
  </si>
  <si>
    <t>131251205</t>
  </si>
  <si>
    <t>Hloubení zapažených jam a zářezů strojně s urovnáním dna do předepsaného profilu a spádu v hornině třídy těžitelnosti I skupiny 3 přes 500 do 1 000 m3</t>
  </si>
  <si>
    <t>-1014427567</t>
  </si>
  <si>
    <t>131351205</t>
  </si>
  <si>
    <t>Hloubení zapažených jam a zářezů strojně s urovnáním dna do předepsaného profilu a spádu v hornině třídy těžitelnosti II skupiny 4 přes 500 do 1 000 m3</t>
  </si>
  <si>
    <t>-246158284</t>
  </si>
  <si>
    <t>131451205</t>
  </si>
  <si>
    <t>Hloubení zapažených jam a zářezů strojně s urovnáním dna do předepsaného profilu a spádu v hornině třídy těžitelnosti II skupiny 5 přes 500 do 1 000 m3</t>
  </si>
  <si>
    <t>-156571155</t>
  </si>
  <si>
    <t>"T3" 32,3*1,1*2</t>
  </si>
  <si>
    <t>"T6" 51,5*1,1*2,8</t>
  </si>
  <si>
    <t>229,68*0,3</t>
  </si>
  <si>
    <t>229,68*0,1</t>
  </si>
  <si>
    <t>7*2*1,8*2,1</t>
  </si>
  <si>
    <t>141721212</t>
  </si>
  <si>
    <t>Řízený zemní protlak délky protlaku do 50 m v hornině třídy těžitelnosti I a II, skupiny 1 až 4 včetně zatažení trub v hloubce do 6 m průměru vrtu přes 90 do 110 mm</t>
  </si>
  <si>
    <t>384276545</t>
  </si>
  <si>
    <t>70,3+115+151,7</t>
  </si>
  <si>
    <t>(83,8-5)*2*2</t>
  </si>
  <si>
    <t>151811141</t>
  </si>
  <si>
    <t>Zřízení pažicích boxů pro pažení a rozepření stěn rýh podzemního vedení hloubka výkopu přes 4 do 6 m, šířka do 1,2 m</t>
  </si>
  <si>
    <t>-1119441391</t>
  </si>
  <si>
    <t>5*4,6*2</t>
  </si>
  <si>
    <t>151811241</t>
  </si>
  <si>
    <t>Odstranění pažicích boxů pro pažení a rozepření stěn rýh podzemního vedení hloubka výkopu přes 4 do 6 m, šířka do 1,2 m</t>
  </si>
  <si>
    <t>-261641979</t>
  </si>
  <si>
    <t>"na zásyp je potřeba 275,71-27,66=248,05m3"</t>
  </si>
  <si>
    <t>"výkopek ve tř. 1-3" 2*35,19+2*68,904</t>
  </si>
  <si>
    <t>208,188*2 'Přepočtené koeficientem množství</t>
  </si>
  <si>
    <t>248,05-208,188</t>
  </si>
  <si>
    <t>39,862*2 'Přepočtené koeficientem množství</t>
  </si>
  <si>
    <t>(35,19+11,73+68,904+22,968)-79,724/2</t>
  </si>
  <si>
    <t>98,93*10 'Přepočtené koeficientem množství</t>
  </si>
  <si>
    <t>-1551823192</t>
  </si>
  <si>
    <t>98,93*2,05 'Přepočtené koeficientem množství</t>
  </si>
  <si>
    <t>1786653589</t>
  </si>
  <si>
    <t>(416,376+79,724)/2</t>
  </si>
  <si>
    <t>(117,3+229,68)-19,438-51,832</t>
  </si>
  <si>
    <t>"zásyp v komunikaci SÚS a místní  - 100% nový materiál"</t>
  </si>
  <si>
    <t>3*1,1*(2-0,15-0,4)</t>
  </si>
  <si>
    <t>5*1,1*(2,8-0,15-0,4)</t>
  </si>
  <si>
    <t>2*2*1,5*(2,3-0,15-0,4)</t>
  </si>
  <si>
    <t>27,66*1,67 'Přepočtené koeficientem množství</t>
  </si>
  <si>
    <t>"T3" 32,3*1,1*0,4</t>
  </si>
  <si>
    <t>"T6" 51,5*1,1*0,4</t>
  </si>
  <si>
    <t>"jámy 2x1,5" 7*2*1,1*0,4</t>
  </si>
  <si>
    <t>"jámy 4x1,5" 5*4*1,1*0,4</t>
  </si>
  <si>
    <t>51,832*2 'Přepočtené koeficientem množství</t>
  </si>
  <si>
    <t>22,55*0,025 'Přepočtené koeficientem množství</t>
  </si>
  <si>
    <t>"T3" 32,3*1,1*0,15</t>
  </si>
  <si>
    <t>"T6" 51,5*1,1*0,15</t>
  </si>
  <si>
    <t>"jámy 2x1,5" 7*2*1,1*0,15</t>
  </si>
  <si>
    <t>"jámy 4x1,5" 5*4*1,1*0,15</t>
  </si>
  <si>
    <t>442509374</t>
  </si>
  <si>
    <t>-1190609677</t>
  </si>
  <si>
    <t>-1085243855</t>
  </si>
  <si>
    <t>2*3*2,5+2*2*1,5</t>
  </si>
  <si>
    <t>-1253248334</t>
  </si>
  <si>
    <t>1971910421</t>
  </si>
  <si>
    <t>-1286647129</t>
  </si>
  <si>
    <t>2*8</t>
  </si>
  <si>
    <t>2*(2*3+2*1,5)</t>
  </si>
  <si>
    <t>2039238774</t>
  </si>
  <si>
    <t>Trubka PE RC  SDR 11 90x8,2 mm (typ 1 dle PAS 1075); 12 m</t>
  </si>
  <si>
    <t>1873000546</t>
  </si>
  <si>
    <t>-725452824</t>
  </si>
  <si>
    <t>2057033116</t>
  </si>
  <si>
    <t>WVN.FF485225W</t>
  </si>
  <si>
    <t>Koleno 90° PE100 SDR11 63</t>
  </si>
  <si>
    <t>-1070097970</t>
  </si>
  <si>
    <t>1070806156</t>
  </si>
  <si>
    <t>-410564984</t>
  </si>
  <si>
    <t>877245301</t>
  </si>
  <si>
    <t>Montáž tvarovek na kanalizačním plastovém potrubí z polyetylenu PE 100 svařovaných na tupo SDR 11/PN16 oblouků nebo redukcí d 90</t>
  </si>
  <si>
    <t>-1139652821</t>
  </si>
  <si>
    <t>WVN.FFD91013W</t>
  </si>
  <si>
    <t>Oblouk 11° PE100 RC SDR11 90</t>
  </si>
  <si>
    <t>-1900656224</t>
  </si>
  <si>
    <t>WVN.FFD81013W</t>
  </si>
  <si>
    <t>Oblouk 22° PE100 RC SDR11 90</t>
  </si>
  <si>
    <t>-57235891</t>
  </si>
  <si>
    <t>2026973108</t>
  </si>
  <si>
    <t>877245310.1</t>
  </si>
  <si>
    <t>-1160496369</t>
  </si>
  <si>
    <t>28614236</t>
  </si>
  <si>
    <t>koleno 15° SDR11 PE 100 PN16 D 90mm</t>
  </si>
  <si>
    <t>-1790414401</t>
  </si>
  <si>
    <t>WVN.FF585520W</t>
  </si>
  <si>
    <t>Koleno 30° PE100 SDR11 90</t>
  </si>
  <si>
    <t>154044987</t>
  </si>
  <si>
    <t>-1837663655</t>
  </si>
  <si>
    <t>-973513547</t>
  </si>
  <si>
    <t>-1979069129</t>
  </si>
  <si>
    <t>trouba přírubová litinová PN16/40 DN 50 dl 200mm</t>
  </si>
  <si>
    <t>516078835</t>
  </si>
  <si>
    <t>-1754051593</t>
  </si>
  <si>
    <t>225564112</t>
  </si>
  <si>
    <t>-1854384200</t>
  </si>
  <si>
    <t>-698060711</t>
  </si>
  <si>
    <t>-1148495187</t>
  </si>
  <si>
    <t>-2124385331</t>
  </si>
  <si>
    <t>2087227856</t>
  </si>
  <si>
    <t>-702580891</t>
  </si>
  <si>
    <t>407912459</t>
  </si>
  <si>
    <t>-618918972</t>
  </si>
  <si>
    <t>-1844534893</t>
  </si>
  <si>
    <t>-11565560</t>
  </si>
  <si>
    <t>1400063794</t>
  </si>
  <si>
    <t>1559044025</t>
  </si>
  <si>
    <t>111597606</t>
  </si>
  <si>
    <t>420,8*1,2 'Přepočtené koeficientem množství</t>
  </si>
  <si>
    <t>70,3+115+32,3+151,7+51,5</t>
  </si>
  <si>
    <t>8*2</t>
  </si>
  <si>
    <t>43,383*34 'Přepočtené koeficientem množství</t>
  </si>
  <si>
    <t>5,85</t>
  </si>
  <si>
    <t>0,588+7,392+4,209</t>
  </si>
  <si>
    <t>7,4+10,2+7,744</t>
  </si>
  <si>
    <t>SO_04.2 - Tlaková stoka T7</t>
  </si>
  <si>
    <t>4*2*1,5</t>
  </si>
  <si>
    <t>3*4*1,5</t>
  </si>
  <si>
    <t>-1986655724</t>
  </si>
  <si>
    <t>"SÚS" (4*2*1,5+3*4*1,5)*2</t>
  </si>
  <si>
    <t>4*2,4*1,9</t>
  </si>
  <si>
    <t>3*4,4*1,9</t>
  </si>
  <si>
    <t>4*3,2*2,7</t>
  </si>
  <si>
    <t>3*5,2*2,7</t>
  </si>
  <si>
    <t>4*2,8*2,3</t>
  </si>
  <si>
    <t>3*4,8*2,3</t>
  </si>
  <si>
    <t>4*3,6*3,1</t>
  </si>
  <si>
    <t>3*5,6*3,1</t>
  </si>
  <si>
    <t>35*5</t>
  </si>
  <si>
    <t>7*5</t>
  </si>
  <si>
    <t>3*2+4*4</t>
  </si>
  <si>
    <t>"10% výkopku v hornině tř. 2"</t>
  </si>
  <si>
    <t>"jámy 2*1,5*2,3" 4*2*1,5*2,3</t>
  </si>
  <si>
    <t>"jámy 4*1,5*2,3" 3*4*1,5*2,3</t>
  </si>
  <si>
    <t>69*0,1</t>
  </si>
  <si>
    <t>"50% výkopku v hornině tř. 3"</t>
  </si>
  <si>
    <t>69*0,5</t>
  </si>
  <si>
    <t>"40% výkopku v hornině tř. 4"</t>
  </si>
  <si>
    <t>69*0,4</t>
  </si>
  <si>
    <t>3*4*0,5*1,5</t>
  </si>
  <si>
    <t>2*2*0,5*1,5</t>
  </si>
  <si>
    <t>151811142</t>
  </si>
  <si>
    <t>Zřízení pažicích boxů pro pažení a rozepření stěn rýh podzemního vedení hloubka výkopu přes 4 do 6 m, šířka přes 1,2 do 2,5 m</t>
  </si>
  <si>
    <t>4*(2*2+2*1,5)*2,3</t>
  </si>
  <si>
    <t>3*(2*4+2*1,5)*2,3</t>
  </si>
  <si>
    <t>151811242</t>
  </si>
  <si>
    <t>Odstranění pažicích boxů pro pažení a rozepření stěn rýh podzemního vedení hloubka výkopu přes 4 do 6 m, šířka přes 1,2 do 2,5 m</t>
  </si>
  <si>
    <t>20,7+34,5</t>
  </si>
  <si>
    <t>141796764</t>
  </si>
  <si>
    <t>55,2*10 'Přepočtené koeficientem množství</t>
  </si>
  <si>
    <t>27,6</t>
  </si>
  <si>
    <t>27,6*10 'Přepočtené koeficientem množství</t>
  </si>
  <si>
    <t>55,2+27,6</t>
  </si>
  <si>
    <t>82,8*2,05 'Přepočtené koeficientem množství</t>
  </si>
  <si>
    <t>69-3,3-8,8</t>
  </si>
  <si>
    <t>4*2*1,5*2,3-4*2*1,1*0,55</t>
  </si>
  <si>
    <t>3*4*1,5*2,3-3*4*1,1*0,55</t>
  </si>
  <si>
    <t>56,9*1,67 'Přepočtené koeficientem množství</t>
  </si>
  <si>
    <t>"jámy 2x1,5" 4*2*1,1*0,4</t>
  </si>
  <si>
    <t>"jámy 4x1,5" 3*4*1,1*0,4</t>
  </si>
  <si>
    <t>8,8*2 'Přepočtené koeficientem množství</t>
  </si>
  <si>
    <t>"jámy 2x1,5" 4*2*1,1*0,15</t>
  </si>
  <si>
    <t>"jámy 4x1,5" 3*4*1,1*0,15</t>
  </si>
  <si>
    <t>-208062739</t>
  </si>
  <si>
    <t>4*(2*3,6+2*3,1)</t>
  </si>
  <si>
    <t>3*(2*5,6+2*3,1)</t>
  </si>
  <si>
    <t>-1761198853</t>
  </si>
  <si>
    <t>-511158606</t>
  </si>
  <si>
    <t>329310951</t>
  </si>
  <si>
    <t>877245312</t>
  </si>
  <si>
    <t>Montáž tvarovek na kanalizačním plastovém potrubí z polyetylenu PE 100 svařovaných na tupo SDR 11/PN16 kolen 90° d 90</t>
  </si>
  <si>
    <t>1296259619</t>
  </si>
  <si>
    <t>-1149941796</t>
  </si>
  <si>
    <t>1352879392</t>
  </si>
  <si>
    <t>28615177</t>
  </si>
  <si>
    <t>T-kus SDR11 PE 100 D 90mm</t>
  </si>
  <si>
    <t>2138193977</t>
  </si>
  <si>
    <t>297,2*1,2 'Přepočtené koeficientem množství</t>
  </si>
  <si>
    <t>4*(2*2,4+2*1,9)</t>
  </si>
  <si>
    <t>3*(2*4,4+2*1,9)</t>
  </si>
  <si>
    <t>96,425*34 'Přepočtené koeficientem množství</t>
  </si>
  <si>
    <t>14,079</t>
  </si>
  <si>
    <t>29,823+11,123</t>
  </si>
  <si>
    <t>15+7,14</t>
  </si>
  <si>
    <t>SO_05 - Podružné tlakové propoje</t>
  </si>
  <si>
    <t>SO_05.1-N - Podružné tlakové propoje - neuznatelné</t>
  </si>
  <si>
    <t>1*2*2</t>
  </si>
  <si>
    <t>6*1,1</t>
  </si>
  <si>
    <t>-876478652</t>
  </si>
  <si>
    <t>"SÚS" 1*2*2*2</t>
  </si>
  <si>
    <t>53,5/10</t>
  </si>
  <si>
    <t>8,9*1,1</t>
  </si>
  <si>
    <t>"jáma podvrtu" 2*2*2*2,3*0,3</t>
  </si>
  <si>
    <t>"jáma podvrtu" 2*2*2*2,3*0,1</t>
  </si>
  <si>
    <t>"rýha" 14,9*1,1*1,6*0,3</t>
  </si>
  <si>
    <t>26,224*0,1</t>
  </si>
  <si>
    <t>"rýha" 14,9*1,1*1,6*0,1</t>
  </si>
  <si>
    <t>Řízený zemní protlak délky protlaku do 50 m v hornině třídy těžitelnosti I a II, skupiny 1 až 4 včetně protlačení trub v hloubce do 6 m vnějšího průměru vrtu přes 90 do 110 mm</t>
  </si>
  <si>
    <t>14,9*1,6*2</t>
  </si>
  <si>
    <t>2*4*2*2,3</t>
  </si>
  <si>
    <t>23,6225*2 'Přepočtené koeficientem množství</t>
  </si>
  <si>
    <t>1771957756</t>
  </si>
  <si>
    <t>47,245</t>
  </si>
  <si>
    <t>138787916</t>
  </si>
  <si>
    <t>47,245*10 'Přepočtené koeficientem množství</t>
  </si>
  <si>
    <t>5,52+1,84+7,867+2,622</t>
  </si>
  <si>
    <t>17,849*10 'Přepočtené koeficientem množství</t>
  </si>
  <si>
    <t>47,245*2,05 'Přepočtené koeficientem množství</t>
  </si>
  <si>
    <t>(18,4+26,224)-3,119-8,316</t>
  </si>
  <si>
    <t>2*2*2,3-2*1,1*0,55</t>
  </si>
  <si>
    <t>"zásyp v komunikaci místní - 50% nový materiál"</t>
  </si>
  <si>
    <t>6*1,1*(1,6-0,15-0,4)*0,5</t>
  </si>
  <si>
    <t>11,455*1,67 'Přepočtené koeficientem množství</t>
  </si>
  <si>
    <t>"rýha" 14,9*1,1*0,4</t>
  </si>
  <si>
    <t>"jáma" 2*2*1,1*0,4</t>
  </si>
  <si>
    <t>8,316*2 'Přepočtené koeficientem množství</t>
  </si>
  <si>
    <t>13,79*0,025 'Přepočtené koeficientem množství</t>
  </si>
  <si>
    <t>"rýha" 14,9*1,1*0,15</t>
  </si>
  <si>
    <t>"jáma 2x2" 2*2*1,1*0,15</t>
  </si>
  <si>
    <t>"ŠP, místní asfalt"</t>
  </si>
  <si>
    <t>-472848913</t>
  </si>
  <si>
    <t>1915124377</t>
  </si>
  <si>
    <t>6*1,1+6*2,1</t>
  </si>
  <si>
    <t>1*2*2+1*3*3</t>
  </si>
  <si>
    <t>-115731064</t>
  </si>
  <si>
    <t>-964487714</t>
  </si>
  <si>
    <t>2*2</t>
  </si>
  <si>
    <t>1*3*3</t>
  </si>
  <si>
    <t>6*2,1</t>
  </si>
  <si>
    <t>-1819180773</t>
  </si>
  <si>
    <t>2*6</t>
  </si>
  <si>
    <t>1*4*3</t>
  </si>
  <si>
    <t>-371267758</t>
  </si>
  <si>
    <t>-1546810099</t>
  </si>
  <si>
    <t>WVN.FF485527W</t>
  </si>
  <si>
    <t>Lemový nákružek PE100 SDR11 90</t>
  </si>
  <si>
    <t>1543800423</t>
  </si>
  <si>
    <t>WVN.FF700213W1</t>
  </si>
  <si>
    <t>Příruba PP/ocel PN16 90 DN80</t>
  </si>
  <si>
    <t>-187862458</t>
  </si>
  <si>
    <t>2139299033</t>
  </si>
  <si>
    <t>WVN.FF585520W2</t>
  </si>
  <si>
    <t>-1422543143</t>
  </si>
  <si>
    <t>492843089</t>
  </si>
  <si>
    <t>53,5*1,2 'Přepočtené koeficientem množství</t>
  </si>
  <si>
    <t>2*6+1*4*2</t>
  </si>
  <si>
    <t>15,891*34 'Přepočtené koeficientem množství</t>
  </si>
  <si>
    <t>3,445</t>
  </si>
  <si>
    <t>0,647+1,76+1,219</t>
  </si>
  <si>
    <t>5,3+3,52</t>
  </si>
  <si>
    <t>SO_05.1-U - Podružné tlakové propoje - uznatelné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</si>
  <si>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</si>
  <si>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</si>
  <si>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-728384655</t>
  </si>
  <si>
    <t>21*1,2</t>
  </si>
  <si>
    <t>12,9*1,1</t>
  </si>
  <si>
    <t>15,1*1,1+1*2*2</t>
  </si>
  <si>
    <t xml:space="preserve">"dlažba" </t>
  </si>
  <si>
    <t>-738763921</t>
  </si>
  <si>
    <t>"SÚS" 12,9*1,1*2</t>
  </si>
  <si>
    <t>12,9*2,1</t>
  </si>
  <si>
    <t>15,1*2,1+3*3</t>
  </si>
  <si>
    <t>30*5</t>
  </si>
  <si>
    <t>295,6/10</t>
  </si>
  <si>
    <t xml:space="preserve">5*1,1 </t>
  </si>
  <si>
    <t>167,5*1,1</t>
  </si>
  <si>
    <t>"jáma podvrtu" 1*2*2*2,3*0,3</t>
  </si>
  <si>
    <t>"jáma podvrtu" 1*2*2*2,3*0,1</t>
  </si>
  <si>
    <t>"rýha" 216,5*1,1*1,6*0,3</t>
  </si>
  <si>
    <t>381,04*0,1</t>
  </si>
  <si>
    <t>"rýha" 216,5*1,1*1,6*0,1</t>
  </si>
  <si>
    <t>4*1,1*2*1,6</t>
  </si>
  <si>
    <t>216,5*1,6*2</t>
  </si>
  <si>
    <t>1*(2*2+2*1,5)*1,6</t>
  </si>
  <si>
    <t>"na zpětný zásyp je potřeba 234,427m3 výkopku z hornin tř. 1-3"</t>
  </si>
  <si>
    <t>2*2,76+2*114,312</t>
  </si>
  <si>
    <t>234,144*2 'Přepočtené koeficientem množství</t>
  </si>
  <si>
    <t>234,427-468,288/2</t>
  </si>
  <si>
    <t>0,283*2 'Přepočtené koeficientem množství</t>
  </si>
  <si>
    <t>(2,76+0,92+114,312+38,104)-0,566/2</t>
  </si>
  <si>
    <t>155,813*10 'Přepočtené koeficientem množství</t>
  </si>
  <si>
    <t>(468,288+0,566)/2</t>
  </si>
  <si>
    <t>428,344*2,05 'Přepočtené koeficientem množství</t>
  </si>
  <si>
    <t>(428,344)-36,053-96,14</t>
  </si>
  <si>
    <t>12,9*1,1*(1,6-0,15-0,4)</t>
  </si>
  <si>
    <t>15,1*1,1*(1,6-0,15-0,4)*0,5</t>
  </si>
  <si>
    <t>23,62*1,67 'Přepočtené koeficientem množství</t>
  </si>
  <si>
    <t>"rýha" 216,5*1,1*0,4</t>
  </si>
  <si>
    <t>"jáma" 2*1,1*0,4</t>
  </si>
  <si>
    <t>96,14*2 'Přepočtené koeficientem množství</t>
  </si>
  <si>
    <t>184,25*0,025 'Přepočtené koeficientem množství</t>
  </si>
  <si>
    <t>"rýha" 216,5*1,1*0,15</t>
  </si>
  <si>
    <t>"jáma 2x2" 1*2*1,1*0,15</t>
  </si>
  <si>
    <t>226606445</t>
  </si>
  <si>
    <t>381554239</t>
  </si>
  <si>
    <t>15,1*1,1+15,1*2,1</t>
  </si>
  <si>
    <t>-1049984790</t>
  </si>
  <si>
    <t>122705430</t>
  </si>
  <si>
    <t>15,1*1,1</t>
  </si>
  <si>
    <t>15,1*1,1+2*2</t>
  </si>
  <si>
    <t>-1569462116</t>
  </si>
  <si>
    <t>976817445</t>
  </si>
  <si>
    <t>1852623410</t>
  </si>
  <si>
    <t>25,2*1,03 'Přepočtené koeficientem množství</t>
  </si>
  <si>
    <t>2*12,9</t>
  </si>
  <si>
    <t>2*15,1+1*4*3</t>
  </si>
  <si>
    <t>1004301532</t>
  </si>
  <si>
    <t>-970447051</t>
  </si>
  <si>
    <t>WVN.FF700213W</t>
  </si>
  <si>
    <t>-2002971511</t>
  </si>
  <si>
    <t>1534063756</t>
  </si>
  <si>
    <t>305177179</t>
  </si>
  <si>
    <t>WVN.FF585520W1</t>
  </si>
  <si>
    <t>1239677376</t>
  </si>
  <si>
    <t>28614841</t>
  </si>
  <si>
    <t>koleno 45° SDR11 PE 100 PN16 D 90mm</t>
  </si>
  <si>
    <t>-19909690</t>
  </si>
  <si>
    <t>-389507703</t>
  </si>
  <si>
    <t>295,6*1,2 'Přepočtené koeficientem množství</t>
  </si>
  <si>
    <t>2*12,9+2*15,1+4*2</t>
  </si>
  <si>
    <t>68,094*34 'Přepočtené koeficientem množství</t>
  </si>
  <si>
    <t>6,552+11,31</t>
  </si>
  <si>
    <t>2,02+6,244+7,797</t>
  </si>
  <si>
    <t>17,4+4,284+12,487</t>
  </si>
  <si>
    <t>SO_06 - Domovní čerpací stanice</t>
  </si>
  <si>
    <t>SO_06.1-N - DČS - neuznatelné</t>
  </si>
  <si>
    <t xml:space="preserve">    998 - Přesun hmot</t>
  </si>
  <si>
    <t>-107584233</t>
  </si>
  <si>
    <t>"DČS" 2*3*3</t>
  </si>
  <si>
    <t>"potrubí" 2*3*0,7</t>
  </si>
  <si>
    <t>1959183329</t>
  </si>
  <si>
    <t xml:space="preserve">"SC, komunikace místní" </t>
  </si>
  <si>
    <t>1*2,7*2,7</t>
  </si>
  <si>
    <t>15*5</t>
  </si>
  <si>
    <t>3*5</t>
  </si>
  <si>
    <t>1640710775</t>
  </si>
  <si>
    <t>"DČS" 3*2,7*2,7</t>
  </si>
  <si>
    <t>"potrubí" 3*3*3*0,7</t>
  </si>
  <si>
    <t>3*2,7*2,7*3,1*0,3</t>
  </si>
  <si>
    <t>67,8*0,1</t>
  </si>
  <si>
    <t>-1857576022</t>
  </si>
  <si>
    <t>3*2,7*2,7*3,1*0,1</t>
  </si>
  <si>
    <t>-820563997</t>
  </si>
  <si>
    <t>3*3*3*0,7*1,2*0,3</t>
  </si>
  <si>
    <t>-1449086393</t>
  </si>
  <si>
    <t>1001599567</t>
  </si>
  <si>
    <t>-1689393206</t>
  </si>
  <si>
    <t>3*3*3*0,7*1,2*0,1</t>
  </si>
  <si>
    <t>1*2,7*2,7*3</t>
  </si>
  <si>
    <t>151201201</t>
  </si>
  <si>
    <t>Zřízení pažení stěn výkopu bez rozepření nebo vzepření zátažné, hloubky do 4 m</t>
  </si>
  <si>
    <t>1698163755</t>
  </si>
  <si>
    <t>3*4*2,7*3,1</t>
  </si>
  <si>
    <t>151201211</t>
  </si>
  <si>
    <t>Odstranění pažení stěn výkopu bez rozepření nebo vzepření s uložením pažin na vzdálenost do 3 m od okraje výkopu zátažné, hloubky do 4 m</t>
  </si>
  <si>
    <t>976330241</t>
  </si>
  <si>
    <t>151201301</t>
  </si>
  <si>
    <t>Zřízení rozepření zapažených stěn výkopů s potřebným přepažováním při pažení zátažném, hloubky do 4 m</t>
  </si>
  <si>
    <t>1422077757</t>
  </si>
  <si>
    <t>3*2,7*2,7*3,1</t>
  </si>
  <si>
    <t>151201311</t>
  </si>
  <si>
    <t>Odstranění rozepření stěn výkopů s uložením materiálu na vzdálenost do 3 m od okraje výkopu pažení zátažného, hloubky do 4 m</t>
  </si>
  <si>
    <t>-684890840</t>
  </si>
  <si>
    <t>3*2*3*2*1,2</t>
  </si>
  <si>
    <t>1752051648</t>
  </si>
  <si>
    <t>97,257</t>
  </si>
  <si>
    <t>97,257*10 'Přepočtené koeficientem množství</t>
  </si>
  <si>
    <t>97,257*2,05 'Přepočtené koeficientem množství</t>
  </si>
  <si>
    <t>"výkop-podsyp-obsyp potrubí - objem DČS"</t>
  </si>
  <si>
    <t>(97,257)-6,264-7,56-3*3,14*0,7*0,7*2,7</t>
  </si>
  <si>
    <t>2076904321</t>
  </si>
  <si>
    <t>363684671</t>
  </si>
  <si>
    <t>97,257*2 'Přepočtené koeficientem množství</t>
  </si>
  <si>
    <t>1821322856</t>
  </si>
  <si>
    <t>-217915097</t>
  </si>
  <si>
    <t>-880948070</t>
  </si>
  <si>
    <t>40,77*0,025 'Přepočtené koeficientem množství</t>
  </si>
  <si>
    <t>278382561</t>
  </si>
  <si>
    <t>Základy pod stroje nebo technologická zařízení z betonu  s bedněním, odbedněním, bez úpravy povrchu z betonu železového objemu souvislé základové konstrukce do 5 m3 tř. C 30/37, složitosti I</t>
  </si>
  <si>
    <t>-712419546</t>
  </si>
  <si>
    <t>3*3,14*0,6*0,6*0,25</t>
  </si>
  <si>
    <t>"DČS" 3*2,7*2,7*0,2</t>
  </si>
  <si>
    <t>"potrubí" 3*3*3*0,7*0,1</t>
  </si>
  <si>
    <t>227584679</t>
  </si>
  <si>
    <t>-842825566</t>
  </si>
  <si>
    <t>87131312312</t>
  </si>
  <si>
    <t>Montáž kanalizačního potrubí hladkého plnostěnného SN 12 z PVC DN 110</t>
  </si>
  <si>
    <t>-955170741</t>
  </si>
  <si>
    <t>28611260.1</t>
  </si>
  <si>
    <t>Kanalizační potrubí z tvrdého PVC jednovrstvé tuhost třídy SN12 DN 110</t>
  </si>
  <si>
    <t>-13507882</t>
  </si>
  <si>
    <t>877265211</t>
  </si>
  <si>
    <t>Montáž tvarovek na kanalizačním potrubí z trub z plastu  z tvrdého PVC nebo z polypropylenu v otevřeném výkopu jednoosých DN 110</t>
  </si>
  <si>
    <t>381820382</t>
  </si>
  <si>
    <t>28611350</t>
  </si>
  <si>
    <t>koleno kanalizace PVC KG 110x30°</t>
  </si>
  <si>
    <t>888399980</t>
  </si>
  <si>
    <t>28611353</t>
  </si>
  <si>
    <t>koleno kanalizační PVC KG 110x87°</t>
  </si>
  <si>
    <t>-31940147</t>
  </si>
  <si>
    <t>1*3</t>
  </si>
  <si>
    <t>28612264</t>
  </si>
  <si>
    <t>hlavice ventilační plastová PP DN 110</t>
  </si>
  <si>
    <t>-1920818873</t>
  </si>
  <si>
    <t>-1886525459</t>
  </si>
  <si>
    <t>28611360</t>
  </si>
  <si>
    <t>koleno kanalizace PVC KG 160x30°</t>
  </si>
  <si>
    <t>1871897248</t>
  </si>
  <si>
    <t>4*3</t>
  </si>
  <si>
    <t>28611363</t>
  </si>
  <si>
    <t>koleno kanalizační PVC KG 160x87°</t>
  </si>
  <si>
    <t>1511544277</t>
  </si>
  <si>
    <t>28612265</t>
  </si>
  <si>
    <t>hlavice ventilační plastová PP DN 160</t>
  </si>
  <si>
    <t>641817830</t>
  </si>
  <si>
    <t>892353122.1</t>
  </si>
  <si>
    <t>Proplach a dezinfekce vodovodního potrubí DN 150 nebo 200</t>
  </si>
  <si>
    <t>-2110463067</t>
  </si>
  <si>
    <t>3*3*4,7</t>
  </si>
  <si>
    <t>35,25*1,2 'Přepočtené koeficientem množství</t>
  </si>
  <si>
    <t>R - 06.1.9.1</t>
  </si>
  <si>
    <t>Domovní čerpací stanice z prefa dílů, DN 1200, v. 2250 mm, D+M</t>
  </si>
  <si>
    <t>184446532</t>
  </si>
  <si>
    <t>1934863937</t>
  </si>
  <si>
    <t>-442990705</t>
  </si>
  <si>
    <t>8,141*34 'Přepočtené koeficientem množství</t>
  </si>
  <si>
    <t>-646753672</t>
  </si>
  <si>
    <t>1925711118</t>
  </si>
  <si>
    <t>4,68+2,369</t>
  </si>
  <si>
    <t>245623142</t>
  </si>
  <si>
    <t>1,604+1,574</t>
  </si>
  <si>
    <t>840912485</t>
  </si>
  <si>
    <t>3,24+3,645</t>
  </si>
  <si>
    <t>998</t>
  </si>
  <si>
    <t>998144471</t>
  </si>
  <si>
    <t>Přesun hmot pro nádrže, jímky, zásobníky a jámy pozemní mimo zemědělství  se svislou nosnou konstrukcí montovanou z dílců betonových tyčových nebo plošných vodorovná dopravní vzdálenost do 50 m, pro nádrže výšky do 25 m</t>
  </si>
  <si>
    <t>-244689931</t>
  </si>
  <si>
    <t>SO_06.1-U - DČS - uznatelné</t>
  </si>
  <si>
    <t>-1648637003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</si>
  <si>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</si>
  <si>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</si>
  <si>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98788554</t>
  </si>
  <si>
    <t xml:space="preserve">"ŠP, komunikace místní" </t>
  </si>
  <si>
    <t xml:space="preserve">"ACO 11, komunikace místní" </t>
  </si>
  <si>
    <t>1*3,7*3,7</t>
  </si>
  <si>
    <t>120*5</t>
  </si>
  <si>
    <t>24*5</t>
  </si>
  <si>
    <t>3*2,7</t>
  </si>
  <si>
    <t>"DČS" 21*2,7*2,7</t>
  </si>
  <si>
    <t>"potrubí" 21*3*3*0,7</t>
  </si>
  <si>
    <t>24*2,7*2,7*3,1*0,3</t>
  </si>
  <si>
    <t>542,38*0,1</t>
  </si>
  <si>
    <t>24*2,7*2,7*3,1*0,1</t>
  </si>
  <si>
    <t>24*3*3*0,7*1,2*0,3</t>
  </si>
  <si>
    <t>24*3*3*0,7*1,2*0,1</t>
  </si>
  <si>
    <t>2*2,7*2,7*3</t>
  </si>
  <si>
    <t>24*4*2,7*3,1</t>
  </si>
  <si>
    <t>24*2,7*2,7*3,1</t>
  </si>
  <si>
    <t>24*2*3*2*1,2</t>
  </si>
  <si>
    <t>(2*162,713+2*54,432)-322,861</t>
  </si>
  <si>
    <t>111,429*10 'Přepočtené koeficientem množství</t>
  </si>
  <si>
    <t>(162,713+542,38+54,432+18,144)</t>
  </si>
  <si>
    <t>777,669*10 'Přepočtené koeficientem množství</t>
  </si>
  <si>
    <t>778,055*2,05 'Přepočtené koeficientem množství</t>
  </si>
  <si>
    <t>778,055-50,112-60,48-24*3,14*0,7*0,7*2,7</t>
  </si>
  <si>
    <t>567,761676646707*1,67 'Přepočtené koeficientem množství</t>
  </si>
  <si>
    <t>"potrubí" 24*3*3*0,7*0,4</t>
  </si>
  <si>
    <t>60,48*2 'Přepočtené koeficientem množství</t>
  </si>
  <si>
    <t>285,39*0,025 'Přepočtené koeficientem množství</t>
  </si>
  <si>
    <t>24*3,14*0,6*0,6*0,25</t>
  </si>
  <si>
    <t>"DČS" 24*2,7*2,7*0,2</t>
  </si>
  <si>
    <t>"potrubí" 24*3*3*0,7*0,1</t>
  </si>
  <si>
    <t>564730001</t>
  </si>
  <si>
    <t>Podklad nebo kryt z kameniva hrubého drceného vel. 8-16 mm s rozprostřením a zhutněním plochy jednotlivě do 100 m2, po zhutnění tl. 100 mm</t>
  </si>
  <si>
    <t>2081669773</t>
  </si>
  <si>
    <t>2*3*3+2*3*0,7</t>
  </si>
  <si>
    <t>1888055454</t>
  </si>
  <si>
    <t>1*2,7*2,7+1*3,7*3,7</t>
  </si>
  <si>
    <t>-215606732</t>
  </si>
  <si>
    <t>1363485349</t>
  </si>
  <si>
    <t>-1994541690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</si>
  <si>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</si>
  <si>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</si>
  <si>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1980943298</t>
  </si>
  <si>
    <t>59245213</t>
  </si>
  <si>
    <t>dlažba zámková tvaru I 196x161x80mm přírodní</t>
  </si>
  <si>
    <t>-363189398</t>
  </si>
  <si>
    <t>22,2*1,03 'Přepočtené koeficientem množství</t>
  </si>
  <si>
    <t>4*3,7</t>
  </si>
  <si>
    <t>-483147985</t>
  </si>
  <si>
    <t>1870939546</t>
  </si>
  <si>
    <t>-455869720</t>
  </si>
  <si>
    <t>-600023274</t>
  </si>
  <si>
    <t>2*24</t>
  </si>
  <si>
    <t>1*24</t>
  </si>
  <si>
    <t>4*24</t>
  </si>
  <si>
    <t>24*3*4,7</t>
  </si>
  <si>
    <t>338,4*1,2 'Přepočtené koeficientem množství</t>
  </si>
  <si>
    <t>-1313793722</t>
  </si>
  <si>
    <t>18,96*34 'Přepočtené koeficientem množství</t>
  </si>
  <si>
    <t>PS_01 a PS_02 - Čerpací stanice ČS1 a domovní ČS</t>
  </si>
  <si>
    <t>PS_01 a PS_02 - N - Čerpací stanice ČS1 a domovní ČS - neuznatelné</t>
  </si>
  <si>
    <t>899922335_1</t>
  </si>
  <si>
    <t>Čerpací stanice ČS1 + domovní ČS</t>
  </si>
  <si>
    <t>217107021</t>
  </si>
  <si>
    <t>PS_01 a PS_02 - U - Čerpací stanice ČS1 a domovní ČS - uznatelné</t>
  </si>
  <si>
    <t>8999223351</t>
  </si>
  <si>
    <t xml:space="preserve">Čerpací stanice ČS1 + domovní ČS_x000D_
</t>
  </si>
  <si>
    <t>PS_03 - Dálkový přenos</t>
  </si>
  <si>
    <t>2101904021</t>
  </si>
  <si>
    <t>1916626401</t>
  </si>
  <si>
    <t>VRN - Vedlejší rozpočtové náklady</t>
  </si>
  <si>
    <t>01</t>
  </si>
  <si>
    <t>Obnovení platnosti vyjádření správců dotčených sítí  k zahájení a pro celý průběh výstavby</t>
  </si>
  <si>
    <t>02</t>
  </si>
  <si>
    <t>Zajištění souhlasu pro nakládání s vodami při čerp. vody v průběhu výstavby</t>
  </si>
  <si>
    <t>03</t>
  </si>
  <si>
    <t>Další doplňující průzkumy (inženýrskogeologický, geodetický, dendrologický, kamerový, statické posouzenía návrh opatření ohrožených objektů 20 ks atp.)</t>
  </si>
  <si>
    <t>04</t>
  </si>
  <si>
    <t>Dokumentace skutečného provedení stavby v tištěných vyhotoveních v počtu 6 paré, včetně dodání v elektronicky editovatelné podobě na CD</t>
  </si>
  <si>
    <t>05</t>
  </si>
  <si>
    <t>Dopracování dokumentace o konkrétní specifikace materiálů, strojů, zařízení a vyřešení s tím souvisejících detailů v PD, realizačních konstrukčních detailů a dílenských výkresů</t>
  </si>
  <si>
    <t>06</t>
  </si>
  <si>
    <t>Vypracování geometrického zaměření dokončené stavby v tištěných vyhotoveních v počtu 6 paré, včetně dodání v elektronicky editovatelné podobě na CD + vypracované geometrické plány pro zápis do KN</t>
  </si>
  <si>
    <t>07</t>
  </si>
  <si>
    <t>Detailní harmonogram výstavby(po stokách), dodavatel zpracuje SKP (standartní klasifikace produkce) pro stavbu, včetně plánu a postupu zkoušek KZP.</t>
  </si>
  <si>
    <t>08</t>
  </si>
  <si>
    <t>Činnost odpovědného statika, geodeta, geologa, hydrogeologa po dobu výstaby</t>
  </si>
  <si>
    <t>09</t>
  </si>
  <si>
    <t>Uvedení do provozu (zaškolení obsluhy), včetně veškerých potřebných zkoušek a komplexních provozních zkoušek</t>
  </si>
  <si>
    <t>010</t>
  </si>
  <si>
    <t>Revize, měření, měření hluku u ČS 1 a u čp. 77 a čp 18, zkoušky hutnění statické- každých 100 m trasy(75ks), vyhodnocení zkoušek, zkoušky vytěžené zeminy dle vyhlášky 273/2021Sb.Rozsah zkoušek každých 50 m trasy kanalizace bude odebrán dílčí vzorek zeminy(150 ks), nasledně bude vyhotoven směsný vzorek z 10 dílčích vzorku a proveden rozbor, vyhodnocení(15 ks).</t>
  </si>
  <si>
    <t>012</t>
  </si>
  <si>
    <t>013</t>
  </si>
  <si>
    <t>Provozní řád,kanalizační řád vč. jeho schválení od příslušných orgánů</t>
  </si>
  <si>
    <t>014</t>
  </si>
  <si>
    <t>Zařízení staveniště (zřízení, provoz, údržba, vybavení, oplocení, dopravní značení, osvětlení, závěrečné zrušení vč. uvedení plochy do původního stavu)</t>
  </si>
  <si>
    <t>015</t>
  </si>
  <si>
    <t>Dopravně inženýrská opatření (DIO) a označení stavby vč. jednoduchého el. vedení._x000D_
Jednosměrný provoz na silnici II/299, v době provádění všech kanalizačních stok umístěných v této silnici, bude v pracovní době řízen regulovčíky a mimo pracovní dobu světelnou signalizací; délku pracovního úseku určí Policie České republiky; po dobu realizace Čerpací stanice 1 dojde k přesunutí autobusové zastávky směrem k obratišti u mateřské školky ve Verdeku, případně autobusová zastávka vznikne v rámci jízdního pruhu na silnici II/299, zahrnuje též náklady viz. zadávací dokumentace bod.22.8.4,22.8.5,Obnovnova vodorovného dopravního značení v celém území dotčeném stavbou.</t>
  </si>
  <si>
    <t>016</t>
  </si>
  <si>
    <t>017</t>
  </si>
  <si>
    <t>Zajištění přístupu k nemovitostem (výroba,obchod,služby, RD), denní pracovní úseky budou na konci pracovního dne zasypány po úroveň původního povrchu s výjimkou místa kde se bude pokračovat a zhutněny dle dokumentace provedení stavby.</t>
  </si>
  <si>
    <t>018</t>
  </si>
  <si>
    <t>Náklady na zimní údržbu dle požadavvvku SUS) (pro zimní období bude každá zasypaná rýha opatřena kamenivem př. asfaltovým recyklátem, který bude po toto období také udržován. Každá stoka zůstane v tomto stavu alespoň po jedno zimní období s vyjímkou stok realizovaných v roce 2027</t>
  </si>
  <si>
    <t>019</t>
  </si>
  <si>
    <t>Zabezpečení všech potřebných dokladů ke kolaudaci stavby a součinnost pro vydání kolaudačního souhlasu rozhodnutí</t>
  </si>
  <si>
    <t>020</t>
  </si>
  <si>
    <t>Vytyčení veškerých stávajících sítí a ověření jejich skutečné polohy a hloubky uložení vč. dočasné stabilizace</t>
  </si>
  <si>
    <t>021</t>
  </si>
  <si>
    <t>Geodetické vytyčení a zaměření stavby (včetně vytyčení hranic dotčených pozemků v průběhu výstavby pro jasné umístění stavby dle dotčených pozemků ve stavebním povolení</t>
  </si>
  <si>
    <t>022</t>
  </si>
  <si>
    <t>Zkoušky použitých živičných balených směsí, zkoušky odstraňovvaných asfaltových směsí na aromatické ůhlovodíkyPAU dle 130/2019 Sb(450 ks) a zhoušky dle  vyhlášky 283/2023Sb.Rozsah zkoušek(vývrtů) každých 50 m trasy kanalizace bude odebrán dílčí vzorek(odvrt) asfaltových směsí(150 ks), nasledně bude vyhotoven směsný vzorek z 10 dílčích vzorku a proveden rozbor, vyhodnocení -30 ks a zkoušky výluhu dle 272/2021 -30 ks</t>
  </si>
  <si>
    <t>028</t>
  </si>
  <si>
    <t>Pasportizace a fotodokumentace objektů a sledování ohrožených objektů v průběhu výstavby</t>
  </si>
  <si>
    <t>029</t>
  </si>
  <si>
    <t>Vypracování geometrických plánů pro věcná břemena na celou dokončenou stavbu v pěti tištěných vyhotoveních včetně v elektronicky editovatelné podobě.Dodání geodetického zaměření skutečného provedení stavby ve formátech DGN a JVF DTM v aktuální verzi včetně extenzí, technické zprávy (ve formátu PDF) a doprovodných informací (název zakázky/popis, investor, geodet/zpracovatel, datum měření, datum zpracování, ověřil AZI (včetně čísla), datum ověření).</t>
  </si>
  <si>
    <t>031</t>
  </si>
  <si>
    <t>Propagace - Zajištění informačního panelu (billboard) – (provedení „dle pokynů poskytovatele dotace“, celobarevný)</t>
  </si>
  <si>
    <t>032</t>
  </si>
  <si>
    <t>Zajištění 1 ks trvalé pamětní desky (stálá informační tabule) - dle podmínek poskytovatele dotace</t>
  </si>
  <si>
    <t>CELKEM</t>
  </si>
  <si>
    <t xml:space="preserve">Montáž celkem   </t>
  </si>
  <si>
    <t xml:space="preserve">Dodávka celkem   </t>
  </si>
  <si>
    <t>ks</t>
  </si>
  <si>
    <t>Výše podílu za připojovací bod (a 500,-Kč za1A hlavního jističe)</t>
  </si>
  <si>
    <t>D. Poplatek distribuční organizaci</t>
  </si>
  <si>
    <r>
      <t>m</t>
    </r>
    <r>
      <rPr>
        <i/>
        <vertAlign val="superscript"/>
        <sz val="8"/>
        <rFont val="Arial CE"/>
        <charset val="238"/>
      </rPr>
      <t>2</t>
    </r>
  </si>
  <si>
    <t>Znovu obnovení stávajícího povrchu</t>
  </si>
  <si>
    <t>Kabelový prostup z PVC rour v rýze do 10cm</t>
  </si>
  <si>
    <t>Cesta překop</t>
  </si>
  <si>
    <t>Podvrt</t>
  </si>
  <si>
    <t>Odstranění pažení</t>
  </si>
  <si>
    <t>Pažení jam do 4m hloubky</t>
  </si>
  <si>
    <t>(včetně výkopu, záhozu, úpravy povrchu)</t>
  </si>
  <si>
    <t>Jáma pro zemnící desku, zděný pilíř; podvrt;zemina tř.3</t>
  </si>
  <si>
    <t>Jáma pro kompaktní pilíř vč. výkopu a zásypu zemina tř.3</t>
  </si>
  <si>
    <t>Zřízení kabelového lože š. 35cm (písek, cihla, výstražná fólie)</t>
  </si>
  <si>
    <t>Rýha 50x130cm; zemina tř.3 (včetně výkopu, záhozu, úpravy povrchu)</t>
  </si>
  <si>
    <t>Rýha 35x80cm; zemina tř.3 (včetně výkopu, záhozu, úpravy povrchu)</t>
  </si>
  <si>
    <t>Rýha 35x70cm; zemina tř.3 (včetně výkopu, záhozu, úpravy povrchu)</t>
  </si>
  <si>
    <t>Obnovení krytu vozovky z litého asfaltu do tl. 5cm</t>
  </si>
  <si>
    <t>Zřízení podkladové vrstvy z kameniva včetně hutnění do tl. 15cm</t>
  </si>
  <si>
    <t>Řezání spáry v podkladu živičném do 10cm</t>
  </si>
  <si>
    <t>Odstranění podkladu ze živice tloušťky do 10cm</t>
  </si>
  <si>
    <t>Vytrhání dlaždic z pískového podkladu a opět. Položení</t>
  </si>
  <si>
    <t>Odstranění dřevitého porostu</t>
  </si>
  <si>
    <t>km</t>
  </si>
  <si>
    <t>Vytyčení trasy inženýrských sítí</t>
  </si>
  <si>
    <t>Vytyčení trasy kabel. vedení</t>
  </si>
  <si>
    <t>C.  Zemní práce</t>
  </si>
  <si>
    <t>montáž</t>
  </si>
  <si>
    <t>dodávka</t>
  </si>
  <si>
    <t>jednotek</t>
  </si>
  <si>
    <t>jednotka</t>
  </si>
  <si>
    <t>soustava</t>
  </si>
  <si>
    <t>pozice</t>
  </si>
  <si>
    <t xml:space="preserve">Cena bez DPH (Kč) </t>
  </si>
  <si>
    <t xml:space="preserve">Jednotková cena (Kč) </t>
  </si>
  <si>
    <t>Počet měr.</t>
  </si>
  <si>
    <t>Měrná</t>
  </si>
  <si>
    <t>Popis položky</t>
  </si>
  <si>
    <t>Kod</t>
  </si>
  <si>
    <t>Cenová</t>
  </si>
  <si>
    <t>Číslo</t>
  </si>
  <si>
    <t>Pol.</t>
  </si>
  <si>
    <t>Kabelová koncovka do 25mm</t>
  </si>
  <si>
    <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</si>
  <si>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</si>
  <si>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</si>
  <si>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t>B.  Podružný materiál</t>
  </si>
  <si>
    <t>Prořez (z materiálu na délku)</t>
  </si>
  <si>
    <t>Trubka umělohmotná PE prům. 50mm</t>
  </si>
  <si>
    <t>Svorka zkušební SZ</t>
  </si>
  <si>
    <t>Zemnící deska ZD 01</t>
  </si>
  <si>
    <t>Pásek uzemňovací FeZn 30x4mm</t>
  </si>
  <si>
    <t>Drát AY 6mm zž</t>
  </si>
  <si>
    <t>osazena v kompaktním pilířku</t>
  </si>
  <si>
    <t>Pojistková skříň vybavena 3-mi sadami pojistkových spodků vel 00</t>
  </si>
  <si>
    <t>osazeným v kompaktním pilířku</t>
  </si>
  <si>
    <t xml:space="preserve">Elektroměrový rozvaděč pro přímé měření spotřeby el. energie </t>
  </si>
  <si>
    <t>Jistič trojpólový o In = 63A charakter. Typu "B"</t>
  </si>
  <si>
    <t>Pojistka nožová vel 000 o In = 50A</t>
  </si>
  <si>
    <t>Pojistka nožová vel 000 o In = 25A</t>
  </si>
  <si>
    <t>Pojistka nožová vel 000 o In = 16A</t>
  </si>
  <si>
    <r>
      <t>Kabel CYKY 4B x 2,5mm</t>
    </r>
    <r>
      <rPr>
        <i/>
        <vertAlign val="superscript"/>
        <sz val="8"/>
        <rFont val="Arial CE"/>
        <charset val="238"/>
      </rPr>
      <t>2</t>
    </r>
  </si>
  <si>
    <r>
      <t>Kabel CYKY 4B x 4mm</t>
    </r>
    <r>
      <rPr>
        <i/>
        <vertAlign val="superscript"/>
        <sz val="8"/>
        <rFont val="Arial CE"/>
        <charset val="238"/>
      </rPr>
      <t>2</t>
    </r>
  </si>
  <si>
    <r>
      <t>Kabel CYKY 4B x 10mm</t>
    </r>
    <r>
      <rPr>
        <i/>
        <vertAlign val="superscript"/>
        <sz val="8"/>
        <rFont val="Arial CE"/>
        <charset val="238"/>
      </rPr>
      <t>2</t>
    </r>
  </si>
  <si>
    <t>A.  Materiál - Přípojky nn - Napojovací bod č. 1</t>
  </si>
  <si>
    <t>Uchazeč</t>
  </si>
  <si>
    <t>Ing. Josef Machač</t>
  </si>
  <si>
    <t>Napojovací bod č.1</t>
  </si>
  <si>
    <t xml:space="preserve">SO  03  Přípojky nn </t>
  </si>
  <si>
    <t>Kanalizace Dvůr Králové n. Lab. - Verdek</t>
  </si>
  <si>
    <t>SOUPIS  PRACÍ</t>
  </si>
  <si>
    <t>Napojovací bod č.2</t>
  </si>
  <si>
    <t>A.  Materiál - Přípojka nn - Napojovací bod č. 2</t>
  </si>
  <si>
    <t>Pojistka nožová vel 000 o In = 20A</t>
  </si>
  <si>
    <t>Jistič trojpólový o In = 32A charakter. Typu "B"</t>
  </si>
  <si>
    <t>Pojistková skříň vybavena 2-mi sadami pojistkových spodků vel 00</t>
  </si>
  <si>
    <t>Trubka pancéřová Pt prům 36mm</t>
  </si>
  <si>
    <t>Napojovací bod č.3.3.1</t>
  </si>
  <si>
    <t>A.  Materiál - Přípojka nn - Napojovací bod č. 3.1</t>
  </si>
  <si>
    <t>Pojistka nožová vel 000 o In = 40A</t>
  </si>
  <si>
    <t>Jistič trojpólový o In = 25A charakter. Typu "B"</t>
  </si>
  <si>
    <t>Pojistková skříň vybavena 1-nou sadou pojistkových spodků vel 00</t>
  </si>
  <si>
    <t>Napojovací bod č.3.3.2</t>
  </si>
  <si>
    <t>A.  Materiál - Přípojka nn - Napojovací bod č. 3.2</t>
  </si>
  <si>
    <t>Pojistka nožová vel 000 o In = 35A</t>
  </si>
  <si>
    <t>Jistič trojpólový o In = 40A charakter. Typu "B"</t>
  </si>
  <si>
    <t>Rýha 35x100cm; zemina tř.3 (včetně výkopu, záhozu, úpravy povrchu)</t>
  </si>
  <si>
    <t>Napojovací bod č.4</t>
  </si>
  <si>
    <t>A.  Materiál - Přípojka nn - Napojovací bod č. 4</t>
  </si>
  <si>
    <r>
      <rPr>
        <i/>
        <sz val="8"/>
        <rFont val="Arial CE"/>
        <family val="2"/>
        <charset val="238"/>
      </rPr>
      <t>Kabel CYKY 4B x 10mm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</si>
  <si>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4mm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</si>
  <si>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2,5mm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</si>
  <si>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</si>
  <si>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</si>
  <si>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</si>
  <si>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 CE"/>
        <charset val="238"/>
      </rPr>
      <t>m</t>
    </r>
    <r>
      <rPr>
        <i/>
        <vertAlign val="superscript"/>
        <sz val="8"/>
        <rFont val="Arial CE"/>
        <charset val="238"/>
      </rPr>
      <t>2</t>
    </r>
  </si>
  <si>
    <t>Napojovací bod č.5</t>
  </si>
  <si>
    <t>A.  Materiál - Přípojka nn - Napojovací bod č. 5</t>
  </si>
  <si>
    <t>Kanalizace Dvůr Králové nad Labem – Verdek</t>
  </si>
  <si>
    <t>PS 02</t>
  </si>
  <si>
    <t>04/2022</t>
  </si>
  <si>
    <t>2.1</t>
  </si>
  <si>
    <t xml:space="preserve"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Přenosové zařízení poruchových stavů GSM Modem ( dodávka elektro) </t>
  </si>
  <si>
    <t>2.3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</si>
  <si>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 Přenosové zařízení poruchových stavů GSM Modem ( dodávka elektro)</t>
  </si>
  <si>
    <t>Specifikace jednotlivých položek je uvedena v příloze č. D.2.1-01 Technická zpráva, seznam strojů a zařízení a je pro zhotovitele závazná</t>
  </si>
  <si>
    <t>V položkách jsou zahrnuty veškeré nezbytně nutné náklady na provedení a dokončení díla, především doprava, manipulační technika, provizorní stavy, zabezpečení při práci, WPS postupy, zkoušky nutné k předání díla a doklady k předání</t>
  </si>
  <si>
    <t>PS 01 + PS 02</t>
  </si>
  <si>
    <t>1.1</t>
  </si>
  <si>
    <t>Přečerpávací stanice, šrouby z nerez oceli, přítok DN200, výtlak DN100, potrubí k čerpadlům DN80. Suché zařízení s plynotěsnou a vodotěsnou provozní nádrží, v kovovém provedení, které obsahuje uvnitř nádrže zdvojený systémem sběrače pevných látek, jištěným proti ucpávání. Každý sběrač pevných látek (separátor) obsahuje dvě pryžové dělící klapky a jednu uzavírací kulovou klapku. Separátory uvnitř provozní nádrže jsou samočistící a nevyžadují jakoukoli údržbu, jejich samočistící efekt nastává při čerpací fázi tlakem a průtokem média. Za separátory jsou umístěna čerpadla, každé s oběžným kolem pro odpadní vodu, které je vysoce účinné a vícekanálové konstrukce. Jsou použita odstředivá hydrodynamická čerpadla s ochranou s ochranou motoru IP67 (IE3) – zatopitelné provedení motorů. Výkon zařízení: 20 m3/h = max. 1000 EO, hmotnost 525 kg, volný průchod 100mm, max.přetlak na nátoku 10 m v.sl., dopravní výška max.70 m. Včetně čerpadla průsaků a trubních propojů v ČS.Včetně el.rozvaděče a kabelového vystrojení a snímačů hladiny.</t>
  </si>
  <si>
    <t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</t>
  </si>
  <si>
    <t>2.2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</si>
  <si>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</t>
  </si>
  <si>
    <t>ČS1</t>
  </si>
  <si>
    <t>Pol.č.</t>
  </si>
  <si>
    <t>M.j.</t>
  </si>
  <si>
    <t>Množ.</t>
  </si>
  <si>
    <t>Jedn. cena dod.</t>
  </si>
  <si>
    <t>Celk. cena dod.</t>
  </si>
  <si>
    <t>Jedn. cena mon.</t>
  </si>
  <si>
    <t>Celk. cena mon.</t>
  </si>
  <si>
    <t>Jedn. cena</t>
  </si>
  <si>
    <t>Celk. cena bez DPH</t>
  </si>
  <si>
    <t>-</t>
  </si>
  <si>
    <t>Měření a regulace</t>
  </si>
  <si>
    <t>Zabezpečení objektu [EZS1] - ČS1</t>
  </si>
  <si>
    <t>V ceně je obsažena dodávka, montáž, zapojení, nastavení a zprovoznění zařízení.</t>
  </si>
  <si>
    <t>Spínač koncový kompletní 1xNO/1xNC [EZS1ED1]</t>
  </si>
  <si>
    <t>Spínač koncový kompletní 1xNO/1xNC [EZS1ED2]</t>
  </si>
  <si>
    <t>Oživení měřících okruhů</t>
  </si>
  <si>
    <t>Položka obsahuje:</t>
  </si>
  <si>
    <t xml:space="preserve">  - oživení měřících okruhů</t>
  </si>
  <si>
    <t>Dokumentace skutečného provedení</t>
  </si>
  <si>
    <t>Koordinace prací s ostatními profesemi</t>
  </si>
  <si>
    <t>Koordinace prací s provozovatelem</t>
  </si>
  <si>
    <t>Stanovisko TIČR</t>
  </si>
  <si>
    <t>Výzva TIČR a vydání stanoviska</t>
  </si>
  <si>
    <t>Výchozí revize el.zařízení</t>
  </si>
  <si>
    <t>Provedení požadovaných měření a následné zpracování revizní zprávy</t>
  </si>
  <si>
    <t>Příprava ke komplexním zkouškám</t>
  </si>
  <si>
    <t>- zprovoznění strojů a zařízení pro provedení komplexních zkoušek</t>
  </si>
  <si>
    <t>Komplexní zkoušky elektrotechnologie</t>
  </si>
  <si>
    <t>Doprava a přesun materiálu</t>
  </si>
  <si>
    <t>Uzemňovací soustava</t>
  </si>
  <si>
    <t>Sada propojovacího a konstrukčního materiálu.</t>
  </si>
  <si>
    <t>V ceně je obsažena kompletní dodávka a montáž uzemňovací soustavy.</t>
  </si>
  <si>
    <t>Ostatní materiál a práce</t>
  </si>
  <si>
    <t xml:space="preserve">  - ostatní materiál a práce</t>
  </si>
  <si>
    <t>ASŘTP</t>
  </si>
  <si>
    <t>VYBAVENÍ DISPEČERSKÉHO PRACOVIŠTĚ</t>
  </si>
  <si>
    <t>Zaškolení pracovníků provozovatele</t>
  </si>
  <si>
    <t>- zaškolení pracovníků provozovatele na obsluhu zařízení</t>
  </si>
  <si>
    <t>Zdrojová soustava [GU]</t>
  </si>
  <si>
    <t>Zdroj spínaný 24V, 70W [GU1]</t>
  </si>
  <si>
    <t>Řídicí jednotka [OPLC]</t>
  </si>
  <si>
    <t>Modul komunikační 1x Ethernet [OPLC]</t>
  </si>
  <si>
    <t>OPLC DI20x, RO12x, AI/DI2x 1xRS232/485 [OPLC]</t>
  </si>
  <si>
    <t>Programové vybavení pro řídicí jednotku</t>
  </si>
  <si>
    <t>SW komunikační</t>
  </si>
  <si>
    <t>SW aplikační pro PLC</t>
  </si>
  <si>
    <t>SW projekt</t>
  </si>
  <si>
    <t>Programové vybavení pro ovládací panel operátora</t>
  </si>
  <si>
    <t>SW aplikační pro ovládací panel</t>
  </si>
  <si>
    <t>Programové vybavení pro dispečerské pracoviště</t>
  </si>
  <si>
    <t>SW aplikační pro vizualizaci na DSP</t>
  </si>
  <si>
    <t>Oživení řídícího systému</t>
  </si>
  <si>
    <t xml:space="preserve">  - oživení řídícího systému</t>
  </si>
  <si>
    <t>Přenosové zařízení</t>
  </si>
  <si>
    <t>Komunikační modul [LTE]</t>
  </si>
  <si>
    <t>Průmyslový LTE router LTE ( 4G ), 2x ETH port, Dual SIM, 2x anténa [LTE1]</t>
  </si>
  <si>
    <t xml:space="preserve">zahrnuje přenosové zařízení na dispečerské pracoviště . SIM karty jsou dodávkou provozovatele. Zhotovitel zajistí zpovoznění. </t>
  </si>
  <si>
    <t>Archeologický dozor, archeologický dohled</t>
  </si>
  <si>
    <t>Monitorování úrovně hladiny podzemní vody ,pasportizace studny.</t>
  </si>
  <si>
    <t>3020-2025_7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</si>
</sst>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"/>
    <numFmt numFmtId="168" formatCode="0.000"/>
    <numFmt numFmtId="169" formatCode="#,##0.0"/>
    <numFmt numFmtId="170" formatCode="0\ %"/>
  </numFmts>
  <fonts count="7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Helv"/>
    </font>
    <font>
      <sz val="10"/>
      <name val="Arial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vertAlign val="superscript"/>
      <sz val="8"/>
      <name val="Arial CE"/>
      <charset val="238"/>
    </font>
    <font>
      <i/>
      <vertAlign val="superscript"/>
      <sz val="8"/>
      <name val="Arial"/>
      <family val="2"/>
      <charset val="238"/>
    </font>
    <font>
      <sz val="9"/>
      <name val="Arial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Arial"/>
    </font>
    <font>
      <b/>
      <sz val="8"/>
      <color indexed="8"/>
      <name val="Tahoma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0"/>
      <color indexed="60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1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</fills>
  <borders count="1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7" fillId="0" borderId="0" applyNumberFormat="0" applyFill="0" applyBorder="0" applyAlignment="0" applyProtection="0"/>
    <xf numFmtId="0" fontId="3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54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39" fillId="0" borderId="0"/>
  </cellStyleXfs>
  <cellXfs count="7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9" fillId="0" borderId="0" xfId="2" applyFont="1"/>
    <xf numFmtId="4" fontId="40" fillId="0" borderId="23" xfId="2" applyNumberFormat="1" applyFont="1" applyBorder="1" applyAlignment="1" applyProtection="1">
      <alignment horizontal="center"/>
      <protection locked="0"/>
    </xf>
    <xf numFmtId="0" fontId="41" fillId="0" borderId="24" xfId="2" applyFont="1" applyBorder="1" applyProtection="1">
      <protection locked="0"/>
    </xf>
    <xf numFmtId="0" fontId="40" fillId="0" borderId="25" xfId="2" applyFont="1" applyBorder="1" applyProtection="1">
      <protection locked="0"/>
    </xf>
    <xf numFmtId="0" fontId="40" fillId="0" borderId="24" xfId="2" applyFont="1" applyBorder="1"/>
    <xf numFmtId="0" fontId="40" fillId="0" borderId="26" xfId="2" applyFont="1" applyBorder="1"/>
    <xf numFmtId="4" fontId="40" fillId="0" borderId="27" xfId="2" applyNumberFormat="1" applyFont="1" applyBorder="1" applyAlignment="1" applyProtection="1">
      <alignment horizontal="center"/>
      <protection locked="0"/>
    </xf>
    <xf numFmtId="0" fontId="40" fillId="0" borderId="28" xfId="2" applyFont="1" applyBorder="1" applyAlignment="1" applyProtection="1">
      <alignment horizontal="right" vertical="center"/>
      <protection locked="0"/>
    </xf>
    <xf numFmtId="0" fontId="40" fillId="0" borderId="29" xfId="2" applyFont="1" applyBorder="1" applyProtection="1">
      <protection locked="0"/>
    </xf>
    <xf numFmtId="0" fontId="40" fillId="0" borderId="0" xfId="2" applyFont="1"/>
    <xf numFmtId="0" fontId="40" fillId="0" borderId="30" xfId="2" applyFont="1" applyBorder="1"/>
    <xf numFmtId="4" fontId="40" fillId="0" borderId="31" xfId="2" applyNumberFormat="1" applyFont="1" applyBorder="1" applyAlignment="1" applyProtection="1">
      <alignment horizontal="center"/>
      <protection locked="0"/>
    </xf>
    <xf numFmtId="0" fontId="40" fillId="0" borderId="32" xfId="2" applyFont="1" applyBorder="1" applyAlignment="1" applyProtection="1">
      <alignment horizontal="right" vertical="center"/>
      <protection locked="0"/>
    </xf>
    <xf numFmtId="0" fontId="40" fillId="0" borderId="33" xfId="2" applyFont="1" applyBorder="1" applyAlignment="1" applyProtection="1">
      <alignment horizontal="right" vertical="center"/>
      <protection locked="0"/>
    </xf>
    <xf numFmtId="0" fontId="41" fillId="0" borderId="34" xfId="2" applyFont="1" applyBorder="1" applyAlignment="1">
      <alignment horizontal="right" vertical="center"/>
    </xf>
    <xf numFmtId="0" fontId="40" fillId="0" borderId="34" xfId="2" applyFont="1" applyBorder="1" applyAlignment="1">
      <alignment horizontal="right" vertical="center"/>
    </xf>
    <xf numFmtId="0" fontId="41" fillId="0" borderId="35" xfId="2" applyFont="1" applyBorder="1" applyAlignment="1">
      <alignment horizontal="right" vertical="center"/>
    </xf>
    <xf numFmtId="4" fontId="42" fillId="0" borderId="36" xfId="2" applyNumberFormat="1" applyFont="1" applyBorder="1" applyAlignment="1" applyProtection="1">
      <alignment horizontal="center"/>
      <protection locked="0"/>
    </xf>
    <xf numFmtId="4" fontId="42" fillId="0" borderId="24" xfId="2" applyNumberFormat="1" applyFont="1" applyBorder="1" applyAlignment="1" applyProtection="1">
      <alignment horizontal="center"/>
      <protection locked="0"/>
    </xf>
    <xf numFmtId="2" fontId="42" fillId="0" borderId="37" xfId="2" applyNumberFormat="1" applyFont="1" applyBorder="1" applyAlignment="1" applyProtection="1">
      <alignment horizontal="center"/>
      <protection locked="0"/>
    </xf>
    <xf numFmtId="2" fontId="43" fillId="0" borderId="24" xfId="2" applyNumberFormat="1" applyFont="1" applyBorder="1" applyAlignment="1" applyProtection="1">
      <alignment horizontal="center"/>
      <protection locked="0"/>
    </xf>
    <xf numFmtId="1" fontId="44" fillId="0" borderId="37" xfId="2" applyNumberFormat="1" applyFont="1" applyBorder="1" applyAlignment="1" applyProtection="1">
      <alignment horizontal="center" vertical="top"/>
      <protection locked="0"/>
    </xf>
    <xf numFmtId="49" fontId="44" fillId="0" borderId="24" xfId="2" applyNumberFormat="1" applyFont="1" applyBorder="1" applyAlignment="1" applyProtection="1">
      <alignment horizontal="center" vertical="top"/>
      <protection locked="0"/>
    </xf>
    <xf numFmtId="0" fontId="45" fillId="0" borderId="37" xfId="3" applyFont="1" applyBorder="1" applyAlignment="1">
      <alignment horizontal="left" wrapText="1"/>
    </xf>
    <xf numFmtId="49" fontId="43" fillId="0" borderId="24" xfId="2" applyNumberFormat="1" applyFont="1" applyBorder="1" applyAlignment="1">
      <alignment horizontal="center" vertical="center"/>
    </xf>
    <xf numFmtId="0" fontId="44" fillId="0" borderId="37" xfId="2" applyFont="1" applyBorder="1" applyAlignment="1" applyProtection="1">
      <alignment horizontal="center" vertical="top"/>
      <protection locked="0"/>
    </xf>
    <xf numFmtId="0" fontId="40" fillId="0" borderId="37" xfId="2" applyFont="1" applyBorder="1" applyAlignment="1">
      <alignment horizontal="center" vertical="center"/>
    </xf>
    <xf numFmtId="0" fontId="40" fillId="0" borderId="26" xfId="2" applyFont="1" applyBorder="1" applyAlignment="1">
      <alignment horizontal="center" vertical="center"/>
    </xf>
    <xf numFmtId="4" fontId="42" fillId="0" borderId="38" xfId="3" applyNumberFormat="1" applyFont="1" applyBorder="1" applyAlignment="1" applyProtection="1">
      <alignment horizontal="center"/>
      <protection locked="0"/>
    </xf>
    <xf numFmtId="4" fontId="40" fillId="0" borderId="39" xfId="3" applyNumberFormat="1" applyFont="1" applyBorder="1" applyAlignment="1" applyProtection="1">
      <alignment horizontal="center"/>
      <protection locked="0"/>
    </xf>
    <xf numFmtId="4" fontId="43" fillId="0" borderId="40" xfId="3" applyNumberFormat="1" applyFont="1" applyBorder="1" applyAlignment="1" applyProtection="1">
      <alignment horizontal="center"/>
      <protection locked="0"/>
    </xf>
    <xf numFmtId="4" fontId="43" fillId="0" borderId="39" xfId="3" applyNumberFormat="1" applyFont="1" applyBorder="1" applyAlignment="1" applyProtection="1">
      <alignment horizontal="center"/>
      <protection locked="0"/>
    </xf>
    <xf numFmtId="1" fontId="44" fillId="0" borderId="40" xfId="3" applyNumberFormat="1" applyFont="1" applyBorder="1" applyAlignment="1" applyProtection="1">
      <alignment horizontal="center" vertical="top"/>
      <protection locked="0"/>
    </xf>
    <xf numFmtId="49" fontId="44" fillId="0" borderId="39" xfId="3" applyNumberFormat="1" applyFont="1" applyBorder="1" applyAlignment="1" applyProtection="1">
      <alignment horizontal="center" vertical="top"/>
      <protection locked="0"/>
    </xf>
    <xf numFmtId="0" fontId="45" fillId="0" borderId="40" xfId="3" applyFont="1" applyBorder="1" applyAlignment="1">
      <alignment horizontal="left" wrapText="1"/>
    </xf>
    <xf numFmtId="49" fontId="43" fillId="0" borderId="39" xfId="2" applyNumberFormat="1" applyFont="1" applyBorder="1" applyAlignment="1">
      <alignment horizontal="center" vertical="center"/>
    </xf>
    <xf numFmtId="49" fontId="44" fillId="0" borderId="40" xfId="2" applyNumberFormat="1" applyFont="1" applyBorder="1" applyAlignment="1" applyProtection="1">
      <alignment horizontal="center" vertical="top"/>
      <protection locked="0"/>
    </xf>
    <xf numFmtId="0" fontId="40" fillId="0" borderId="40" xfId="2" applyFont="1" applyBorder="1" applyAlignment="1">
      <alignment horizontal="center" vertical="center"/>
    </xf>
    <xf numFmtId="49" fontId="44" fillId="0" borderId="41" xfId="2" applyNumberFormat="1" applyFont="1" applyBorder="1" applyAlignment="1" applyProtection="1">
      <alignment horizontal="center" vertical="top"/>
      <protection locked="0"/>
    </xf>
    <xf numFmtId="0" fontId="45" fillId="0" borderId="40" xfId="3" applyFont="1" applyBorder="1" applyAlignment="1">
      <alignment horizontal="center" wrapText="1"/>
    </xf>
    <xf numFmtId="2" fontId="39" fillId="0" borderId="0" xfId="2" applyNumberFormat="1" applyFont="1"/>
    <xf numFmtId="4" fontId="40" fillId="0" borderId="0" xfId="3" applyNumberFormat="1" applyFont="1" applyAlignment="1" applyProtection="1">
      <alignment horizontal="center"/>
      <protection locked="0"/>
    </xf>
    <xf numFmtId="4" fontId="40" fillId="0" borderId="40" xfId="3" applyNumberFormat="1" applyFont="1" applyBorder="1" applyAlignment="1" applyProtection="1">
      <alignment horizontal="center"/>
      <protection locked="0"/>
    </xf>
    <xf numFmtId="4" fontId="42" fillId="0" borderId="0" xfId="4" applyNumberFormat="1" applyFont="1" applyAlignment="1" applyProtection="1">
      <alignment horizontal="center"/>
      <protection locked="0"/>
    </xf>
    <xf numFmtId="2" fontId="42" fillId="0" borderId="38" xfId="4" applyNumberFormat="1" applyFont="1" applyBorder="1" applyAlignment="1" applyProtection="1">
      <alignment horizontal="center"/>
      <protection locked="0"/>
    </xf>
    <xf numFmtId="4" fontId="42" fillId="0" borderId="40" xfId="4" applyNumberFormat="1" applyFont="1" applyBorder="1" applyAlignment="1" applyProtection="1">
      <alignment horizontal="center"/>
      <protection locked="0"/>
    </xf>
    <xf numFmtId="3" fontId="40" fillId="0" borderId="39" xfId="4" applyNumberFormat="1" applyFont="1" applyBorder="1" applyAlignment="1" applyProtection="1">
      <alignment horizontal="right"/>
      <protection locked="0"/>
    </xf>
    <xf numFmtId="1" fontId="44" fillId="0" borderId="40" xfId="4" applyNumberFormat="1" applyFont="1" applyBorder="1" applyAlignment="1" applyProtection="1">
      <alignment horizontal="center" vertical="top"/>
      <protection locked="0"/>
    </xf>
    <xf numFmtId="49" fontId="44" fillId="0" borderId="39" xfId="4" applyNumberFormat="1" applyFont="1" applyBorder="1" applyAlignment="1" applyProtection="1">
      <alignment horizontal="center" vertical="top"/>
      <protection locked="0"/>
    </xf>
    <xf numFmtId="0" fontId="45" fillId="0" borderId="40" xfId="4" applyFont="1" applyBorder="1" applyAlignment="1">
      <alignment horizontal="left" wrapText="1"/>
    </xf>
    <xf numFmtId="0" fontId="44" fillId="0" borderId="40" xfId="2" applyFont="1" applyBorder="1" applyAlignment="1" applyProtection="1">
      <alignment horizontal="center" vertical="top"/>
      <protection locked="0"/>
    </xf>
    <xf numFmtId="0" fontId="44" fillId="0" borderId="41" xfId="2" applyFont="1" applyBorder="1" applyAlignment="1" applyProtection="1">
      <alignment horizontal="center" vertical="top"/>
      <protection locked="0"/>
    </xf>
    <xf numFmtId="4" fontId="42" fillId="0" borderId="0" xfId="3" applyNumberFormat="1" applyFont="1" applyAlignment="1" applyProtection="1">
      <alignment horizontal="center"/>
      <protection locked="0"/>
    </xf>
    <xf numFmtId="4" fontId="42" fillId="0" borderId="40" xfId="3" applyNumberFormat="1" applyFont="1" applyBorder="1" applyAlignment="1" applyProtection="1">
      <alignment horizontal="center"/>
      <protection locked="0"/>
    </xf>
    <xf numFmtId="0" fontId="44" fillId="0" borderId="42" xfId="2" applyFont="1" applyBorder="1" applyAlignment="1" applyProtection="1">
      <alignment horizontal="center" vertical="top"/>
      <protection locked="0"/>
    </xf>
    <xf numFmtId="0" fontId="40" fillId="0" borderId="42" xfId="2" applyFont="1" applyBorder="1" applyAlignment="1">
      <alignment horizontal="center" vertical="center"/>
    </xf>
    <xf numFmtId="0" fontId="44" fillId="0" borderId="43" xfId="2" applyFont="1" applyBorder="1" applyAlignment="1" applyProtection="1">
      <alignment horizontal="center" vertical="top"/>
      <protection locked="0"/>
    </xf>
    <xf numFmtId="49" fontId="43" fillId="0" borderId="44" xfId="5" applyNumberFormat="1" applyFont="1" applyBorder="1" applyAlignment="1">
      <alignment horizontal="center" vertical="center"/>
    </xf>
    <xf numFmtId="4" fontId="42" fillId="0" borderId="38" xfId="4" applyNumberFormat="1" applyFont="1" applyBorder="1" applyAlignment="1" applyProtection="1">
      <alignment horizontal="center"/>
      <protection locked="0"/>
    </xf>
    <xf numFmtId="4" fontId="43" fillId="0" borderId="39" xfId="4" applyNumberFormat="1" applyFont="1" applyBorder="1" applyAlignment="1" applyProtection="1">
      <alignment horizontal="center"/>
      <protection locked="0"/>
    </xf>
    <xf numFmtId="4" fontId="42" fillId="0" borderId="45" xfId="3" applyNumberFormat="1" applyFont="1" applyBorder="1" applyAlignment="1" applyProtection="1">
      <alignment horizontal="center"/>
      <protection locked="0"/>
    </xf>
    <xf numFmtId="4" fontId="40" fillId="0" borderId="42" xfId="3" applyNumberFormat="1" applyFont="1" applyBorder="1" applyAlignment="1" applyProtection="1">
      <alignment horizontal="center"/>
      <protection locked="0"/>
    </xf>
    <xf numFmtId="4" fontId="40" fillId="0" borderId="44" xfId="3" applyNumberFormat="1" applyFont="1" applyBorder="1" applyAlignment="1" applyProtection="1">
      <alignment horizontal="center"/>
      <protection locked="0"/>
    </xf>
    <xf numFmtId="1" fontId="42" fillId="0" borderId="42" xfId="3" applyNumberFormat="1" applyFont="1" applyBorder="1" applyAlignment="1" applyProtection="1">
      <alignment horizontal="center" vertical="top"/>
      <protection locked="0"/>
    </xf>
    <xf numFmtId="0" fontId="45" fillId="0" borderId="42" xfId="3" applyFont="1" applyBorder="1" applyAlignment="1">
      <alignment horizontal="left" wrapText="1"/>
    </xf>
    <xf numFmtId="0" fontId="43" fillId="0" borderId="44" xfId="2" applyFont="1" applyBorder="1" applyAlignment="1">
      <alignment horizontal="center"/>
    </xf>
    <xf numFmtId="0" fontId="43" fillId="0" borderId="42" xfId="2" applyFont="1" applyBorder="1" applyAlignment="1">
      <alignment horizontal="center"/>
    </xf>
    <xf numFmtId="168" fontId="42" fillId="0" borderId="42" xfId="3" applyNumberFormat="1" applyFont="1" applyBorder="1" applyAlignment="1" applyProtection="1">
      <alignment horizontal="center" vertical="top"/>
      <protection locked="0"/>
    </xf>
    <xf numFmtId="49" fontId="44" fillId="0" borderId="44" xfId="3" applyNumberFormat="1" applyFont="1" applyBorder="1" applyAlignment="1" applyProtection="1">
      <alignment horizontal="center" vertical="top"/>
      <protection locked="0"/>
    </xf>
    <xf numFmtId="49" fontId="43" fillId="0" borderId="44" xfId="2" applyNumberFormat="1" applyFont="1" applyBorder="1" applyAlignment="1">
      <alignment horizontal="center" vertical="center"/>
    </xf>
    <xf numFmtId="4" fontId="42" fillId="0" borderId="46" xfId="3" applyNumberFormat="1" applyFont="1" applyBorder="1" applyAlignment="1" applyProtection="1">
      <alignment horizontal="center"/>
      <protection locked="0"/>
    </xf>
    <xf numFmtId="4" fontId="42" fillId="0" borderId="47" xfId="3" applyNumberFormat="1" applyFont="1" applyBorder="1" applyAlignment="1" applyProtection="1">
      <alignment horizontal="center"/>
      <protection locked="0"/>
    </xf>
    <xf numFmtId="4" fontId="40" fillId="0" borderId="48" xfId="3" applyNumberFormat="1" applyFont="1" applyBorder="1" applyAlignment="1" applyProtection="1">
      <alignment horizontal="center"/>
      <protection locked="0"/>
    </xf>
    <xf numFmtId="4" fontId="40" fillId="0" borderId="47" xfId="3" applyNumberFormat="1" applyFont="1" applyBorder="1" applyAlignment="1" applyProtection="1">
      <alignment horizontal="center"/>
      <protection locked="0"/>
    </xf>
    <xf numFmtId="1" fontId="42" fillId="0" borderId="48" xfId="3" applyNumberFormat="1" applyFont="1" applyBorder="1" applyAlignment="1" applyProtection="1">
      <alignment horizontal="center" vertical="top"/>
      <protection locked="0"/>
    </xf>
    <xf numFmtId="49" fontId="42" fillId="0" borderId="47" xfId="3" applyNumberFormat="1" applyFont="1" applyBorder="1" applyAlignment="1" applyProtection="1">
      <alignment horizontal="center" vertical="top"/>
      <protection locked="0"/>
    </xf>
    <xf numFmtId="0" fontId="45" fillId="0" borderId="48" xfId="3" applyFont="1" applyBorder="1" applyAlignment="1">
      <alignment horizontal="center" wrapText="1"/>
    </xf>
    <xf numFmtId="49" fontId="43" fillId="0" borderId="47" xfId="2" applyNumberFormat="1" applyFont="1" applyBorder="1" applyAlignment="1">
      <alignment horizontal="center" vertical="center"/>
    </xf>
    <xf numFmtId="49" fontId="44" fillId="0" borderId="48" xfId="2" applyNumberFormat="1" applyFont="1" applyBorder="1" applyAlignment="1" applyProtection="1">
      <alignment horizontal="center" vertical="top"/>
      <protection locked="0"/>
    </xf>
    <xf numFmtId="0" fontId="40" fillId="0" borderId="48" xfId="2" applyFont="1" applyBorder="1" applyAlignment="1">
      <alignment horizontal="center" vertical="center"/>
    </xf>
    <xf numFmtId="0" fontId="40" fillId="0" borderId="49" xfId="2" applyFont="1" applyBorder="1" applyAlignment="1">
      <alignment horizontal="center" vertical="center"/>
    </xf>
    <xf numFmtId="169" fontId="43" fillId="0" borderId="0" xfId="2" applyNumberFormat="1" applyFont="1" applyAlignment="1" applyProtection="1">
      <alignment horizontal="center"/>
      <protection locked="0"/>
    </xf>
    <xf numFmtId="169" fontId="43" fillId="0" borderId="50" xfId="2" applyNumberFormat="1" applyFont="1" applyBorder="1" applyAlignment="1" applyProtection="1">
      <alignment horizontal="center"/>
      <protection locked="0"/>
    </xf>
    <xf numFmtId="0" fontId="43" fillId="0" borderId="51" xfId="2" applyFont="1" applyBorder="1" applyAlignment="1" applyProtection="1">
      <alignment horizontal="center"/>
      <protection locked="0"/>
    </xf>
    <xf numFmtId="169" fontId="43" fillId="0" borderId="52" xfId="2" applyNumberFormat="1" applyFont="1" applyBorder="1" applyAlignment="1" applyProtection="1">
      <alignment horizontal="center"/>
      <protection locked="0"/>
    </xf>
    <xf numFmtId="0" fontId="43" fillId="0" borderId="37" xfId="2" applyFont="1" applyBorder="1" applyAlignment="1">
      <alignment horizontal="center" vertical="center"/>
    </xf>
    <xf numFmtId="0" fontId="43" fillId="0" borderId="37" xfId="2" applyFont="1" applyBorder="1" applyAlignment="1">
      <alignment horizontal="center"/>
    </xf>
    <xf numFmtId="0" fontId="43" fillId="0" borderId="56" xfId="2" applyFont="1" applyBorder="1" applyAlignment="1">
      <alignment horizontal="center" vertical="center"/>
    </xf>
    <xf numFmtId="0" fontId="43" fillId="0" borderId="56" xfId="2" applyFont="1" applyBorder="1" applyAlignment="1">
      <alignment horizontal="center"/>
    </xf>
    <xf numFmtId="0" fontId="43" fillId="0" borderId="56" xfId="2" applyFont="1" applyBorder="1" applyAlignment="1">
      <alignment horizontal="centerContinuous"/>
    </xf>
    <xf numFmtId="0" fontId="43" fillId="0" borderId="0" xfId="2" applyFont="1" applyAlignment="1">
      <alignment horizontal="right"/>
    </xf>
    <xf numFmtId="4" fontId="42" fillId="0" borderId="0" xfId="2" applyNumberFormat="1" applyFont="1" applyAlignment="1" applyProtection="1">
      <alignment horizontal="center"/>
      <protection locked="0"/>
    </xf>
    <xf numFmtId="3" fontId="43" fillId="0" borderId="0" xfId="2" applyNumberFormat="1" applyFont="1" applyAlignment="1" applyProtection="1">
      <alignment horizontal="center"/>
      <protection locked="0"/>
    </xf>
    <xf numFmtId="2" fontId="42" fillId="0" borderId="0" xfId="2" applyNumberFormat="1" applyFont="1" applyAlignment="1" applyProtection="1">
      <alignment horizontal="center"/>
      <protection locked="0"/>
    </xf>
    <xf numFmtId="2" fontId="43" fillId="0" borderId="0" xfId="2" applyNumberFormat="1" applyFont="1" applyAlignment="1" applyProtection="1">
      <alignment horizontal="center"/>
      <protection locked="0"/>
    </xf>
    <xf numFmtId="1" fontId="44" fillId="0" borderId="0" xfId="2" applyNumberFormat="1" applyFont="1" applyAlignment="1" applyProtection="1">
      <alignment horizontal="center" vertical="top"/>
      <protection locked="0"/>
    </xf>
    <xf numFmtId="49" fontId="44" fillId="0" borderId="0" xfId="2" applyNumberFormat="1" applyFont="1" applyAlignment="1" applyProtection="1">
      <alignment horizontal="center" vertical="top"/>
      <protection locked="0"/>
    </xf>
    <xf numFmtId="0" fontId="45" fillId="0" borderId="0" xfId="2" applyFont="1" applyAlignment="1">
      <alignment horizontal="left" wrapText="1"/>
    </xf>
    <xf numFmtId="49" fontId="43" fillId="0" borderId="0" xfId="2" applyNumberFormat="1" applyFont="1" applyAlignment="1">
      <alignment horizontal="center" vertical="center"/>
    </xf>
    <xf numFmtId="0" fontId="44" fillId="0" borderId="0" xfId="2" applyFont="1" applyAlignment="1" applyProtection="1">
      <alignment horizontal="center" vertical="top"/>
      <protection locked="0"/>
    </xf>
    <xf numFmtId="0" fontId="40" fillId="0" borderId="0" xfId="2" applyFont="1" applyAlignment="1">
      <alignment horizontal="center" vertical="center"/>
    </xf>
    <xf numFmtId="4" fontId="43" fillId="0" borderId="0" xfId="3" applyNumberFormat="1" applyFont="1" applyAlignment="1" applyProtection="1">
      <alignment horizontal="center"/>
      <protection locked="0"/>
    </xf>
    <xf numFmtId="4" fontId="42" fillId="0" borderId="39" xfId="3" applyNumberFormat="1" applyFont="1" applyBorder="1" applyAlignment="1" applyProtection="1">
      <alignment horizontal="center"/>
      <protection locked="0"/>
    </xf>
    <xf numFmtId="0" fontId="45" fillId="0" borderId="57" xfId="3" applyFont="1" applyBorder="1" applyAlignment="1">
      <alignment horizontal="left" wrapText="1"/>
    </xf>
    <xf numFmtId="49" fontId="43" fillId="0" borderId="40" xfId="2" applyNumberFormat="1" applyFont="1" applyBorder="1" applyAlignment="1">
      <alignment horizontal="center" vertical="center"/>
    </xf>
    <xf numFmtId="4" fontId="40" fillId="0" borderId="38" xfId="3" applyNumberFormat="1" applyFont="1" applyBorder="1" applyAlignment="1" applyProtection="1">
      <alignment horizontal="center"/>
      <protection locked="0"/>
    </xf>
    <xf numFmtId="0" fontId="44" fillId="0" borderId="40" xfId="3" applyFont="1" applyBorder="1" applyAlignment="1" applyProtection="1">
      <alignment horizontal="center" vertical="top"/>
      <protection locked="0"/>
    </xf>
    <xf numFmtId="0" fontId="40" fillId="0" borderId="0" xfId="2" applyFont="1" applyAlignment="1">
      <alignment horizontal="right"/>
    </xf>
    <xf numFmtId="0" fontId="45" fillId="0" borderId="58" xfId="6" applyFont="1" applyBorder="1" applyAlignment="1">
      <alignment wrapText="1"/>
    </xf>
    <xf numFmtId="4" fontId="40" fillId="0" borderId="0" xfId="6" applyNumberFormat="1" applyFont="1" applyAlignment="1" applyProtection="1">
      <alignment horizontal="center"/>
      <protection locked="0"/>
    </xf>
    <xf numFmtId="4" fontId="40" fillId="0" borderId="45" xfId="6" applyNumberFormat="1" applyFont="1" applyBorder="1" applyAlignment="1" applyProtection="1">
      <alignment horizontal="center"/>
      <protection locked="0"/>
    </xf>
    <xf numFmtId="4" fontId="40" fillId="0" borderId="40" xfId="6" applyNumberFormat="1" applyFont="1" applyBorder="1" applyAlignment="1" applyProtection="1">
      <alignment horizontal="center"/>
      <protection locked="0"/>
    </xf>
    <xf numFmtId="4" fontId="40" fillId="0" borderId="59" xfId="6" applyNumberFormat="1" applyFont="1" applyBorder="1" applyAlignment="1" applyProtection="1">
      <alignment horizontal="center"/>
      <protection locked="0"/>
    </xf>
    <xf numFmtId="1" fontId="44" fillId="0" borderId="42" xfId="6" applyNumberFormat="1" applyFont="1" applyBorder="1" applyAlignment="1" applyProtection="1">
      <alignment horizontal="center" vertical="top"/>
      <protection locked="0"/>
    </xf>
    <xf numFmtId="49" fontId="44" fillId="0" borderId="42" xfId="6" applyNumberFormat="1" applyFont="1" applyBorder="1" applyAlignment="1" applyProtection="1">
      <alignment horizontal="center" vertical="top"/>
      <protection locked="0"/>
    </xf>
    <xf numFmtId="9" fontId="44" fillId="0" borderId="40" xfId="3" applyNumberFormat="1" applyFont="1" applyBorder="1" applyAlignment="1" applyProtection="1">
      <alignment horizontal="center" vertical="top"/>
      <protection locked="0"/>
    </xf>
    <xf numFmtId="0" fontId="45" fillId="0" borderId="57" xfId="3" applyFont="1" applyBorder="1" applyAlignment="1">
      <alignment horizontal="center" wrapText="1"/>
    </xf>
    <xf numFmtId="0" fontId="45" fillId="0" borderId="57" xfId="3" applyFont="1" applyBorder="1" applyAlignment="1">
      <alignment wrapText="1"/>
    </xf>
    <xf numFmtId="49" fontId="43" fillId="0" borderId="42" xfId="5" applyNumberFormat="1" applyFont="1" applyBorder="1" applyAlignment="1">
      <alignment horizontal="center" vertical="center"/>
    </xf>
    <xf numFmtId="4" fontId="40" fillId="0" borderId="45" xfId="3" applyNumberFormat="1" applyFont="1" applyBorder="1" applyAlignment="1" applyProtection="1">
      <alignment horizontal="center"/>
      <protection locked="0"/>
    </xf>
    <xf numFmtId="1" fontId="44" fillId="0" borderId="42" xfId="3" applyNumberFormat="1" applyFont="1" applyBorder="1" applyAlignment="1" applyProtection="1">
      <alignment horizontal="center" vertical="top"/>
      <protection locked="0"/>
    </xf>
    <xf numFmtId="0" fontId="45" fillId="0" borderId="58" xfId="3" applyFont="1" applyBorder="1" applyAlignment="1">
      <alignment horizontal="left" wrapText="1"/>
    </xf>
    <xf numFmtId="49" fontId="43" fillId="0" borderId="40" xfId="5" applyNumberFormat="1" applyFont="1" applyBorder="1" applyAlignment="1">
      <alignment horizontal="center" vertical="center"/>
    </xf>
    <xf numFmtId="4" fontId="42" fillId="0" borderId="0" xfId="6" applyNumberFormat="1" applyFont="1" applyAlignment="1" applyProtection="1">
      <alignment horizontal="center"/>
      <protection locked="0"/>
    </xf>
    <xf numFmtId="4" fontId="42" fillId="0" borderId="60" xfId="6" applyNumberFormat="1" applyFont="1" applyBorder="1" applyAlignment="1" applyProtection="1">
      <alignment horizontal="center"/>
      <protection locked="0"/>
    </xf>
    <xf numFmtId="4" fontId="42" fillId="0" borderId="42" xfId="6" applyNumberFormat="1" applyFont="1" applyBorder="1" applyAlignment="1" applyProtection="1">
      <alignment horizontal="center"/>
      <protection locked="0"/>
    </xf>
    <xf numFmtId="4" fontId="40" fillId="0" borderId="42" xfId="6" applyNumberFormat="1" applyFont="1" applyBorder="1" applyAlignment="1" applyProtection="1">
      <alignment horizontal="center"/>
      <protection locked="0"/>
    </xf>
    <xf numFmtId="3" fontId="42" fillId="0" borderId="42" xfId="6" applyNumberFormat="1" applyFont="1" applyBorder="1" applyAlignment="1">
      <alignment horizontal="center" vertical="center"/>
    </xf>
    <xf numFmtId="0" fontId="44" fillId="0" borderId="42" xfId="6" applyFont="1" applyBorder="1" applyAlignment="1">
      <alignment horizontal="center"/>
    </xf>
    <xf numFmtId="0" fontId="43" fillId="0" borderId="42" xfId="6" applyFont="1" applyBorder="1" applyAlignment="1">
      <alignment horizontal="left" vertical="center"/>
    </xf>
    <xf numFmtId="4" fontId="40" fillId="0" borderId="0" xfId="2" applyNumberFormat="1" applyFont="1" applyAlignment="1" applyProtection="1">
      <alignment horizontal="center"/>
      <protection locked="0"/>
    </xf>
    <xf numFmtId="4" fontId="40" fillId="0" borderId="45" xfId="2" applyNumberFormat="1" applyFont="1" applyBorder="1" applyAlignment="1" applyProtection="1">
      <alignment horizontal="center"/>
      <protection locked="0"/>
    </xf>
    <xf numFmtId="4" fontId="40" fillId="0" borderId="44" xfId="2" applyNumberFormat="1" applyFont="1" applyBorder="1" applyAlignment="1" applyProtection="1">
      <alignment horizontal="center"/>
      <protection locked="0"/>
    </xf>
    <xf numFmtId="4" fontId="40" fillId="0" borderId="42" xfId="2" applyNumberFormat="1" applyFont="1" applyBorder="1" applyAlignment="1" applyProtection="1">
      <alignment horizontal="center"/>
      <protection locked="0"/>
    </xf>
    <xf numFmtId="1" fontId="44" fillId="0" borderId="42" xfId="2" applyNumberFormat="1" applyFont="1" applyBorder="1" applyAlignment="1" applyProtection="1">
      <alignment horizontal="center" vertical="top"/>
      <protection locked="0"/>
    </xf>
    <xf numFmtId="49" fontId="44" fillId="0" borderId="44" xfId="2" applyNumberFormat="1" applyFont="1" applyBorder="1" applyAlignment="1" applyProtection="1">
      <alignment horizontal="center" vertical="top"/>
      <protection locked="0"/>
    </xf>
    <xf numFmtId="4" fontId="42" fillId="0" borderId="58" xfId="6" applyNumberFormat="1" applyFont="1" applyBorder="1" applyAlignment="1" applyProtection="1">
      <alignment horizontal="center"/>
      <protection locked="0"/>
    </xf>
    <xf numFmtId="0" fontId="42" fillId="0" borderId="42" xfId="6" applyFont="1" applyBorder="1" applyAlignment="1">
      <alignment horizontal="center" vertical="center"/>
    </xf>
    <xf numFmtId="4" fontId="40" fillId="0" borderId="46" xfId="3" applyNumberFormat="1" applyFont="1" applyBorder="1" applyAlignment="1" applyProtection="1">
      <alignment horizontal="center"/>
      <protection locked="0"/>
    </xf>
    <xf numFmtId="1" fontId="44" fillId="0" borderId="48" xfId="3" applyNumberFormat="1" applyFont="1" applyBorder="1" applyAlignment="1" applyProtection="1">
      <alignment horizontal="center" vertical="top"/>
      <protection locked="0"/>
    </xf>
    <xf numFmtId="49" fontId="44" fillId="0" borderId="47" xfId="3" applyNumberFormat="1" applyFont="1" applyBorder="1" applyAlignment="1" applyProtection="1">
      <alignment horizontal="center" vertical="top"/>
      <protection locked="0"/>
    </xf>
    <xf numFmtId="0" fontId="43" fillId="0" borderId="0" xfId="2" applyFont="1" applyAlignment="1" applyProtection="1">
      <alignment horizontal="center"/>
      <protection locked="0"/>
    </xf>
    <xf numFmtId="0" fontId="43" fillId="0" borderId="0" xfId="2" applyFont="1" applyAlignment="1">
      <alignment horizontal="center"/>
    </xf>
    <xf numFmtId="0" fontId="40" fillId="0" borderId="0" xfId="2" applyFont="1" applyProtection="1">
      <protection locked="0"/>
    </xf>
    <xf numFmtId="0" fontId="40" fillId="0" borderId="0" xfId="2" applyFont="1" applyAlignment="1" applyProtection="1">
      <alignment horizontal="left" vertical="center"/>
      <protection locked="0"/>
    </xf>
    <xf numFmtId="0" fontId="40" fillId="0" borderId="0" xfId="2" applyFont="1" applyAlignment="1">
      <alignment horizontal="left" vertical="center"/>
    </xf>
    <xf numFmtId="49" fontId="42" fillId="0" borderId="0" xfId="2" applyNumberFormat="1" applyFont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48" fillId="0" borderId="0" xfId="2" applyFont="1"/>
    <xf numFmtId="0" fontId="49" fillId="0" borderId="0" xfId="2" applyFont="1"/>
    <xf numFmtId="49" fontId="48" fillId="0" borderId="0" xfId="2" applyNumberFormat="1" applyFont="1"/>
    <xf numFmtId="0" fontId="50" fillId="0" borderId="0" xfId="2" applyFont="1"/>
    <xf numFmtId="0" fontId="51" fillId="0" borderId="0" xfId="2" applyFont="1" applyAlignment="1">
      <alignment horizontal="center"/>
    </xf>
    <xf numFmtId="0" fontId="43" fillId="0" borderId="58" xfId="6" applyFont="1" applyBorder="1" applyAlignment="1">
      <alignment horizontal="left" vertical="center"/>
    </xf>
    <xf numFmtId="49" fontId="43" fillId="0" borderId="37" xfId="2" applyNumberFormat="1" applyFont="1" applyBorder="1" applyAlignment="1">
      <alignment horizontal="center" vertical="center"/>
    </xf>
    <xf numFmtId="0" fontId="45" fillId="0" borderId="61" xfId="3" applyFont="1" applyBorder="1" applyAlignment="1">
      <alignment horizontal="left" wrapText="1"/>
    </xf>
    <xf numFmtId="49" fontId="44" fillId="0" borderId="62" xfId="3" applyNumberFormat="1" applyFont="1" applyBorder="1" applyAlignment="1" applyProtection="1">
      <alignment horizontal="center" vertical="top"/>
      <protection locked="0"/>
    </xf>
    <xf numFmtId="0" fontId="44" fillId="0" borderId="51" xfId="3" applyFont="1" applyBorder="1" applyAlignment="1" applyProtection="1">
      <alignment horizontal="center" vertical="top"/>
      <protection locked="0"/>
    </xf>
    <xf numFmtId="4" fontId="40" fillId="0" borderId="62" xfId="3" applyNumberFormat="1" applyFont="1" applyBorder="1" applyAlignment="1" applyProtection="1">
      <alignment horizontal="center"/>
      <protection locked="0"/>
    </xf>
    <xf numFmtId="4" fontId="40" fillId="0" borderId="51" xfId="3" applyNumberFormat="1" applyFont="1" applyBorder="1" applyAlignment="1" applyProtection="1">
      <alignment horizontal="center"/>
      <protection locked="0"/>
    </xf>
    <xf numFmtId="4" fontId="40" fillId="0" borderId="63" xfId="3" applyNumberFormat="1" applyFont="1" applyBorder="1" applyAlignment="1" applyProtection="1">
      <alignment horizontal="center"/>
      <protection locked="0"/>
    </xf>
    <xf numFmtId="4" fontId="42" fillId="0" borderId="40" xfId="7" applyNumberFormat="1" applyFont="1" applyBorder="1" applyAlignment="1" applyProtection="1">
      <alignment horizontal="center"/>
      <protection locked="0"/>
    </xf>
    <xf numFmtId="4" fontId="42" fillId="0" borderId="0" xfId="7" applyNumberFormat="1" applyFont="1" applyAlignment="1" applyProtection="1">
      <alignment horizontal="center"/>
      <protection locked="0"/>
    </xf>
    <xf numFmtId="0" fontId="45" fillId="0" borderId="40" xfId="7" applyFont="1" applyBorder="1" applyAlignment="1">
      <alignment horizontal="left" wrapText="1"/>
    </xf>
    <xf numFmtId="49" fontId="44" fillId="0" borderId="39" xfId="7" applyNumberFormat="1" applyFont="1" applyBorder="1" applyAlignment="1" applyProtection="1">
      <alignment horizontal="center" vertical="top"/>
      <protection locked="0"/>
    </xf>
    <xf numFmtId="1" fontId="44" fillId="0" borderId="40" xfId="7" applyNumberFormat="1" applyFont="1" applyBorder="1" applyAlignment="1" applyProtection="1">
      <alignment horizontal="center" vertical="top"/>
      <protection locked="0"/>
    </xf>
    <xf numFmtId="4" fontId="43" fillId="0" borderId="39" xfId="7" applyNumberFormat="1" applyFont="1" applyBorder="1" applyAlignment="1" applyProtection="1">
      <alignment horizontal="center"/>
      <protection locked="0"/>
    </xf>
    <xf numFmtId="4" fontId="42" fillId="0" borderId="38" xfId="7" applyNumberFormat="1" applyFont="1" applyBorder="1" applyAlignment="1" applyProtection="1">
      <alignment horizontal="center"/>
      <protection locked="0"/>
    </xf>
    <xf numFmtId="3" fontId="40" fillId="0" borderId="39" xfId="7" applyNumberFormat="1" applyFont="1" applyBorder="1" applyAlignment="1" applyProtection="1">
      <alignment horizontal="right"/>
      <protection locked="0"/>
    </xf>
    <xf numFmtId="2" fontId="42" fillId="0" borderId="38" xfId="7" applyNumberFormat="1" applyFont="1" applyBorder="1" applyAlignment="1" applyProtection="1">
      <alignment horizontal="center"/>
      <protection locked="0"/>
    </xf>
    <xf numFmtId="49" fontId="43" fillId="0" borderId="57" xfId="2" applyNumberFormat="1" applyFont="1" applyBorder="1" applyAlignment="1">
      <alignment horizontal="center" vertical="center"/>
    </xf>
    <xf numFmtId="49" fontId="43" fillId="0" borderId="58" xfId="2" applyNumberFormat="1" applyFont="1" applyBorder="1" applyAlignment="1">
      <alignment horizontal="center" vertical="center"/>
    </xf>
    <xf numFmtId="49" fontId="43" fillId="0" borderId="58" xfId="5" applyNumberFormat="1" applyFont="1" applyBorder="1" applyAlignment="1">
      <alignment horizontal="center" vertical="center"/>
    </xf>
    <xf numFmtId="49" fontId="43" fillId="0" borderId="52" xfId="2" applyNumberFormat="1" applyFont="1" applyBorder="1" applyAlignment="1">
      <alignment horizontal="center" vertical="center"/>
    </xf>
    <xf numFmtId="4" fontId="42" fillId="0" borderId="40" xfId="8" applyNumberFormat="1" applyFont="1" applyBorder="1" applyAlignment="1" applyProtection="1">
      <alignment horizontal="center"/>
      <protection locked="0"/>
    </xf>
    <xf numFmtId="4" fontId="42" fillId="0" borderId="0" xfId="8" applyNumberFormat="1" applyFont="1" applyAlignment="1" applyProtection="1">
      <alignment horizontal="center"/>
      <protection locked="0"/>
    </xf>
    <xf numFmtId="0" fontId="45" fillId="0" borderId="40" xfId="8" applyFont="1" applyBorder="1" applyAlignment="1">
      <alignment horizontal="left" wrapText="1"/>
    </xf>
    <xf numFmtId="49" fontId="44" fillId="0" borderId="39" xfId="8" applyNumberFormat="1" applyFont="1" applyBorder="1" applyAlignment="1" applyProtection="1">
      <alignment horizontal="center" vertical="top"/>
      <protection locked="0"/>
    </xf>
    <xf numFmtId="1" fontId="44" fillId="0" borderId="40" xfId="8" applyNumberFormat="1" applyFont="1" applyBorder="1" applyAlignment="1" applyProtection="1">
      <alignment horizontal="center" vertical="top"/>
      <protection locked="0"/>
    </xf>
    <xf numFmtId="4" fontId="43" fillId="0" borderId="39" xfId="8" applyNumberFormat="1" applyFont="1" applyBorder="1" applyAlignment="1" applyProtection="1">
      <alignment horizontal="center"/>
      <protection locked="0"/>
    </xf>
    <xf numFmtId="4" fontId="42" fillId="0" borderId="38" xfId="8" applyNumberFormat="1" applyFont="1" applyBorder="1" applyAlignment="1" applyProtection="1">
      <alignment horizontal="center"/>
      <protection locked="0"/>
    </xf>
    <xf numFmtId="3" fontId="40" fillId="0" borderId="39" xfId="8" applyNumberFormat="1" applyFont="1" applyBorder="1" applyAlignment="1" applyProtection="1">
      <alignment horizontal="right"/>
      <protection locked="0"/>
    </xf>
    <xf numFmtId="2" fontId="42" fillId="0" borderId="38" xfId="8" applyNumberFormat="1" applyFont="1" applyBorder="1" applyAlignment="1" applyProtection="1">
      <alignment horizontal="center"/>
      <protection locked="0"/>
    </xf>
    <xf numFmtId="49" fontId="44" fillId="0" borderId="64" xfId="2" applyNumberFormat="1" applyFont="1" applyBorder="1" applyAlignment="1" applyProtection="1">
      <alignment horizontal="center" vertical="top"/>
      <protection locked="0"/>
    </xf>
    <xf numFmtId="49" fontId="44" fillId="0" borderId="24" xfId="3" applyNumberFormat="1" applyFont="1" applyBorder="1" applyAlignment="1" applyProtection="1">
      <alignment horizontal="center" vertical="top"/>
      <protection locked="0"/>
    </xf>
    <xf numFmtId="1" fontId="44" fillId="0" borderId="37" xfId="3" applyNumberFormat="1" applyFont="1" applyBorder="1" applyAlignment="1" applyProtection="1">
      <alignment horizontal="center" vertical="top"/>
      <protection locked="0"/>
    </xf>
    <xf numFmtId="4" fontId="43" fillId="0" borderId="24" xfId="3" applyNumberFormat="1" applyFont="1" applyBorder="1" applyAlignment="1" applyProtection="1">
      <alignment horizontal="center"/>
      <protection locked="0"/>
    </xf>
    <xf numFmtId="4" fontId="43" fillId="0" borderId="37" xfId="3" applyNumberFormat="1" applyFont="1" applyBorder="1" applyAlignment="1" applyProtection="1">
      <alignment horizontal="center"/>
      <protection locked="0"/>
    </xf>
    <xf numFmtId="4" fontId="42" fillId="0" borderId="36" xfId="3" applyNumberFormat="1" applyFont="1" applyBorder="1" applyAlignment="1" applyProtection="1">
      <alignment horizontal="center"/>
      <protection locked="0"/>
    </xf>
    <xf numFmtId="49" fontId="43" fillId="0" borderId="48" xfId="2" applyNumberFormat="1" applyFont="1" applyBorder="1" applyAlignment="1">
      <alignment horizontal="center" vertical="center"/>
    </xf>
    <xf numFmtId="49" fontId="43" fillId="0" borderId="42" xfId="2" applyNumberFormat="1" applyFont="1" applyBorder="1" applyAlignment="1">
      <alignment horizontal="center" vertical="center"/>
    </xf>
    <xf numFmtId="0" fontId="45" fillId="0" borderId="51" xfId="3" applyFont="1" applyBorder="1" applyAlignment="1">
      <alignment horizontal="left" wrapText="1"/>
    </xf>
    <xf numFmtId="0" fontId="41" fillId="0" borderId="35" xfId="3" applyFont="1" applyBorder="1" applyAlignment="1">
      <alignment horizontal="right" vertical="center"/>
    </xf>
    <xf numFmtId="0" fontId="40" fillId="0" borderId="34" xfId="3" applyFont="1" applyBorder="1" applyAlignment="1">
      <alignment horizontal="right" vertical="center"/>
    </xf>
    <xf numFmtId="0" fontId="41" fillId="0" borderId="34" xfId="3" applyFont="1" applyBorder="1" applyAlignment="1">
      <alignment horizontal="right" vertical="center"/>
    </xf>
    <xf numFmtId="0" fontId="40" fillId="0" borderId="33" xfId="3" applyFont="1" applyBorder="1" applyAlignment="1" applyProtection="1">
      <alignment horizontal="right" vertical="center"/>
      <protection locked="0"/>
    </xf>
    <xf numFmtId="0" fontId="40" fillId="0" borderId="32" xfId="3" applyFont="1" applyBorder="1" applyAlignment="1" applyProtection="1">
      <alignment horizontal="right" vertical="center"/>
      <protection locked="0"/>
    </xf>
    <xf numFmtId="4" fontId="40" fillId="0" borderId="31" xfId="3" applyNumberFormat="1" applyFont="1" applyBorder="1" applyAlignment="1" applyProtection="1">
      <alignment horizontal="center"/>
      <protection locked="0"/>
    </xf>
    <xf numFmtId="0" fontId="40" fillId="0" borderId="30" xfId="3" applyFont="1" applyBorder="1"/>
    <xf numFmtId="0" fontId="40" fillId="0" borderId="0" xfId="3" applyFont="1"/>
    <xf numFmtId="0" fontId="40" fillId="0" borderId="29" xfId="3" applyFont="1" applyBorder="1" applyProtection="1">
      <protection locked="0"/>
    </xf>
    <xf numFmtId="0" fontId="40" fillId="0" borderId="28" xfId="3" applyFont="1" applyBorder="1" applyAlignment="1" applyProtection="1">
      <alignment horizontal="right" vertical="center"/>
      <protection locked="0"/>
    </xf>
    <xf numFmtId="4" fontId="40" fillId="0" borderId="27" xfId="3" applyNumberFormat="1" applyFont="1" applyBorder="1" applyAlignment="1" applyProtection="1">
      <alignment horizontal="center"/>
      <protection locked="0"/>
    </xf>
    <xf numFmtId="0" fontId="40" fillId="0" borderId="26" xfId="3" applyFont="1" applyBorder="1"/>
    <xf numFmtId="0" fontId="40" fillId="0" borderId="24" xfId="3" applyFont="1" applyBorder="1"/>
    <xf numFmtId="0" fontId="40" fillId="0" borderId="25" xfId="3" applyFont="1" applyBorder="1" applyProtection="1">
      <protection locked="0"/>
    </xf>
    <xf numFmtId="0" fontId="41" fillId="0" borderId="24" xfId="3" applyFont="1" applyBorder="1" applyProtection="1">
      <protection locked="0"/>
    </xf>
    <xf numFmtId="4" fontId="40" fillId="0" borderId="23" xfId="3" applyNumberFormat="1" applyFont="1" applyBorder="1" applyAlignment="1" applyProtection="1">
      <alignment horizontal="center"/>
      <protection locked="0"/>
    </xf>
    <xf numFmtId="0" fontId="39" fillId="0" borderId="0" xfId="9" applyFont="1"/>
    <xf numFmtId="0" fontId="51" fillId="0" borderId="0" xfId="9" applyFont="1" applyAlignment="1">
      <alignment horizontal="center"/>
    </xf>
    <xf numFmtId="0" fontId="50" fillId="0" borderId="0" xfId="9" applyFont="1"/>
    <xf numFmtId="0" fontId="49" fillId="0" borderId="0" xfId="9" applyFont="1"/>
    <xf numFmtId="0" fontId="48" fillId="0" borderId="0" xfId="9" applyFont="1"/>
    <xf numFmtId="49" fontId="48" fillId="0" borderId="0" xfId="9" applyNumberFormat="1" applyFont="1"/>
    <xf numFmtId="0" fontId="40" fillId="0" borderId="0" xfId="9" applyFont="1"/>
    <xf numFmtId="0" fontId="40" fillId="0" borderId="0" xfId="9" applyFont="1" applyProtection="1">
      <protection locked="0"/>
    </xf>
    <xf numFmtId="0" fontId="43" fillId="0" borderId="66" xfId="9" applyFont="1" applyBorder="1" applyAlignment="1">
      <alignment horizontal="center"/>
    </xf>
    <xf numFmtId="0" fontId="43" fillId="0" borderId="66" xfId="9" applyFont="1" applyBorder="1" applyAlignment="1">
      <alignment horizontal="center" vertical="center"/>
    </xf>
    <xf numFmtId="0" fontId="43" fillId="0" borderId="70" xfId="9" applyFont="1" applyBorder="1" applyAlignment="1">
      <alignment horizontal="center"/>
    </xf>
    <xf numFmtId="0" fontId="43" fillId="0" borderId="70" xfId="9" applyFont="1" applyBorder="1" applyAlignment="1">
      <alignment horizontal="center" vertical="center"/>
    </xf>
    <xf numFmtId="0" fontId="43" fillId="0" borderId="71" xfId="9" applyFont="1" applyBorder="1" applyAlignment="1" applyProtection="1">
      <alignment horizontal="center"/>
      <protection locked="0"/>
    </xf>
    <xf numFmtId="169" fontId="43" fillId="0" borderId="72" xfId="9" applyNumberFormat="1" applyFont="1" applyBorder="1" applyAlignment="1" applyProtection="1">
      <alignment horizontal="center"/>
      <protection locked="0"/>
    </xf>
    <xf numFmtId="169" fontId="43" fillId="0" borderId="73" xfId="9" applyNumberFormat="1" applyFont="1" applyBorder="1" applyAlignment="1" applyProtection="1">
      <alignment horizontal="center"/>
      <protection locked="0"/>
    </xf>
    <xf numFmtId="0" fontId="43" fillId="0" borderId="0" xfId="9" applyFont="1" applyAlignment="1" applyProtection="1">
      <alignment horizontal="center"/>
      <protection locked="0"/>
    </xf>
    <xf numFmtId="169" fontId="43" fillId="0" borderId="0" xfId="9" applyNumberFormat="1" applyFont="1" applyAlignment="1" applyProtection="1">
      <alignment horizontal="center"/>
      <protection locked="0"/>
    </xf>
    <xf numFmtId="0" fontId="40" fillId="0" borderId="74" xfId="9" applyFont="1" applyBorder="1" applyAlignment="1">
      <alignment horizontal="center" vertical="center"/>
    </xf>
    <xf numFmtId="0" fontId="40" fillId="0" borderId="68" xfId="9" applyFont="1" applyBorder="1" applyAlignment="1">
      <alignment horizontal="center" vertical="center"/>
    </xf>
    <xf numFmtId="49" fontId="44" fillId="0" borderId="68" xfId="9" applyNumberFormat="1" applyFont="1" applyBorder="1" applyAlignment="1" applyProtection="1">
      <alignment horizontal="center" vertical="top"/>
      <protection locked="0"/>
    </xf>
    <xf numFmtId="49" fontId="43" fillId="0" borderId="75" xfId="9" applyNumberFormat="1" applyFont="1" applyBorder="1" applyAlignment="1">
      <alignment horizontal="center" vertical="center"/>
    </xf>
    <xf numFmtId="0" fontId="45" fillId="0" borderId="68" xfId="10" applyFont="1" applyBorder="1" applyAlignment="1">
      <alignment horizontal="center" wrapText="1"/>
    </xf>
    <xf numFmtId="49" fontId="44" fillId="0" borderId="75" xfId="10" applyNumberFormat="1" applyFont="1" applyBorder="1" applyAlignment="1" applyProtection="1">
      <alignment horizontal="center" vertical="top"/>
      <protection locked="0"/>
    </xf>
    <xf numFmtId="1" fontId="44" fillId="0" borderId="68" xfId="10" applyNumberFormat="1" applyFont="1" applyBorder="1" applyAlignment="1" applyProtection="1">
      <alignment horizontal="center" vertical="top"/>
      <protection locked="0"/>
    </xf>
    <xf numFmtId="4" fontId="40" fillId="0" borderId="75" xfId="10" applyNumberFormat="1" applyFont="1" applyBorder="1" applyAlignment="1" applyProtection="1">
      <alignment horizontal="center"/>
      <protection locked="0"/>
    </xf>
    <xf numFmtId="4" fontId="40" fillId="0" borderId="68" xfId="10" applyNumberFormat="1" applyFont="1" applyBorder="1" applyAlignment="1" applyProtection="1">
      <alignment horizontal="center"/>
      <protection locked="0"/>
    </xf>
    <xf numFmtId="4" fontId="40" fillId="0" borderId="69" xfId="10" applyNumberFormat="1" applyFont="1" applyBorder="1" applyAlignment="1" applyProtection="1">
      <alignment horizontal="center"/>
      <protection locked="0"/>
    </xf>
    <xf numFmtId="4" fontId="40" fillId="0" borderId="0" xfId="10" applyNumberFormat="1" applyFont="1" applyAlignment="1" applyProtection="1">
      <alignment horizontal="center"/>
      <protection locked="0"/>
    </xf>
    <xf numFmtId="0" fontId="44" fillId="0" borderId="76" xfId="9" applyFont="1" applyBorder="1" applyAlignment="1" applyProtection="1">
      <alignment horizontal="center" vertical="top"/>
      <protection locked="0"/>
    </xf>
    <xf numFmtId="0" fontId="40" fillId="0" borderId="77" xfId="9" applyFont="1" applyBorder="1" applyAlignment="1">
      <alignment horizontal="center" vertical="center"/>
    </xf>
    <xf numFmtId="0" fontId="44" fillId="0" borderId="77" xfId="9" applyFont="1" applyBorder="1" applyAlignment="1" applyProtection="1">
      <alignment horizontal="center" vertical="top"/>
      <protection locked="0"/>
    </xf>
    <xf numFmtId="49" fontId="43" fillId="0" borderId="78" xfId="9" applyNumberFormat="1" applyFont="1" applyBorder="1" applyAlignment="1">
      <alignment horizontal="center" vertical="center"/>
    </xf>
    <xf numFmtId="0" fontId="43" fillId="0" borderId="77" xfId="6" applyFont="1" applyBorder="1" applyAlignment="1">
      <alignment horizontal="left" vertical="center"/>
    </xf>
    <xf numFmtId="0" fontId="44" fillId="0" borderId="77" xfId="6" applyFont="1" applyBorder="1" applyAlignment="1">
      <alignment horizontal="center"/>
    </xf>
    <xf numFmtId="0" fontId="42" fillId="0" borderId="77" xfId="6" applyFont="1" applyBorder="1" applyAlignment="1">
      <alignment horizontal="center" vertical="center"/>
    </xf>
    <xf numFmtId="4" fontId="42" fillId="0" borderId="77" xfId="6" applyNumberFormat="1" applyFont="1" applyBorder="1" applyAlignment="1" applyProtection="1">
      <alignment horizontal="center"/>
      <protection locked="0"/>
    </xf>
    <xf numFmtId="4" fontId="42" fillId="0" borderId="79" xfId="6" applyNumberFormat="1" applyFont="1" applyBorder="1" applyAlignment="1" applyProtection="1">
      <alignment horizontal="center"/>
      <protection locked="0"/>
    </xf>
    <xf numFmtId="4" fontId="42" fillId="0" borderId="80" xfId="6" applyNumberFormat="1" applyFont="1" applyBorder="1" applyAlignment="1" applyProtection="1">
      <alignment horizontal="center"/>
      <protection locked="0"/>
    </xf>
    <xf numFmtId="2" fontId="39" fillId="0" borderId="0" xfId="9" applyNumberFormat="1" applyFont="1"/>
    <xf numFmtId="49" fontId="43" fillId="0" borderId="81" xfId="9" applyNumberFormat="1" applyFont="1" applyBorder="1" applyAlignment="1">
      <alignment horizontal="center" vertical="center"/>
    </xf>
    <xf numFmtId="0" fontId="43" fillId="0" borderId="79" xfId="6" applyFont="1" applyBorder="1" applyAlignment="1">
      <alignment horizontal="left" vertical="center"/>
    </xf>
    <xf numFmtId="49" fontId="44" fillId="0" borderId="78" xfId="9" applyNumberFormat="1" applyFont="1" applyBorder="1" applyAlignment="1" applyProtection="1">
      <alignment horizontal="center" vertical="top"/>
      <protection locked="0"/>
    </xf>
    <xf numFmtId="1" fontId="44" fillId="0" borderId="77" xfId="9" applyNumberFormat="1" applyFont="1" applyBorder="1" applyAlignment="1" applyProtection="1">
      <alignment horizontal="center" vertical="top"/>
      <protection locked="0"/>
    </xf>
    <xf numFmtId="4" fontId="40" fillId="0" borderId="78" xfId="9" applyNumberFormat="1" applyFont="1" applyBorder="1" applyAlignment="1" applyProtection="1">
      <alignment horizontal="center"/>
      <protection locked="0"/>
    </xf>
    <xf numFmtId="4" fontId="40" fillId="0" borderId="77" xfId="9" applyNumberFormat="1" applyFont="1" applyBorder="1" applyAlignment="1" applyProtection="1">
      <alignment horizontal="center"/>
      <protection locked="0"/>
    </xf>
    <xf numFmtId="4" fontId="40" fillId="0" borderId="82" xfId="9" applyNumberFormat="1" applyFont="1" applyBorder="1" applyAlignment="1" applyProtection="1">
      <alignment horizontal="center"/>
      <protection locked="0"/>
    </xf>
    <xf numFmtId="4" fontId="40" fillId="0" borderId="0" xfId="9" applyNumberFormat="1" applyFont="1" applyAlignment="1" applyProtection="1">
      <alignment horizontal="center"/>
      <protection locked="0"/>
    </xf>
    <xf numFmtId="0" fontId="43" fillId="0" borderId="77" xfId="9" applyFont="1" applyBorder="1" applyAlignment="1">
      <alignment horizontal="center"/>
    </xf>
    <xf numFmtId="3" fontId="42" fillId="0" borderId="77" xfId="6" applyNumberFormat="1" applyFont="1" applyBorder="1" applyAlignment="1">
      <alignment horizontal="center" vertical="center"/>
    </xf>
    <xf numFmtId="4" fontId="40" fillId="0" borderId="77" xfId="6" applyNumberFormat="1" applyFont="1" applyBorder="1" applyAlignment="1" applyProtection="1">
      <alignment horizontal="center"/>
      <protection locked="0"/>
    </xf>
    <xf numFmtId="49" fontId="43" fillId="0" borderId="77" xfId="11" applyNumberFormat="1" applyFont="1" applyBorder="1" applyAlignment="1">
      <alignment horizontal="center" vertical="center"/>
    </xf>
    <xf numFmtId="0" fontId="45" fillId="0" borderId="79" xfId="10" applyFont="1" applyBorder="1" applyAlignment="1">
      <alignment horizontal="left" wrapText="1"/>
    </xf>
    <xf numFmtId="49" fontId="44" fillId="0" borderId="78" xfId="10" applyNumberFormat="1" applyFont="1" applyBorder="1" applyAlignment="1" applyProtection="1">
      <alignment horizontal="center" vertical="top"/>
      <protection locked="0"/>
    </xf>
    <xf numFmtId="1" fontId="44" fillId="0" borderId="77" xfId="10" applyNumberFormat="1" applyFont="1" applyBorder="1" applyAlignment="1" applyProtection="1">
      <alignment horizontal="center" vertical="top"/>
      <protection locked="0"/>
    </xf>
    <xf numFmtId="4" fontId="40" fillId="0" borderId="78" xfId="10" applyNumberFormat="1" applyFont="1" applyBorder="1" applyAlignment="1" applyProtection="1">
      <alignment horizontal="center"/>
      <protection locked="0"/>
    </xf>
    <xf numFmtId="4" fontId="40" fillId="0" borderId="77" xfId="10" applyNumberFormat="1" applyFont="1" applyBorder="1" applyAlignment="1" applyProtection="1">
      <alignment horizontal="center"/>
      <protection locked="0"/>
    </xf>
    <xf numFmtId="4" fontId="40" fillId="0" borderId="82" xfId="10" applyNumberFormat="1" applyFont="1" applyBorder="1" applyAlignment="1" applyProtection="1">
      <alignment horizontal="center"/>
      <protection locked="0"/>
    </xf>
    <xf numFmtId="0" fontId="45" fillId="0" borderId="83" xfId="10" applyFont="1" applyBorder="1" applyAlignment="1">
      <alignment horizontal="left" wrapText="1"/>
    </xf>
    <xf numFmtId="49" fontId="44" fillId="0" borderId="84" xfId="10" applyNumberFormat="1" applyFont="1" applyBorder="1" applyAlignment="1" applyProtection="1">
      <alignment horizontal="center" vertical="top"/>
      <protection locked="0"/>
    </xf>
    <xf numFmtId="1" fontId="44" fillId="0" borderId="81" xfId="10" applyNumberFormat="1" applyFont="1" applyBorder="1" applyAlignment="1" applyProtection="1">
      <alignment horizontal="center" vertical="top"/>
      <protection locked="0"/>
    </xf>
    <xf numFmtId="4" fontId="40" fillId="0" borderId="84" xfId="10" applyNumberFormat="1" applyFont="1" applyBorder="1" applyAlignment="1" applyProtection="1">
      <alignment horizontal="center"/>
      <protection locked="0"/>
    </xf>
    <xf numFmtId="4" fontId="40" fillId="0" borderId="81" xfId="10" applyNumberFormat="1" applyFont="1" applyBorder="1" applyAlignment="1" applyProtection="1">
      <alignment horizontal="center"/>
      <protection locked="0"/>
    </xf>
    <xf numFmtId="4" fontId="40" fillId="0" borderId="85" xfId="10" applyNumberFormat="1" applyFont="1" applyBorder="1" applyAlignment="1" applyProtection="1">
      <alignment horizontal="center"/>
      <protection locked="0"/>
    </xf>
    <xf numFmtId="49" fontId="43" fillId="0" borderId="81" xfId="11" applyNumberFormat="1" applyFont="1" applyBorder="1" applyAlignment="1">
      <alignment horizontal="center" vertical="center"/>
    </xf>
    <xf numFmtId="49" fontId="44" fillId="0" borderId="86" xfId="9" applyNumberFormat="1" applyFont="1" applyBorder="1" applyAlignment="1" applyProtection="1">
      <alignment horizontal="center" vertical="top"/>
      <protection locked="0"/>
    </xf>
    <xf numFmtId="0" fontId="40" fillId="0" borderId="81" xfId="9" applyFont="1" applyBorder="1" applyAlignment="1">
      <alignment horizontal="center" vertical="center"/>
    </xf>
    <xf numFmtId="49" fontId="44" fillId="0" borderId="81" xfId="9" applyNumberFormat="1" applyFont="1" applyBorder="1" applyAlignment="1" applyProtection="1">
      <alignment horizontal="center" vertical="top"/>
      <protection locked="0"/>
    </xf>
    <xf numFmtId="170" fontId="44" fillId="0" borderId="81" xfId="10" applyNumberFormat="1" applyFont="1" applyBorder="1" applyAlignment="1" applyProtection="1">
      <alignment horizontal="center" vertical="top"/>
      <protection locked="0"/>
    </xf>
    <xf numFmtId="0" fontId="44" fillId="0" borderId="86" xfId="9" applyFont="1" applyBorder="1" applyAlignment="1" applyProtection="1">
      <alignment horizontal="center" vertical="top"/>
      <protection locked="0"/>
    </xf>
    <xf numFmtId="0" fontId="44" fillId="0" borderId="81" xfId="9" applyFont="1" applyBorder="1" applyAlignment="1" applyProtection="1">
      <alignment horizontal="center" vertical="top"/>
      <protection locked="0"/>
    </xf>
    <xf numFmtId="0" fontId="45" fillId="0" borderId="83" xfId="10" applyFont="1" applyBorder="1" applyAlignment="1">
      <alignment wrapText="1"/>
    </xf>
    <xf numFmtId="0" fontId="45" fillId="0" borderId="83" xfId="10" applyFont="1" applyBorder="1" applyAlignment="1">
      <alignment horizontal="center" wrapText="1"/>
    </xf>
    <xf numFmtId="0" fontId="45" fillId="0" borderId="79" xfId="6" applyFont="1" applyBorder="1" applyAlignment="1">
      <alignment wrapText="1"/>
    </xf>
    <xf numFmtId="49" fontId="44" fillId="0" borderId="77" xfId="6" applyNumberFormat="1" applyFont="1" applyBorder="1" applyAlignment="1" applyProtection="1">
      <alignment horizontal="center" vertical="top"/>
      <protection locked="0"/>
    </xf>
    <xf numFmtId="1" fontId="44" fillId="0" borderId="77" xfId="6" applyNumberFormat="1" applyFont="1" applyBorder="1" applyAlignment="1" applyProtection="1">
      <alignment horizontal="center" vertical="top"/>
      <protection locked="0"/>
    </xf>
    <xf numFmtId="4" fontId="40" fillId="0" borderId="87" xfId="6" applyNumberFormat="1" applyFont="1" applyBorder="1" applyAlignment="1" applyProtection="1">
      <alignment horizontal="center"/>
      <protection locked="0"/>
    </xf>
    <xf numFmtId="4" fontId="40" fillId="0" borderId="81" xfId="6" applyNumberFormat="1" applyFont="1" applyBorder="1" applyAlignment="1" applyProtection="1">
      <alignment horizontal="center"/>
      <protection locked="0"/>
    </xf>
    <xf numFmtId="4" fontId="40" fillId="0" borderId="82" xfId="6" applyNumberFormat="1" applyFont="1" applyBorder="1" applyAlignment="1" applyProtection="1">
      <alignment horizontal="center"/>
      <protection locked="0"/>
    </xf>
    <xf numFmtId="0" fontId="44" fillId="0" borderId="81" xfId="10" applyFont="1" applyBorder="1" applyAlignment="1" applyProtection="1">
      <alignment horizontal="center" vertical="top"/>
      <protection locked="0"/>
    </xf>
    <xf numFmtId="0" fontId="40" fillId="0" borderId="88" xfId="9" applyFont="1" applyBorder="1" applyAlignment="1">
      <alignment horizontal="center" vertical="center"/>
    </xf>
    <xf numFmtId="0" fontId="40" fillId="0" borderId="70" xfId="9" applyFont="1" applyBorder="1" applyAlignment="1">
      <alignment horizontal="center" vertical="center"/>
    </xf>
    <xf numFmtId="0" fontId="44" fillId="0" borderId="70" xfId="9" applyFont="1" applyBorder="1" applyAlignment="1" applyProtection="1">
      <alignment horizontal="center" vertical="top"/>
      <protection locked="0"/>
    </xf>
    <xf numFmtId="49" fontId="43" fillId="0" borderId="70" xfId="9" applyNumberFormat="1" applyFont="1" applyBorder="1" applyAlignment="1">
      <alignment horizontal="center" vertical="center"/>
    </xf>
    <xf numFmtId="0" fontId="45" fillId="0" borderId="89" xfId="10" applyFont="1" applyBorder="1" applyAlignment="1">
      <alignment horizontal="left" wrapText="1"/>
    </xf>
    <xf numFmtId="49" fontId="44" fillId="0" borderId="90" xfId="10" applyNumberFormat="1" applyFont="1" applyBorder="1" applyAlignment="1" applyProtection="1">
      <alignment horizontal="center" vertical="top"/>
      <protection locked="0"/>
    </xf>
    <xf numFmtId="0" fontId="44" fillId="0" borderId="71" xfId="10" applyFont="1" applyBorder="1" applyAlignment="1" applyProtection="1">
      <alignment horizontal="center" vertical="top"/>
      <protection locked="0"/>
    </xf>
    <xf numFmtId="4" fontId="40" fillId="0" borderId="90" xfId="10" applyNumberFormat="1" applyFont="1" applyBorder="1" applyAlignment="1" applyProtection="1">
      <alignment horizontal="center"/>
      <protection locked="0"/>
    </xf>
    <xf numFmtId="4" fontId="40" fillId="0" borderId="71" xfId="10" applyNumberFormat="1" applyFont="1" applyBorder="1" applyAlignment="1" applyProtection="1">
      <alignment horizontal="center"/>
      <protection locked="0"/>
    </xf>
    <xf numFmtId="4" fontId="40" fillId="0" borderId="91" xfId="10" applyNumberFormat="1" applyFont="1" applyBorder="1" applyAlignment="1" applyProtection="1">
      <alignment horizontal="center"/>
      <protection locked="0"/>
    </xf>
    <xf numFmtId="0" fontId="40" fillId="0" borderId="0" xfId="9" applyFont="1" applyAlignment="1">
      <alignment horizontal="center" vertical="center"/>
    </xf>
    <xf numFmtId="0" fontId="44" fillId="0" borderId="0" xfId="9" applyFont="1" applyAlignment="1" applyProtection="1">
      <alignment horizontal="center" vertical="top"/>
      <protection locked="0"/>
    </xf>
    <xf numFmtId="49" fontId="43" fillId="0" borderId="0" xfId="9" applyNumberFormat="1" applyFont="1" applyAlignment="1">
      <alignment horizontal="center" vertical="center"/>
    </xf>
    <xf numFmtId="0" fontId="45" fillId="0" borderId="0" xfId="9" applyFont="1" applyAlignment="1">
      <alignment horizontal="left" wrapText="1"/>
    </xf>
    <xf numFmtId="49" fontId="44" fillId="0" borderId="0" xfId="9" applyNumberFormat="1" applyFont="1" applyAlignment="1" applyProtection="1">
      <alignment horizontal="center" vertical="top"/>
      <protection locked="0"/>
    </xf>
    <xf numFmtId="1" fontId="44" fillId="0" borderId="0" xfId="9" applyNumberFormat="1" applyFont="1" applyAlignment="1" applyProtection="1">
      <alignment horizontal="center" vertical="top"/>
      <protection locked="0"/>
    </xf>
    <xf numFmtId="2" fontId="43" fillId="0" borderId="0" xfId="9" applyNumberFormat="1" applyFont="1" applyAlignment="1" applyProtection="1">
      <alignment horizontal="center"/>
      <protection locked="0"/>
    </xf>
    <xf numFmtId="2" fontId="42" fillId="0" borderId="0" xfId="9" applyNumberFormat="1" applyFont="1" applyAlignment="1" applyProtection="1">
      <alignment horizontal="center"/>
      <protection locked="0"/>
    </xf>
    <xf numFmtId="3" fontId="43" fillId="0" borderId="0" xfId="9" applyNumberFormat="1" applyFont="1" applyAlignment="1" applyProtection="1">
      <alignment horizontal="center"/>
      <protection locked="0"/>
    </xf>
    <xf numFmtId="4" fontId="42" fillId="0" borderId="0" xfId="9" applyNumberFormat="1" applyFont="1" applyAlignment="1" applyProtection="1">
      <alignment horizontal="center"/>
      <protection locked="0"/>
    </xf>
    <xf numFmtId="49" fontId="42" fillId="0" borderId="75" xfId="10" applyNumberFormat="1" applyFont="1" applyBorder="1" applyAlignment="1" applyProtection="1">
      <alignment horizontal="center" vertical="top"/>
      <protection locked="0"/>
    </xf>
    <xf numFmtId="1" fontId="42" fillId="0" borderId="68" xfId="10" applyNumberFormat="1" applyFont="1" applyBorder="1" applyAlignment="1" applyProtection="1">
      <alignment horizontal="center" vertical="top"/>
      <protection locked="0"/>
    </xf>
    <xf numFmtId="4" fontId="42" fillId="0" borderId="75" xfId="10" applyNumberFormat="1" applyFont="1" applyBorder="1" applyAlignment="1" applyProtection="1">
      <alignment horizontal="center"/>
      <protection locked="0"/>
    </xf>
    <xf numFmtId="4" fontId="42" fillId="0" borderId="69" xfId="10" applyNumberFormat="1" applyFont="1" applyBorder="1" applyAlignment="1" applyProtection="1">
      <alignment horizontal="center"/>
      <protection locked="0"/>
    </xf>
    <xf numFmtId="0" fontId="45" fillId="0" borderId="77" xfId="10" applyFont="1" applyBorder="1" applyAlignment="1">
      <alignment horizontal="left" wrapText="1"/>
    </xf>
    <xf numFmtId="168" fontId="42" fillId="0" borderId="77" xfId="10" applyNumberFormat="1" applyFont="1" applyBorder="1" applyAlignment="1" applyProtection="1">
      <alignment horizontal="center" vertical="top"/>
      <protection locked="0"/>
    </xf>
    <xf numFmtId="4" fontId="42" fillId="0" borderId="82" xfId="10" applyNumberFormat="1" applyFont="1" applyBorder="1" applyAlignment="1" applyProtection="1">
      <alignment horizontal="center"/>
      <protection locked="0"/>
    </xf>
    <xf numFmtId="1" fontId="42" fillId="0" borderId="77" xfId="10" applyNumberFormat="1" applyFont="1" applyBorder="1" applyAlignment="1" applyProtection="1">
      <alignment horizontal="center" vertical="top"/>
      <protection locked="0"/>
    </xf>
    <xf numFmtId="0" fontId="43" fillId="0" borderId="78" xfId="9" applyFont="1" applyBorder="1" applyAlignment="1">
      <alignment horizontal="center"/>
    </xf>
    <xf numFmtId="49" fontId="43" fillId="0" borderId="78" xfId="11" applyNumberFormat="1" applyFont="1" applyBorder="1" applyAlignment="1">
      <alignment horizontal="center" vertical="center"/>
    </xf>
    <xf numFmtId="0" fontId="45" fillId="0" borderId="81" xfId="10" applyFont="1" applyBorder="1" applyAlignment="1">
      <alignment horizontal="left" wrapText="1"/>
    </xf>
    <xf numFmtId="4" fontId="43" fillId="0" borderId="84" xfId="10" applyNumberFormat="1" applyFont="1" applyBorder="1" applyAlignment="1" applyProtection="1">
      <alignment horizontal="center"/>
      <protection locked="0"/>
    </xf>
    <xf numFmtId="4" fontId="42" fillId="0" borderId="81" xfId="10" applyNumberFormat="1" applyFont="1" applyBorder="1" applyAlignment="1" applyProtection="1">
      <alignment horizontal="center"/>
      <protection locked="0"/>
    </xf>
    <xf numFmtId="4" fontId="42" fillId="0" borderId="85" xfId="10" applyNumberFormat="1" applyFont="1" applyBorder="1" applyAlignment="1" applyProtection="1">
      <alignment horizontal="center"/>
      <protection locked="0"/>
    </xf>
    <xf numFmtId="4" fontId="42" fillId="0" borderId="0" xfId="10" applyNumberFormat="1" applyFont="1" applyAlignment="1" applyProtection="1">
      <alignment horizontal="center"/>
      <protection locked="0"/>
    </xf>
    <xf numFmtId="4" fontId="42" fillId="0" borderId="81" xfId="11" applyNumberFormat="1" applyFont="1" applyBorder="1" applyAlignment="1" applyProtection="1">
      <alignment horizontal="center"/>
      <protection locked="0"/>
    </xf>
    <xf numFmtId="4" fontId="42" fillId="0" borderId="0" xfId="11" applyNumberFormat="1" applyFont="1" applyAlignment="1" applyProtection="1">
      <alignment horizontal="center"/>
      <protection locked="0"/>
    </xf>
    <xf numFmtId="0" fontId="45" fillId="0" borderId="81" xfId="11" applyFont="1" applyBorder="1" applyAlignment="1">
      <alignment horizontal="left" wrapText="1"/>
    </xf>
    <xf numFmtId="49" fontId="44" fillId="0" borderId="84" xfId="11" applyNumberFormat="1" applyFont="1" applyBorder="1" applyAlignment="1" applyProtection="1">
      <alignment horizontal="center" vertical="top"/>
      <protection locked="0"/>
    </xf>
    <xf numFmtId="1" fontId="44" fillId="0" borderId="81" xfId="11" applyNumberFormat="1" applyFont="1" applyBorder="1" applyAlignment="1" applyProtection="1">
      <alignment horizontal="center" vertical="top"/>
      <protection locked="0"/>
    </xf>
    <xf numFmtId="4" fontId="43" fillId="0" borderId="84" xfId="11" applyNumberFormat="1" applyFont="1" applyBorder="1" applyAlignment="1" applyProtection="1">
      <alignment horizontal="center"/>
      <protection locked="0"/>
    </xf>
    <xf numFmtId="4" fontId="42" fillId="0" borderId="85" xfId="11" applyNumberFormat="1" applyFont="1" applyBorder="1" applyAlignment="1" applyProtection="1">
      <alignment horizontal="center"/>
      <protection locked="0"/>
    </xf>
    <xf numFmtId="49" fontId="43" fillId="0" borderId="84" xfId="9" applyNumberFormat="1" applyFont="1" applyBorder="1" applyAlignment="1">
      <alignment horizontal="center" vertical="center"/>
    </xf>
    <xf numFmtId="3" fontId="40" fillId="0" borderId="84" xfId="11" applyNumberFormat="1" applyFont="1" applyBorder="1" applyAlignment="1" applyProtection="1">
      <alignment horizontal="right"/>
      <protection locked="0"/>
    </xf>
    <xf numFmtId="2" fontId="42" fillId="0" borderId="85" xfId="11" applyNumberFormat="1" applyFont="1" applyBorder="1" applyAlignment="1" applyProtection="1">
      <alignment horizontal="center"/>
      <protection locked="0"/>
    </xf>
    <xf numFmtId="4" fontId="43" fillId="0" borderId="81" xfId="10" applyNumberFormat="1" applyFont="1" applyBorder="1" applyAlignment="1" applyProtection="1">
      <alignment horizontal="center"/>
      <protection locked="0"/>
    </xf>
    <xf numFmtId="0" fontId="45" fillId="0" borderId="81" xfId="10" applyFont="1" applyBorder="1" applyAlignment="1">
      <alignment horizontal="center" wrapText="1"/>
    </xf>
    <xf numFmtId="49" fontId="43" fillId="0" borderId="92" xfId="9" applyNumberFormat="1" applyFont="1" applyBorder="1" applyAlignment="1">
      <alignment horizontal="center" vertical="center"/>
    </xf>
    <xf numFmtId="0" fontId="45" fillId="0" borderId="70" xfId="10" applyFont="1" applyBorder="1" applyAlignment="1">
      <alignment horizontal="left" wrapText="1"/>
    </xf>
    <xf numFmtId="49" fontId="44" fillId="0" borderId="92" xfId="9" applyNumberFormat="1" applyFont="1" applyBorder="1" applyAlignment="1" applyProtection="1">
      <alignment horizontal="center" vertical="top"/>
      <protection locked="0"/>
    </xf>
    <xf numFmtId="1" fontId="44" fillId="0" borderId="70" xfId="9" applyNumberFormat="1" applyFont="1" applyBorder="1" applyAlignment="1" applyProtection="1">
      <alignment horizontal="center" vertical="top"/>
      <protection locked="0"/>
    </xf>
    <xf numFmtId="2" fontId="43" fillId="0" borderId="92" xfId="9" applyNumberFormat="1" applyFont="1" applyBorder="1" applyAlignment="1" applyProtection="1">
      <alignment horizontal="center"/>
      <protection locked="0"/>
    </xf>
    <xf numFmtId="2" fontId="42" fillId="0" borderId="70" xfId="9" applyNumberFormat="1" applyFont="1" applyBorder="1" applyAlignment="1" applyProtection="1">
      <alignment horizontal="center"/>
      <protection locked="0"/>
    </xf>
    <xf numFmtId="4" fontId="42" fillId="0" borderId="92" xfId="9" applyNumberFormat="1" applyFont="1" applyBorder="1" applyAlignment="1" applyProtection="1">
      <alignment horizontal="center"/>
      <protection locked="0"/>
    </xf>
    <xf numFmtId="4" fontId="42" fillId="0" borderId="93" xfId="9" applyNumberFormat="1" applyFont="1" applyBorder="1" applyAlignment="1" applyProtection="1">
      <alignment horizontal="center"/>
      <protection locked="0"/>
    </xf>
    <xf numFmtId="0" fontId="41" fillId="0" borderId="94" xfId="9" applyFont="1" applyBorder="1" applyAlignment="1">
      <alignment horizontal="right" vertical="center"/>
    </xf>
    <xf numFmtId="0" fontId="41" fillId="0" borderId="95" xfId="9" applyFont="1" applyBorder="1" applyAlignment="1">
      <alignment horizontal="right" vertical="center"/>
    </xf>
    <xf numFmtId="0" fontId="40" fillId="0" borderId="95" xfId="9" applyFont="1" applyBorder="1" applyAlignment="1">
      <alignment horizontal="right" vertical="center"/>
    </xf>
    <xf numFmtId="0" fontId="40" fillId="0" borderId="96" xfId="9" applyFont="1" applyBorder="1" applyAlignment="1" applyProtection="1">
      <alignment horizontal="right" vertical="center"/>
      <protection locked="0"/>
    </xf>
    <xf numFmtId="0" fontId="40" fillId="0" borderId="97" xfId="9" applyFont="1" applyBorder="1" applyAlignment="1" applyProtection="1">
      <alignment horizontal="right" vertical="center"/>
      <protection locked="0"/>
    </xf>
    <xf numFmtId="4" fontId="40" fillId="0" borderId="98" xfId="9" applyNumberFormat="1" applyFont="1" applyBorder="1" applyAlignment="1" applyProtection="1">
      <alignment horizontal="center"/>
      <protection locked="0"/>
    </xf>
    <xf numFmtId="0" fontId="40" fillId="0" borderId="99" xfId="9" applyFont="1" applyBorder="1"/>
    <xf numFmtId="0" fontId="40" fillId="0" borderId="100" xfId="9" applyFont="1" applyBorder="1" applyProtection="1">
      <protection locked="0"/>
    </xf>
    <xf numFmtId="0" fontId="40" fillId="0" borderId="101" xfId="9" applyFont="1" applyBorder="1" applyAlignment="1" applyProtection="1">
      <alignment horizontal="right" vertical="center"/>
      <protection locked="0"/>
    </xf>
    <xf numFmtId="4" fontId="40" fillId="0" borderId="102" xfId="9" applyNumberFormat="1" applyFont="1" applyBorder="1" applyAlignment="1" applyProtection="1">
      <alignment horizontal="center"/>
      <protection locked="0"/>
    </xf>
    <xf numFmtId="0" fontId="40" fillId="0" borderId="88" xfId="9" applyFont="1" applyBorder="1"/>
    <xf numFmtId="0" fontId="40" fillId="0" borderId="92" xfId="9" applyFont="1" applyBorder="1"/>
    <xf numFmtId="0" fontId="40" fillId="0" borderId="103" xfId="9" applyFont="1" applyBorder="1" applyProtection="1">
      <protection locked="0"/>
    </xf>
    <xf numFmtId="0" fontId="41" fillId="0" borderId="92" xfId="9" applyFont="1" applyBorder="1" applyProtection="1">
      <protection locked="0"/>
    </xf>
    <xf numFmtId="4" fontId="40" fillId="0" borderId="104" xfId="9" applyNumberFormat="1" applyFont="1" applyBorder="1" applyAlignment="1" applyProtection="1">
      <alignment horizontal="center"/>
      <protection locked="0"/>
    </xf>
    <xf numFmtId="4" fontId="42" fillId="0" borderId="40" xfId="12" applyNumberFormat="1" applyFont="1" applyBorder="1" applyAlignment="1" applyProtection="1">
      <alignment horizontal="center"/>
      <protection locked="0"/>
    </xf>
    <xf numFmtId="4" fontId="42" fillId="0" borderId="0" xfId="12" applyNumberFormat="1" applyFont="1" applyAlignment="1" applyProtection="1">
      <alignment horizontal="center"/>
      <protection locked="0"/>
    </xf>
    <xf numFmtId="0" fontId="45" fillId="0" borderId="40" xfId="12" applyFont="1" applyBorder="1" applyAlignment="1">
      <alignment horizontal="left" wrapText="1"/>
    </xf>
    <xf numFmtId="49" fontId="44" fillId="0" borderId="39" xfId="12" applyNumberFormat="1" applyFont="1" applyBorder="1" applyAlignment="1" applyProtection="1">
      <alignment horizontal="center" vertical="top"/>
      <protection locked="0"/>
    </xf>
    <xf numFmtId="1" fontId="44" fillId="0" borderId="40" xfId="12" applyNumberFormat="1" applyFont="1" applyBorder="1" applyAlignment="1" applyProtection="1">
      <alignment horizontal="center" vertical="top"/>
      <protection locked="0"/>
    </xf>
    <xf numFmtId="4" fontId="43" fillId="0" borderId="39" xfId="12" applyNumberFormat="1" applyFont="1" applyBorder="1" applyAlignment="1" applyProtection="1">
      <alignment horizontal="center"/>
      <protection locked="0"/>
    </xf>
    <xf numFmtId="4" fontId="42" fillId="0" borderId="38" xfId="12" applyNumberFormat="1" applyFont="1" applyBorder="1" applyAlignment="1" applyProtection="1">
      <alignment horizontal="center"/>
      <protection locked="0"/>
    </xf>
    <xf numFmtId="3" fontId="40" fillId="0" borderId="39" xfId="12" applyNumberFormat="1" applyFont="1" applyBorder="1" applyAlignment="1" applyProtection="1">
      <alignment horizontal="right"/>
      <protection locked="0"/>
    </xf>
    <xf numFmtId="2" fontId="42" fillId="0" borderId="38" xfId="12" applyNumberFormat="1" applyFont="1" applyBorder="1" applyAlignment="1" applyProtection="1">
      <alignment horizontal="center"/>
      <protection locked="0"/>
    </xf>
    <xf numFmtId="0" fontId="56" fillId="0" borderId="0" xfId="13"/>
    <xf numFmtId="0" fontId="51" fillId="0" borderId="0" xfId="13" applyFont="1" applyAlignment="1">
      <alignment horizontal="center"/>
    </xf>
    <xf numFmtId="0" fontId="56" fillId="0" borderId="0" xfId="13" applyAlignment="1">
      <alignment horizontal="center"/>
    </xf>
    <xf numFmtId="0" fontId="57" fillId="0" borderId="0" xfId="13" applyFont="1"/>
    <xf numFmtId="0" fontId="50" fillId="0" borderId="0" xfId="14" applyFont="1"/>
    <xf numFmtId="0" fontId="49" fillId="0" borderId="0" xfId="14" applyFont="1"/>
    <xf numFmtId="0" fontId="49" fillId="0" borderId="0" xfId="13" applyFont="1"/>
    <xf numFmtId="0" fontId="58" fillId="0" borderId="0" xfId="13" applyFont="1"/>
    <xf numFmtId="49" fontId="58" fillId="0" borderId="0" xfId="13" applyNumberFormat="1" applyFont="1"/>
    <xf numFmtId="0" fontId="40" fillId="0" borderId="0" xfId="13" applyFont="1"/>
    <xf numFmtId="0" fontId="40" fillId="0" borderId="0" xfId="13" applyFont="1" applyProtection="1">
      <protection locked="0"/>
    </xf>
    <xf numFmtId="0" fontId="40" fillId="0" borderId="0" xfId="13" applyFont="1" applyAlignment="1">
      <alignment horizontal="left" vertical="center"/>
    </xf>
    <xf numFmtId="49" fontId="40" fillId="0" borderId="0" xfId="13" applyNumberFormat="1" applyFont="1" applyAlignment="1">
      <alignment horizontal="left" vertical="center"/>
    </xf>
    <xf numFmtId="0" fontId="40" fillId="0" borderId="0" xfId="13" applyFont="1" applyAlignment="1" applyProtection="1">
      <alignment horizontal="left" vertical="center"/>
      <protection locked="0"/>
    </xf>
    <xf numFmtId="0" fontId="43" fillId="0" borderId="66" xfId="13" applyFont="1" applyBorder="1" applyAlignment="1">
      <alignment horizontal="center"/>
    </xf>
    <xf numFmtId="0" fontId="43" fillId="0" borderId="66" xfId="13" applyFont="1" applyBorder="1" applyAlignment="1">
      <alignment horizontal="center" vertical="center"/>
    </xf>
    <xf numFmtId="0" fontId="43" fillId="0" borderId="0" xfId="13" applyFont="1" applyAlignment="1">
      <alignment horizontal="center"/>
    </xf>
    <xf numFmtId="0" fontId="43" fillId="0" borderId="105" xfId="13" applyFont="1" applyBorder="1" applyAlignment="1">
      <alignment horizontal="center"/>
    </xf>
    <xf numFmtId="0" fontId="43" fillId="0" borderId="105" xfId="13" applyFont="1" applyBorder="1" applyAlignment="1">
      <alignment horizontal="center" vertical="center"/>
    </xf>
    <xf numFmtId="0" fontId="43" fillId="0" borderId="106" xfId="13" applyFont="1" applyBorder="1" applyAlignment="1" applyProtection="1">
      <alignment horizontal="center"/>
      <protection locked="0"/>
    </xf>
    <xf numFmtId="169" fontId="43" fillId="0" borderId="107" xfId="13" applyNumberFormat="1" applyFont="1" applyBorder="1" applyAlignment="1" applyProtection="1">
      <alignment horizontal="center"/>
      <protection locked="0"/>
    </xf>
    <xf numFmtId="169" fontId="43" fillId="0" borderId="108" xfId="13" applyNumberFormat="1" applyFont="1" applyBorder="1" applyAlignment="1" applyProtection="1">
      <alignment horizontal="center"/>
      <protection locked="0"/>
    </xf>
    <xf numFmtId="0" fontId="40" fillId="0" borderId="86" xfId="13" applyFont="1" applyBorder="1" applyAlignment="1" applyProtection="1">
      <alignment horizontal="center" vertical="center"/>
      <protection locked="0"/>
    </xf>
    <xf numFmtId="49" fontId="40" fillId="0" borderId="81" xfId="13" applyNumberFormat="1" applyFont="1" applyBorder="1" applyAlignment="1">
      <alignment horizontal="center" vertical="center"/>
    </xf>
    <xf numFmtId="0" fontId="43" fillId="0" borderId="81" xfId="13" applyFont="1" applyBorder="1" applyAlignment="1" applyProtection="1">
      <alignment horizontal="center" vertical="center"/>
      <protection locked="0"/>
    </xf>
    <xf numFmtId="49" fontId="43" fillId="0" borderId="81" xfId="13" applyNumberFormat="1" applyFont="1" applyBorder="1" applyAlignment="1">
      <alignment horizontal="center" vertical="center"/>
    </xf>
    <xf numFmtId="0" fontId="40" fillId="0" borderId="81" xfId="13" applyFont="1" applyBorder="1" applyAlignment="1">
      <alignment horizontal="left" vertical="center" wrapText="1"/>
    </xf>
    <xf numFmtId="0" fontId="40" fillId="0" borderId="81" xfId="14" applyFont="1" applyBorder="1" applyAlignment="1">
      <alignment horizontal="center" vertical="center"/>
    </xf>
    <xf numFmtId="3" fontId="40" fillId="0" borderId="81" xfId="13" applyNumberFormat="1" applyFont="1" applyBorder="1" applyAlignment="1" applyProtection="1">
      <alignment horizontal="center" vertical="center"/>
      <protection locked="0"/>
    </xf>
    <xf numFmtId="3" fontId="40" fillId="0" borderId="81" xfId="14" applyNumberFormat="1" applyFont="1" applyBorder="1" applyAlignment="1" applyProtection="1">
      <alignment horizontal="center" vertical="center"/>
      <protection locked="0"/>
    </xf>
    <xf numFmtId="3" fontId="40" fillId="0" borderId="85" xfId="14" applyNumberFormat="1" applyFont="1" applyBorder="1" applyAlignment="1" applyProtection="1">
      <alignment horizontal="center" vertical="center"/>
      <protection locked="0"/>
    </xf>
    <xf numFmtId="0" fontId="40" fillId="0" borderId="0" xfId="13" applyFont="1" applyAlignment="1">
      <alignment horizontal="right"/>
    </xf>
    <xf numFmtId="3" fontId="40" fillId="0" borderId="0" xfId="13" applyNumberFormat="1" applyFont="1" applyAlignment="1" applyProtection="1">
      <alignment horizontal="center" vertical="center"/>
      <protection locked="0"/>
    </xf>
    <xf numFmtId="3" fontId="40" fillId="0" borderId="0" xfId="14" applyNumberFormat="1" applyFont="1" applyAlignment="1" applyProtection="1">
      <alignment horizontal="center" vertical="center"/>
      <protection locked="0"/>
    </xf>
    <xf numFmtId="0" fontId="40" fillId="0" borderId="86" xfId="13" applyFont="1" applyBorder="1" applyAlignment="1">
      <alignment horizontal="center" vertical="center"/>
    </xf>
    <xf numFmtId="0" fontId="40" fillId="0" borderId="109" xfId="13" applyFont="1" applyBorder="1" applyAlignment="1">
      <alignment horizontal="center" vertical="center"/>
    </xf>
    <xf numFmtId="0" fontId="40" fillId="0" borderId="71" xfId="13" applyFont="1" applyBorder="1" applyAlignment="1">
      <alignment horizontal="center" vertical="center"/>
    </xf>
    <xf numFmtId="0" fontId="43" fillId="0" borderId="71" xfId="13" applyFont="1" applyBorder="1" applyAlignment="1" applyProtection="1">
      <alignment horizontal="center" vertical="top"/>
      <protection locked="0"/>
    </xf>
    <xf numFmtId="49" fontId="43" fillId="0" borderId="71" xfId="13" applyNumberFormat="1" applyFont="1" applyBorder="1" applyAlignment="1">
      <alignment horizontal="center" vertical="center"/>
    </xf>
    <xf numFmtId="0" fontId="45" fillId="0" borderId="71" xfId="13" applyFont="1" applyBorder="1" applyAlignment="1">
      <alignment horizontal="left" wrapText="1"/>
    </xf>
    <xf numFmtId="49" fontId="43" fillId="0" borderId="71" xfId="13" applyNumberFormat="1" applyFont="1" applyBorder="1" applyAlignment="1" applyProtection="1">
      <alignment horizontal="center" vertical="top"/>
      <protection locked="0"/>
    </xf>
    <xf numFmtId="1" fontId="43" fillId="0" borderId="71" xfId="13" applyNumberFormat="1" applyFont="1" applyBorder="1" applyAlignment="1" applyProtection="1">
      <alignment horizontal="center" vertical="top"/>
      <protection locked="0"/>
    </xf>
    <xf numFmtId="3" fontId="43" fillId="0" borderId="71" xfId="13" applyNumberFormat="1" applyFont="1" applyBorder="1" applyAlignment="1" applyProtection="1">
      <alignment horizontal="center"/>
      <protection locked="0"/>
    </xf>
    <xf numFmtId="3" fontId="40" fillId="0" borderId="71" xfId="13" applyNumberFormat="1" applyFont="1" applyBorder="1" applyAlignment="1" applyProtection="1">
      <alignment horizontal="center" vertical="center"/>
      <protection locked="0"/>
    </xf>
    <xf numFmtId="3" fontId="40" fillId="0" borderId="71" xfId="14" applyNumberFormat="1" applyFont="1" applyBorder="1" applyAlignment="1" applyProtection="1">
      <alignment horizontal="center" vertical="center"/>
      <protection locked="0"/>
    </xf>
    <xf numFmtId="3" fontId="40" fillId="0" borderId="91" xfId="14" applyNumberFormat="1" applyFont="1" applyBorder="1" applyAlignment="1" applyProtection="1">
      <alignment horizontal="center" vertical="center"/>
      <protection locked="0"/>
    </xf>
    <xf numFmtId="0" fontId="43" fillId="0" borderId="0" xfId="13" applyFont="1" applyAlignment="1">
      <alignment horizontal="right"/>
    </xf>
    <xf numFmtId="0" fontId="41" fillId="0" borderId="0" xfId="13" applyFont="1" applyAlignment="1">
      <alignment horizontal="left" vertical="center"/>
    </xf>
    <xf numFmtId="0" fontId="40" fillId="0" borderId="0" xfId="13" applyFont="1" applyAlignment="1">
      <alignment horizontal="center" vertical="center"/>
    </xf>
    <xf numFmtId="0" fontId="43" fillId="0" borderId="0" xfId="13" applyFont="1" applyAlignment="1" applyProtection="1">
      <alignment horizontal="center" vertical="top"/>
      <protection locked="0"/>
    </xf>
    <xf numFmtId="49" fontId="43" fillId="0" borderId="0" xfId="13" applyNumberFormat="1" applyFont="1" applyAlignment="1">
      <alignment horizontal="center" vertical="center"/>
    </xf>
    <xf numFmtId="0" fontId="45" fillId="0" borderId="0" xfId="13" applyFont="1" applyAlignment="1">
      <alignment horizontal="left" wrapText="1"/>
    </xf>
    <xf numFmtId="49" fontId="43" fillId="0" borderId="0" xfId="13" applyNumberFormat="1" applyFont="1" applyAlignment="1" applyProtection="1">
      <alignment horizontal="center" vertical="top"/>
      <protection locked="0"/>
    </xf>
    <xf numFmtId="1" fontId="43" fillId="0" borderId="0" xfId="13" applyNumberFormat="1" applyFont="1" applyAlignment="1" applyProtection="1">
      <alignment horizontal="center" vertical="top"/>
      <protection locked="0"/>
    </xf>
    <xf numFmtId="3" fontId="43" fillId="0" borderId="0" xfId="13" applyNumberFormat="1" applyFont="1" applyAlignment="1" applyProtection="1">
      <alignment horizontal="right"/>
      <protection locked="0"/>
    </xf>
    <xf numFmtId="1" fontId="40" fillId="0" borderId="0" xfId="13" applyNumberFormat="1" applyFont="1" applyAlignment="1" applyProtection="1">
      <alignment horizontal="center" vertical="center"/>
      <protection locked="0"/>
    </xf>
    <xf numFmtId="0" fontId="41" fillId="0" borderId="110" xfId="13" applyFont="1" applyBorder="1" applyAlignment="1">
      <alignment horizontal="right" vertical="center"/>
    </xf>
    <xf numFmtId="0" fontId="41" fillId="0" borderId="111" xfId="13" applyFont="1" applyBorder="1" applyAlignment="1">
      <alignment horizontal="right" vertical="center"/>
    </xf>
    <xf numFmtId="0" fontId="40" fillId="0" borderId="111" xfId="13" applyFont="1" applyBorder="1" applyAlignment="1">
      <alignment horizontal="right" vertical="center"/>
    </xf>
    <xf numFmtId="0" fontId="40" fillId="0" borderId="112" xfId="13" applyFont="1" applyBorder="1"/>
    <xf numFmtId="3" fontId="40" fillId="0" borderId="81" xfId="13" applyNumberFormat="1" applyFont="1" applyBorder="1" applyAlignment="1" applyProtection="1">
      <alignment horizontal="center"/>
      <protection locked="0"/>
    </xf>
    <xf numFmtId="0" fontId="40" fillId="0" borderId="87" xfId="13" applyFont="1" applyBorder="1"/>
    <xf numFmtId="0" fontId="40" fillId="0" borderId="78" xfId="13" applyFont="1" applyBorder="1"/>
    <xf numFmtId="0" fontId="40" fillId="0" borderId="0" xfId="13" applyFont="1" applyAlignment="1">
      <alignment horizontal="left"/>
    </xf>
    <xf numFmtId="0" fontId="40" fillId="0" borderId="113" xfId="13" applyFont="1" applyBorder="1" applyAlignment="1">
      <alignment horizontal="center" vertical="center"/>
    </xf>
    <xf numFmtId="49" fontId="40" fillId="0" borderId="68" xfId="13" applyNumberFormat="1" applyFont="1" applyBorder="1" applyAlignment="1">
      <alignment horizontal="center" vertical="center"/>
    </xf>
    <xf numFmtId="49" fontId="43" fillId="0" borderId="68" xfId="13" applyNumberFormat="1" applyFont="1" applyBorder="1" applyAlignment="1" applyProtection="1">
      <alignment horizontal="center" vertical="center"/>
      <protection locked="0"/>
    </xf>
    <xf numFmtId="49" fontId="43" fillId="0" borderId="68" xfId="13" applyNumberFormat="1" applyFont="1" applyBorder="1" applyAlignment="1">
      <alignment horizontal="center" vertical="center"/>
    </xf>
    <xf numFmtId="0" fontId="40" fillId="0" borderId="68" xfId="13" applyFont="1" applyBorder="1" applyAlignment="1">
      <alignment horizontal="left" vertical="center" wrapText="1"/>
    </xf>
    <xf numFmtId="0" fontId="40" fillId="0" borderId="68" xfId="14" applyFont="1" applyBorder="1" applyAlignment="1">
      <alignment horizontal="center" vertical="center"/>
    </xf>
    <xf numFmtId="3" fontId="40" fillId="0" borderId="68" xfId="13" applyNumberFormat="1" applyFont="1" applyBorder="1" applyAlignment="1" applyProtection="1">
      <alignment horizontal="center" vertical="center"/>
      <protection locked="0"/>
    </xf>
    <xf numFmtId="3" fontId="40" fillId="0" borderId="68" xfId="14" applyNumberFormat="1" applyFont="1" applyBorder="1" applyAlignment="1" applyProtection="1">
      <alignment horizontal="center" vertical="center"/>
      <protection locked="0"/>
    </xf>
    <xf numFmtId="3" fontId="40" fillId="0" borderId="69" xfId="14" applyNumberFormat="1" applyFont="1" applyBorder="1" applyAlignment="1" applyProtection="1">
      <alignment horizontal="center" vertical="center"/>
      <protection locked="0"/>
    </xf>
    <xf numFmtId="49" fontId="59" fillId="0" borderId="0" xfId="15" applyNumberFormat="1" applyFont="1"/>
    <xf numFmtId="0" fontId="39" fillId="0" borderId="0" xfId="15" applyAlignment="1">
      <alignment horizontal="left" vertical="top" indent="1"/>
    </xf>
    <xf numFmtId="0" fontId="39" fillId="0" borderId="0" xfId="15"/>
    <xf numFmtId="0" fontId="39" fillId="0" borderId="0" xfId="15" applyAlignment="1">
      <alignment horizontal="right" vertical="top"/>
    </xf>
    <xf numFmtId="3" fontId="39" fillId="0" borderId="0" xfId="15" applyNumberFormat="1" applyAlignment="1">
      <alignment vertical="top"/>
    </xf>
    <xf numFmtId="3" fontId="39" fillId="0" borderId="0" xfId="15" applyNumberFormat="1" applyAlignment="1">
      <alignment horizontal="center" vertical="top"/>
    </xf>
    <xf numFmtId="0" fontId="61" fillId="0" borderId="0" xfId="15" applyFont="1" applyAlignment="1">
      <alignment horizontal="right" vertical="top"/>
    </xf>
    <xf numFmtId="0" fontId="61" fillId="0" borderId="0" xfId="15" applyFont="1" applyAlignment="1">
      <alignment vertical="top"/>
    </xf>
    <xf numFmtId="0" fontId="39" fillId="0" borderId="0" xfId="15" applyAlignment="1">
      <alignment horizontal="center" vertical="top"/>
    </xf>
    <xf numFmtId="49" fontId="60" fillId="5" borderId="40" xfId="15" applyNumberFormat="1" applyFont="1" applyFill="1" applyBorder="1" applyAlignment="1">
      <alignment horizontal="center" vertical="top"/>
    </xf>
    <xf numFmtId="0" fontId="62" fillId="5" borderId="40" xfId="15" applyFont="1" applyFill="1" applyBorder="1" applyAlignment="1">
      <alignment horizontal="center" vertical="top"/>
    </xf>
    <xf numFmtId="0" fontId="62" fillId="5" borderId="40" xfId="15" applyFont="1" applyFill="1" applyBorder="1" applyAlignment="1">
      <alignment horizontal="center" vertical="top" wrapText="1"/>
    </xf>
    <xf numFmtId="0" fontId="63" fillId="0" borderId="40" xfId="15" applyFont="1" applyBorder="1" applyAlignment="1">
      <alignment horizontal="center" wrapText="1"/>
    </xf>
    <xf numFmtId="0" fontId="61" fillId="0" borderId="114" xfId="15" applyFont="1" applyBorder="1" applyAlignment="1">
      <alignment vertical="top"/>
    </xf>
    <xf numFmtId="0" fontId="61" fillId="0" borderId="114" xfId="15" applyFont="1" applyBorder="1" applyAlignment="1">
      <alignment vertical="top" wrapText="1"/>
    </xf>
    <xf numFmtId="0" fontId="64" fillId="0" borderId="115" xfId="15" applyFont="1" applyBorder="1" applyAlignment="1">
      <alignment vertical="top"/>
    </xf>
    <xf numFmtId="0" fontId="65" fillId="0" borderId="115" xfId="15" applyFont="1" applyBorder="1" applyAlignment="1">
      <alignment vertical="top"/>
    </xf>
    <xf numFmtId="0" fontId="64" fillId="0" borderId="115" xfId="15" applyFont="1" applyBorder="1" applyAlignment="1">
      <alignment vertical="top" wrapText="1"/>
    </xf>
    <xf numFmtId="3" fontId="64" fillId="0" borderId="115" xfId="15" applyNumberFormat="1" applyFont="1" applyBorder="1" applyAlignment="1">
      <alignment vertical="top"/>
    </xf>
    <xf numFmtId="0" fontId="66" fillId="0" borderId="47" xfId="15" applyFont="1" applyBorder="1" applyAlignment="1">
      <alignment vertical="top"/>
    </xf>
    <xf numFmtId="0" fontId="67" fillId="0" borderId="47" xfId="15" applyFont="1" applyBorder="1" applyAlignment="1">
      <alignment vertical="top"/>
    </xf>
    <xf numFmtId="0" fontId="66" fillId="0" borderId="47" xfId="15" applyFont="1" applyBorder="1" applyAlignment="1">
      <alignment vertical="top" wrapText="1"/>
    </xf>
    <xf numFmtId="3" fontId="66" fillId="0" borderId="47" xfId="15" applyNumberFormat="1" applyFont="1" applyBorder="1" applyAlignment="1">
      <alignment vertical="top"/>
    </xf>
    <xf numFmtId="0" fontId="39" fillId="0" borderId="116" xfId="15" applyBorder="1" applyAlignment="1">
      <alignment vertical="top"/>
    </xf>
    <xf numFmtId="0" fontId="68" fillId="0" borderId="116" xfId="15" applyFont="1" applyBorder="1" applyAlignment="1">
      <alignment vertical="top"/>
    </xf>
    <xf numFmtId="0" fontId="39" fillId="0" borderId="116" xfId="15" applyBorder="1" applyAlignment="1">
      <alignment vertical="top" wrapText="1"/>
    </xf>
    <xf numFmtId="3" fontId="39" fillId="0" borderId="116" xfId="15" applyNumberFormat="1" applyBorder="1" applyAlignment="1">
      <alignment vertical="top"/>
    </xf>
    <xf numFmtId="3" fontId="68" fillId="0" borderId="116" xfId="15" applyNumberFormat="1" applyFont="1" applyBorder="1" applyAlignment="1">
      <alignment vertical="top"/>
    </xf>
    <xf numFmtId="0" fontId="39" fillId="0" borderId="0" xfId="15" applyAlignment="1">
      <alignment vertical="top"/>
    </xf>
    <xf numFmtId="0" fontId="68" fillId="0" borderId="0" xfId="15" applyFont="1" applyAlignment="1">
      <alignment vertical="top"/>
    </xf>
    <xf numFmtId="0" fontId="39" fillId="0" borderId="0" xfId="15" applyAlignment="1">
      <alignment vertical="top" wrapText="1"/>
    </xf>
    <xf numFmtId="3" fontId="68" fillId="0" borderId="0" xfId="15" applyNumberFormat="1" applyFont="1" applyAlignment="1">
      <alignment vertical="top"/>
    </xf>
    <xf numFmtId="0" fontId="69" fillId="0" borderId="47" xfId="15" applyFont="1" applyBorder="1" applyAlignment="1">
      <alignment vertical="top" wrapText="1"/>
    </xf>
    <xf numFmtId="3" fontId="66" fillId="0" borderId="0" xfId="15" applyNumberFormat="1" applyFont="1" applyAlignment="1">
      <alignment vertical="top"/>
    </xf>
    <xf numFmtId="3" fontId="70" fillId="0" borderId="116" xfId="15" applyNumberFormat="1" applyFont="1" applyBorder="1" applyAlignment="1">
      <alignment vertical="top"/>
    </xf>
    <xf numFmtId="0" fontId="70" fillId="0" borderId="0" xfId="15" applyFont="1" applyAlignment="1">
      <alignment vertical="top" wrapText="1"/>
    </xf>
    <xf numFmtId="14" fontId="2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3" fillId="0" borderId="35" xfId="2" applyFont="1" applyBorder="1" applyAlignment="1">
      <alignment horizontal="center" vertical="center"/>
    </xf>
    <xf numFmtId="0" fontId="43" fillId="0" borderId="26" xfId="2" applyFont="1" applyBorder="1" applyAlignment="1">
      <alignment horizontal="center" vertical="center"/>
    </xf>
    <xf numFmtId="0" fontId="43" fillId="0" borderId="56" xfId="2" applyFont="1" applyBorder="1" applyAlignment="1">
      <alignment horizontal="center" vertical="center"/>
    </xf>
    <xf numFmtId="0" fontId="43" fillId="0" borderId="37" xfId="2" applyFont="1" applyBorder="1" applyAlignment="1">
      <alignment horizontal="center" vertical="center"/>
    </xf>
    <xf numFmtId="169" fontId="43" fillId="0" borderId="54" xfId="2" applyNumberFormat="1" applyFont="1" applyBorder="1" applyAlignment="1" applyProtection="1">
      <alignment horizontal="center"/>
      <protection locked="0"/>
    </xf>
    <xf numFmtId="169" fontId="43" fillId="0" borderId="55" xfId="2" applyNumberFormat="1" applyFont="1" applyBorder="1" applyAlignment="1" applyProtection="1">
      <alignment horizontal="center"/>
      <protection locked="0"/>
    </xf>
    <xf numFmtId="169" fontId="43" fillId="0" borderId="53" xfId="2" applyNumberFormat="1" applyFont="1" applyBorder="1" applyAlignment="1" applyProtection="1">
      <alignment horizontal="center"/>
      <protection locked="0"/>
    </xf>
    <xf numFmtId="0" fontId="43" fillId="0" borderId="65" xfId="9" applyFont="1" applyBorder="1" applyAlignment="1">
      <alignment horizontal="center" vertical="center"/>
    </xf>
    <xf numFmtId="0" fontId="43" fillId="0" borderId="67" xfId="9" applyFont="1" applyBorder="1" applyAlignment="1">
      <alignment horizontal="center" vertical="center"/>
    </xf>
    <xf numFmtId="169" fontId="43" fillId="0" borderId="68" xfId="9" applyNumberFormat="1" applyFont="1" applyBorder="1" applyAlignment="1" applyProtection="1">
      <alignment horizontal="center"/>
      <protection locked="0"/>
    </xf>
    <xf numFmtId="169" fontId="43" fillId="0" borderId="69" xfId="9" applyNumberFormat="1" applyFont="1" applyBorder="1" applyAlignment="1" applyProtection="1">
      <alignment horizontal="center"/>
      <protection locked="0"/>
    </xf>
    <xf numFmtId="0" fontId="41" fillId="0" borderId="81" xfId="13" applyFont="1" applyBorder="1" applyAlignment="1" applyProtection="1">
      <alignment horizontal="center"/>
      <protection locked="0"/>
    </xf>
    <xf numFmtId="0" fontId="43" fillId="0" borderId="94" xfId="13" applyFont="1" applyBorder="1" applyAlignment="1">
      <alignment horizontal="center" vertical="center"/>
    </xf>
    <xf numFmtId="0" fontId="43" fillId="0" borderId="66" xfId="13" applyFont="1" applyBorder="1" applyAlignment="1">
      <alignment horizontal="center" vertical="center"/>
    </xf>
    <xf numFmtId="169" fontId="43" fillId="0" borderId="68" xfId="13" applyNumberFormat="1" applyFont="1" applyBorder="1" applyAlignment="1" applyProtection="1">
      <alignment horizontal="center"/>
      <protection locked="0"/>
    </xf>
    <xf numFmtId="169" fontId="43" fillId="0" borderId="69" xfId="13" applyNumberFormat="1" applyFont="1" applyBorder="1" applyAlignment="1" applyProtection="1">
      <alignment horizontal="center"/>
      <protection locked="0"/>
    </xf>
    <xf numFmtId="1" fontId="40" fillId="0" borderId="81" xfId="13" applyNumberFormat="1" applyFont="1" applyBorder="1" applyAlignment="1" applyProtection="1">
      <alignment horizontal="center" vertical="center"/>
      <protection locked="0"/>
    </xf>
    <xf numFmtId="0" fontId="40" fillId="0" borderId="81" xfId="13" applyFont="1" applyBorder="1" applyAlignment="1" applyProtection="1">
      <alignment horizontal="center" vertical="center"/>
      <protection locked="0"/>
    </xf>
    <xf numFmtId="0" fontId="60" fillId="0" borderId="0" xfId="15" applyFont="1" applyAlignment="1">
      <alignment horizontal="left" vertical="top" indent="1"/>
    </xf>
    <xf numFmtId="0" fontId="39" fillId="0" borderId="0" xfId="15" applyAlignment="1">
      <alignment horizontal="left" vertical="top" indent="1"/>
    </xf>
    <xf numFmtId="0" fontId="60" fillId="5" borderId="40" xfId="15" applyFont="1" applyFill="1" applyBorder="1" applyAlignment="1">
      <alignment horizontal="left" vertical="top" indent="1"/>
    </xf>
  </cellXfs>
  <cellStyles count="16">
    <cellStyle name=" 1" xfId="5" xr:uid="{0FF502A3-FC4A-4252-A7AB-904342CA3BA0}"/>
    <cellStyle name="Hypertextový odkaz" xfId="1" builtinId="8"/>
    <cellStyle name="Normální" xfId="0" builtinId="0" customBuiltin="1"/>
    <cellStyle name="normální_Bod č.1 - ceny " xfId="4" xr:uid="{AC28E535-40FF-4A8C-933D-49D903037DE0}"/>
    <cellStyle name="normální_Bod č.2 - ceny " xfId="7" xr:uid="{8AE7F8C3-7DF8-4C3E-9E45-AFDE83493D51}"/>
    <cellStyle name="normální_Bod č.3 - ceny " xfId="8" xr:uid="{8521D41F-9A58-4B68-AFE7-36FB799B796F}"/>
    <cellStyle name="normální_Bod č.4 - ceny " xfId="11" xr:uid="{02EC9F76-F9DF-492E-9CEA-D37F63FE5867}"/>
    <cellStyle name="normální_Bod č.5 - ceny " xfId="12" xr:uid="{6052E064-4325-4A8D-98AB-9193C341748A}"/>
    <cellStyle name="normální_ČOV Výžlovka Nově - ceny " xfId="6" xr:uid="{6D838E40-E036-4BFF-AD93-AEA2281AC697}"/>
    <cellStyle name="normální_dálkový přenos" xfId="15" xr:uid="{75C789C8-B7B0-4759-A613-EAABD6B40D98}"/>
    <cellStyle name="normální_Kanalizace a ČOV Lichkov ZD- ceny " xfId="3" xr:uid="{472D10CB-BDA8-4F9B-921C-8B7C59E0043A}"/>
    <cellStyle name="normální_Kanalizace a ČOV Lichkov ZD- ceny _Bod č.4 - ceny " xfId="10" xr:uid="{602088D3-30A0-4117-AD28-DFC1B64C49C7}"/>
    <cellStyle name="normální_Kanalizace Litovel - Chudobín- ceny " xfId="2" xr:uid="{DE1C5AD3-8D43-48B5-93F7-7358F51EC2F0}"/>
    <cellStyle name="normální_Kanalizace Litovel - Chudobín- ceny _Bod č.4 - ceny " xfId="9" xr:uid="{CC3CE919-FD35-4508-B227-37E9BDB75A7D}"/>
    <cellStyle name="normální_Kanalizace Litovel - Chudobín- ceny _VV_Verdek" xfId="13" xr:uid="{E54AD847-1C41-42C6-BAF0-A49F798F17FD}"/>
    <cellStyle name="normální_VV_Verdek" xfId="14" xr:uid="{844DC404-306E-4BC0-8095-7E3C988CB18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9"/>
  <sheetViews>
    <sheetView showGridLines="0" tabSelected="1" workbookViewId="0">
      <selection activeCell="AC14" sqref="AC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710" t="s">
        <v>5</v>
      </c>
      <c r="AS2" s="711"/>
      <c r="AT2" s="711"/>
      <c r="AU2" s="711"/>
      <c r="AV2" s="711"/>
      <c r="AW2" s="711"/>
      <c r="AX2" s="711"/>
      <c r="AY2" s="711"/>
      <c r="AZ2" s="711"/>
      <c r="BA2" s="711"/>
      <c r="BB2" s="711"/>
      <c r="BC2" s="711"/>
      <c r="BD2" s="711"/>
      <c r="BE2" s="71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>
      <c r="B5" s="21"/>
      <c r="D5" s="24" t="s">
        <v>12</v>
      </c>
      <c r="K5" s="714" t="s">
        <v>2706</v>
      </c>
      <c r="L5" s="711"/>
      <c r="M5" s="711"/>
      <c r="N5" s="711"/>
      <c r="O5" s="711"/>
      <c r="P5" s="711"/>
      <c r="Q5" s="711"/>
      <c r="R5" s="711"/>
      <c r="S5" s="711"/>
      <c r="T5" s="711"/>
      <c r="U5" s="711"/>
      <c r="V5" s="711"/>
      <c r="W5" s="711"/>
      <c r="X5" s="711"/>
      <c r="Y5" s="711"/>
      <c r="Z5" s="711"/>
      <c r="AA5" s="711"/>
      <c r="AB5" s="711"/>
      <c r="AC5" s="711"/>
      <c r="AD5" s="711"/>
      <c r="AE5" s="711"/>
      <c r="AF5" s="711"/>
      <c r="AG5" s="711"/>
      <c r="AH5" s="711"/>
      <c r="AI5" s="711"/>
      <c r="AJ5" s="711"/>
      <c r="AR5" s="21"/>
      <c r="BS5" s="18" t="s">
        <v>6</v>
      </c>
    </row>
    <row r="6" spans="1:74" s="1" customFormat="1" ht="36.950000000000003" customHeight="1">
      <c r="B6" s="21"/>
      <c r="D6" s="26" t="s">
        <v>13</v>
      </c>
      <c r="K6" s="715" t="s">
        <v>14</v>
      </c>
      <c r="L6" s="711"/>
      <c r="M6" s="711"/>
      <c r="N6" s="711"/>
      <c r="O6" s="711"/>
      <c r="P6" s="711"/>
      <c r="Q6" s="711"/>
      <c r="R6" s="711"/>
      <c r="S6" s="711"/>
      <c r="T6" s="711"/>
      <c r="U6" s="711"/>
      <c r="V6" s="711"/>
      <c r="W6" s="711"/>
      <c r="X6" s="711"/>
      <c r="Y6" s="711"/>
      <c r="Z6" s="711"/>
      <c r="AA6" s="711"/>
      <c r="AB6" s="711"/>
      <c r="AC6" s="711"/>
      <c r="AD6" s="711"/>
      <c r="AE6" s="711"/>
      <c r="AF6" s="711"/>
      <c r="AG6" s="711"/>
      <c r="AH6" s="711"/>
      <c r="AI6" s="711"/>
      <c r="AJ6" s="711"/>
      <c r="AR6" s="21"/>
      <c r="BS6" s="18" t="s">
        <v>6</v>
      </c>
    </row>
    <row r="7" spans="1:74" s="1" customFormat="1" ht="12" customHeight="1">
      <c r="B7" s="21"/>
      <c r="D7" s="27" t="s">
        <v>15</v>
      </c>
      <c r="K7" s="25" t="s">
        <v>1</v>
      </c>
      <c r="AK7" s="27" t="s">
        <v>16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17</v>
      </c>
      <c r="K8" s="25" t="s">
        <v>18</v>
      </c>
      <c r="AK8" s="27" t="s">
        <v>19</v>
      </c>
      <c r="AN8" s="681">
        <v>45764</v>
      </c>
      <c r="AR8" s="21"/>
      <c r="BS8" s="18" t="s">
        <v>6</v>
      </c>
    </row>
    <row r="9" spans="1:74" s="1" customFormat="1" ht="14.45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20</v>
      </c>
      <c r="AK10" s="27" t="s">
        <v>21</v>
      </c>
      <c r="AN10" s="25" t="s">
        <v>1</v>
      </c>
      <c r="AR10" s="21"/>
      <c r="BS10" s="18" t="s">
        <v>6</v>
      </c>
    </row>
    <row r="11" spans="1:74" s="1" customFormat="1" ht="18.399999999999999" customHeight="1">
      <c r="B11" s="21"/>
      <c r="E11" s="25" t="s">
        <v>22</v>
      </c>
      <c r="AK11" s="27" t="s">
        <v>23</v>
      </c>
      <c r="AN11" s="25" t="s">
        <v>1</v>
      </c>
      <c r="AR11" s="21"/>
      <c r="BS11" s="18" t="s">
        <v>6</v>
      </c>
    </row>
    <row r="12" spans="1:74" s="1" customFormat="1" ht="6.95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24</v>
      </c>
      <c r="AK13" s="27" t="s">
        <v>21</v>
      </c>
      <c r="AN13" s="25" t="s">
        <v>1</v>
      </c>
      <c r="AR13" s="21"/>
      <c r="BS13" s="18" t="s">
        <v>6</v>
      </c>
    </row>
    <row r="14" spans="1:74" ht="12.75">
      <c r="B14" s="21"/>
      <c r="E14" s="25" t="s">
        <v>22</v>
      </c>
      <c r="AK14" s="27" t="s">
        <v>23</v>
      </c>
      <c r="AN14" s="25" t="s">
        <v>1</v>
      </c>
      <c r="AR14" s="21"/>
      <c r="BS14" s="18" t="s">
        <v>6</v>
      </c>
    </row>
    <row r="15" spans="1:74" s="1" customFormat="1" ht="6.95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25</v>
      </c>
      <c r="AK16" s="27" t="s">
        <v>21</v>
      </c>
      <c r="AN16" s="25" t="s">
        <v>1</v>
      </c>
      <c r="AR16" s="21"/>
      <c r="BS16" s="18" t="s">
        <v>3</v>
      </c>
    </row>
    <row r="17" spans="1:71" s="1" customFormat="1" ht="18.399999999999999" customHeight="1">
      <c r="B17" s="21"/>
      <c r="E17" s="25" t="s">
        <v>26</v>
      </c>
      <c r="AK17" s="27" t="s">
        <v>23</v>
      </c>
      <c r="AN17" s="25" t="s">
        <v>1</v>
      </c>
      <c r="AR17" s="21"/>
      <c r="BS17" s="18" t="s">
        <v>27</v>
      </c>
    </row>
    <row r="18" spans="1:71" s="1" customFormat="1" ht="6.95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28</v>
      </c>
      <c r="AK19" s="27" t="s">
        <v>21</v>
      </c>
      <c r="AN19" s="25" t="s">
        <v>1</v>
      </c>
      <c r="AR19" s="21"/>
      <c r="BS19" s="18" t="s">
        <v>6</v>
      </c>
    </row>
    <row r="20" spans="1:71" s="1" customFormat="1" ht="18.399999999999999" customHeight="1">
      <c r="B20" s="21"/>
      <c r="E20" s="25" t="s">
        <v>29</v>
      </c>
      <c r="AK20" s="27" t="s">
        <v>23</v>
      </c>
      <c r="AN20" s="25" t="s">
        <v>1</v>
      </c>
      <c r="AR20" s="21"/>
      <c r="BS20" s="18" t="s">
        <v>3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30</v>
      </c>
      <c r="AR22" s="21"/>
    </row>
    <row r="23" spans="1:71" s="1" customFormat="1" ht="16.5" customHeight="1">
      <c r="B23" s="21"/>
      <c r="E23" s="716" t="s">
        <v>1</v>
      </c>
      <c r="F23" s="716"/>
      <c r="G23" s="716"/>
      <c r="H23" s="716"/>
      <c r="I23" s="716"/>
      <c r="J23" s="716"/>
      <c r="K23" s="716"/>
      <c r="L23" s="716"/>
      <c r="M23" s="716"/>
      <c r="N23" s="716"/>
      <c r="O23" s="716"/>
      <c r="P23" s="716"/>
      <c r="Q23" s="716"/>
      <c r="R23" s="716"/>
      <c r="S23" s="716"/>
      <c r="T23" s="716"/>
      <c r="U23" s="716"/>
      <c r="V23" s="716"/>
      <c r="W23" s="716"/>
      <c r="X23" s="716"/>
      <c r="Y23" s="716"/>
      <c r="Z23" s="716"/>
      <c r="AA23" s="716"/>
      <c r="AB23" s="716"/>
      <c r="AC23" s="716"/>
      <c r="AD23" s="716"/>
      <c r="AE23" s="716"/>
      <c r="AF23" s="716"/>
      <c r="AG23" s="716"/>
      <c r="AH23" s="716"/>
      <c r="AI23" s="716"/>
      <c r="AJ23" s="716"/>
      <c r="AK23" s="716"/>
      <c r="AL23" s="716"/>
      <c r="AM23" s="716"/>
      <c r="AN23" s="716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717">
        <f>ROUND(AG94,2)</f>
        <v>0</v>
      </c>
      <c r="AL26" s="718"/>
      <c r="AM26" s="718"/>
      <c r="AN26" s="718"/>
      <c r="AO26" s="718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719" t="s">
        <v>32</v>
      </c>
      <c r="M28" s="719"/>
      <c r="N28" s="719"/>
      <c r="O28" s="719"/>
      <c r="P28" s="719"/>
      <c r="Q28" s="30"/>
      <c r="R28" s="30"/>
      <c r="S28" s="30"/>
      <c r="T28" s="30"/>
      <c r="U28" s="30"/>
      <c r="V28" s="30"/>
      <c r="W28" s="719" t="s">
        <v>33</v>
      </c>
      <c r="X28" s="719"/>
      <c r="Y28" s="719"/>
      <c r="Z28" s="719"/>
      <c r="AA28" s="719"/>
      <c r="AB28" s="719"/>
      <c r="AC28" s="719"/>
      <c r="AD28" s="719"/>
      <c r="AE28" s="719"/>
      <c r="AF28" s="30"/>
      <c r="AG28" s="30"/>
      <c r="AH28" s="30"/>
      <c r="AI28" s="30"/>
      <c r="AJ28" s="30"/>
      <c r="AK28" s="719" t="s">
        <v>34</v>
      </c>
      <c r="AL28" s="719"/>
      <c r="AM28" s="719"/>
      <c r="AN28" s="719"/>
      <c r="AO28" s="719"/>
      <c r="AP28" s="30"/>
      <c r="AQ28" s="30"/>
      <c r="AR28" s="31"/>
      <c r="BE28" s="30"/>
    </row>
    <row r="29" spans="1:71" s="3" customFormat="1" ht="14.45" customHeight="1">
      <c r="B29" s="35"/>
      <c r="D29" s="27" t="s">
        <v>35</v>
      </c>
      <c r="F29" s="27" t="s">
        <v>36</v>
      </c>
      <c r="L29" s="703">
        <v>0.21</v>
      </c>
      <c r="M29" s="704"/>
      <c r="N29" s="704"/>
      <c r="O29" s="704"/>
      <c r="P29" s="704"/>
      <c r="W29" s="705">
        <f>ROUND(AZ94, 2)</f>
        <v>0</v>
      </c>
      <c r="X29" s="704"/>
      <c r="Y29" s="704"/>
      <c r="Z29" s="704"/>
      <c r="AA29" s="704"/>
      <c r="AB29" s="704"/>
      <c r="AC29" s="704"/>
      <c r="AD29" s="704"/>
      <c r="AE29" s="704"/>
      <c r="AK29" s="705">
        <f>ROUND(AV94, 2)</f>
        <v>0</v>
      </c>
      <c r="AL29" s="704"/>
      <c r="AM29" s="704"/>
      <c r="AN29" s="704"/>
      <c r="AO29" s="704"/>
      <c r="AR29" s="35"/>
    </row>
    <row r="30" spans="1:71" s="3" customFormat="1" ht="14.45" customHeight="1">
      <c r="B30" s="35"/>
      <c r="F30" s="27" t="s">
        <v>37</v>
      </c>
      <c r="L30" s="703">
        <v>0.12</v>
      </c>
      <c r="M30" s="704"/>
      <c r="N30" s="704"/>
      <c r="O30" s="704"/>
      <c r="P30" s="704"/>
      <c r="W30" s="705">
        <f>ROUND(BA94, 2)</f>
        <v>0</v>
      </c>
      <c r="X30" s="704"/>
      <c r="Y30" s="704"/>
      <c r="Z30" s="704"/>
      <c r="AA30" s="704"/>
      <c r="AB30" s="704"/>
      <c r="AC30" s="704"/>
      <c r="AD30" s="704"/>
      <c r="AE30" s="704"/>
      <c r="AK30" s="705">
        <f>ROUND(AW94, 2)</f>
        <v>0</v>
      </c>
      <c r="AL30" s="704"/>
      <c r="AM30" s="704"/>
      <c r="AN30" s="704"/>
      <c r="AO30" s="704"/>
      <c r="AR30" s="35"/>
    </row>
    <row r="31" spans="1:71" s="3" customFormat="1" ht="14.45" hidden="1" customHeight="1">
      <c r="B31" s="35"/>
      <c r="F31" s="27" t="s">
        <v>38</v>
      </c>
      <c r="L31" s="703">
        <v>0.21</v>
      </c>
      <c r="M31" s="704"/>
      <c r="N31" s="704"/>
      <c r="O31" s="704"/>
      <c r="P31" s="704"/>
      <c r="W31" s="705">
        <f>ROUND(BB94, 2)</f>
        <v>0</v>
      </c>
      <c r="X31" s="704"/>
      <c r="Y31" s="704"/>
      <c r="Z31" s="704"/>
      <c r="AA31" s="704"/>
      <c r="AB31" s="704"/>
      <c r="AC31" s="704"/>
      <c r="AD31" s="704"/>
      <c r="AE31" s="704"/>
      <c r="AK31" s="705">
        <v>0</v>
      </c>
      <c r="AL31" s="704"/>
      <c r="AM31" s="704"/>
      <c r="AN31" s="704"/>
      <c r="AO31" s="704"/>
      <c r="AR31" s="35"/>
    </row>
    <row r="32" spans="1:71" s="3" customFormat="1" ht="14.45" hidden="1" customHeight="1">
      <c r="B32" s="35"/>
      <c r="F32" s="27" t="s">
        <v>39</v>
      </c>
      <c r="L32" s="703">
        <v>0.12</v>
      </c>
      <c r="M32" s="704"/>
      <c r="N32" s="704"/>
      <c r="O32" s="704"/>
      <c r="P32" s="704"/>
      <c r="W32" s="705">
        <f>ROUND(BC94, 2)</f>
        <v>0</v>
      </c>
      <c r="X32" s="704"/>
      <c r="Y32" s="704"/>
      <c r="Z32" s="704"/>
      <c r="AA32" s="704"/>
      <c r="AB32" s="704"/>
      <c r="AC32" s="704"/>
      <c r="AD32" s="704"/>
      <c r="AE32" s="704"/>
      <c r="AK32" s="705">
        <v>0</v>
      </c>
      <c r="AL32" s="704"/>
      <c r="AM32" s="704"/>
      <c r="AN32" s="704"/>
      <c r="AO32" s="704"/>
      <c r="AR32" s="35"/>
    </row>
    <row r="33" spans="1:57" s="3" customFormat="1" ht="14.45" hidden="1" customHeight="1">
      <c r="B33" s="35"/>
      <c r="F33" s="27" t="s">
        <v>40</v>
      </c>
      <c r="L33" s="703">
        <v>0</v>
      </c>
      <c r="M33" s="704"/>
      <c r="N33" s="704"/>
      <c r="O33" s="704"/>
      <c r="P33" s="704"/>
      <c r="W33" s="705">
        <f>ROUND(BD94, 2)</f>
        <v>0</v>
      </c>
      <c r="X33" s="704"/>
      <c r="Y33" s="704"/>
      <c r="Z33" s="704"/>
      <c r="AA33" s="704"/>
      <c r="AB33" s="704"/>
      <c r="AC33" s="704"/>
      <c r="AD33" s="704"/>
      <c r="AE33" s="704"/>
      <c r="AK33" s="705">
        <v>0</v>
      </c>
      <c r="AL33" s="704"/>
      <c r="AM33" s="704"/>
      <c r="AN33" s="704"/>
      <c r="AO33" s="704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709" t="s">
        <v>43</v>
      </c>
      <c r="Y35" s="707"/>
      <c r="Z35" s="707"/>
      <c r="AA35" s="707"/>
      <c r="AB35" s="707"/>
      <c r="AC35" s="38"/>
      <c r="AD35" s="38"/>
      <c r="AE35" s="38"/>
      <c r="AF35" s="38"/>
      <c r="AG35" s="38"/>
      <c r="AH35" s="38"/>
      <c r="AI35" s="38"/>
      <c r="AJ35" s="38"/>
      <c r="AK35" s="706">
        <f>SUM(AK26:AK33)</f>
        <v>0</v>
      </c>
      <c r="AL35" s="707"/>
      <c r="AM35" s="707"/>
      <c r="AN35" s="707"/>
      <c r="AO35" s="708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0"/>
      <c r="D49" s="41" t="s">
        <v>44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45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0"/>
      <c r="B60" s="31"/>
      <c r="C60" s="30"/>
      <c r="D60" s="43" t="s">
        <v>46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46</v>
      </c>
      <c r="AI60" s="33"/>
      <c r="AJ60" s="33"/>
      <c r="AK60" s="33"/>
      <c r="AL60" s="33"/>
      <c r="AM60" s="43" t="s">
        <v>47</v>
      </c>
      <c r="AN60" s="33"/>
      <c r="AO60" s="33"/>
      <c r="AP60" s="30"/>
      <c r="AQ60" s="30"/>
      <c r="AR60" s="31"/>
      <c r="BE60" s="30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0"/>
      <c r="B64" s="31"/>
      <c r="C64" s="30"/>
      <c r="D64" s="41" t="s">
        <v>48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49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0"/>
      <c r="B75" s="31"/>
      <c r="C75" s="30"/>
      <c r="D75" s="43" t="s">
        <v>46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46</v>
      </c>
      <c r="AI75" s="33"/>
      <c r="AJ75" s="33"/>
      <c r="AK75" s="33"/>
      <c r="AL75" s="33"/>
      <c r="AM75" s="43" t="s">
        <v>47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22" t="s">
        <v>50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7" t="s">
        <v>12</v>
      </c>
      <c r="L84" s="4" t="str">
        <f>K5</f>
        <v>3020-2025_7</v>
      </c>
      <c r="AR84" s="49"/>
    </row>
    <row r="85" spans="1:91" s="5" customFormat="1" ht="36.950000000000003" customHeight="1">
      <c r="B85" s="50"/>
      <c r="C85" s="51" t="s">
        <v>13</v>
      </c>
      <c r="L85" s="712" t="str">
        <f>K6</f>
        <v>Kanalizace Dvůr Králové nad Labem - Verdek</v>
      </c>
      <c r="M85" s="713"/>
      <c r="N85" s="713"/>
      <c r="O85" s="713"/>
      <c r="P85" s="713"/>
      <c r="Q85" s="713"/>
      <c r="R85" s="713"/>
      <c r="S85" s="713"/>
      <c r="T85" s="713"/>
      <c r="U85" s="713"/>
      <c r="V85" s="713"/>
      <c r="W85" s="713"/>
      <c r="X85" s="713"/>
      <c r="Y85" s="713"/>
      <c r="Z85" s="713"/>
      <c r="AA85" s="713"/>
      <c r="AB85" s="713"/>
      <c r="AC85" s="713"/>
      <c r="AD85" s="713"/>
      <c r="AE85" s="713"/>
      <c r="AF85" s="713"/>
      <c r="AG85" s="713"/>
      <c r="AH85" s="713"/>
      <c r="AI85" s="713"/>
      <c r="AJ85" s="713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17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Verdek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19</v>
      </c>
      <c r="AJ87" s="30"/>
      <c r="AK87" s="30"/>
      <c r="AL87" s="30"/>
      <c r="AM87" s="684">
        <f>IF(AN8= "","",AN8)</f>
        <v>45764</v>
      </c>
      <c r="AN87" s="684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7" t="s">
        <v>20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25</v>
      </c>
      <c r="AJ89" s="30"/>
      <c r="AK89" s="30"/>
      <c r="AL89" s="30"/>
      <c r="AM89" s="685" t="str">
        <f>IF(E17="","",E17)</f>
        <v>Ing. Martin Herman</v>
      </c>
      <c r="AN89" s="686"/>
      <c r="AO89" s="686"/>
      <c r="AP89" s="686"/>
      <c r="AQ89" s="30"/>
      <c r="AR89" s="31"/>
      <c r="AS89" s="687" t="s">
        <v>51</v>
      </c>
      <c r="AT89" s="688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25.7" customHeight="1">
      <c r="A90" s="30"/>
      <c r="B90" s="31"/>
      <c r="C90" s="27" t="s">
        <v>24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28</v>
      </c>
      <c r="AJ90" s="30"/>
      <c r="AK90" s="30"/>
      <c r="AL90" s="30"/>
      <c r="AM90" s="685" t="str">
        <f>IF(E20="","",E20)</f>
        <v>VIS s.r.o. Hradec Králové, Dita Paštová</v>
      </c>
      <c r="AN90" s="686"/>
      <c r="AO90" s="686"/>
      <c r="AP90" s="686"/>
      <c r="AQ90" s="30"/>
      <c r="AR90" s="31"/>
      <c r="AS90" s="689"/>
      <c r="AT90" s="690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689"/>
      <c r="AT91" s="690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702" t="s">
        <v>52</v>
      </c>
      <c r="D92" s="692"/>
      <c r="E92" s="692"/>
      <c r="F92" s="692"/>
      <c r="G92" s="692"/>
      <c r="H92" s="58"/>
      <c r="I92" s="691" t="s">
        <v>53</v>
      </c>
      <c r="J92" s="692"/>
      <c r="K92" s="692"/>
      <c r="L92" s="692"/>
      <c r="M92" s="692"/>
      <c r="N92" s="692"/>
      <c r="O92" s="692"/>
      <c r="P92" s="692"/>
      <c r="Q92" s="692"/>
      <c r="R92" s="692"/>
      <c r="S92" s="692"/>
      <c r="T92" s="692"/>
      <c r="U92" s="692"/>
      <c r="V92" s="692"/>
      <c r="W92" s="692"/>
      <c r="X92" s="692"/>
      <c r="Y92" s="692"/>
      <c r="Z92" s="692"/>
      <c r="AA92" s="692"/>
      <c r="AB92" s="692"/>
      <c r="AC92" s="692"/>
      <c r="AD92" s="692"/>
      <c r="AE92" s="692"/>
      <c r="AF92" s="692"/>
      <c r="AG92" s="694" t="s">
        <v>54</v>
      </c>
      <c r="AH92" s="692"/>
      <c r="AI92" s="692"/>
      <c r="AJ92" s="692"/>
      <c r="AK92" s="692"/>
      <c r="AL92" s="692"/>
      <c r="AM92" s="692"/>
      <c r="AN92" s="691" t="s">
        <v>55</v>
      </c>
      <c r="AO92" s="692"/>
      <c r="AP92" s="693"/>
      <c r="AQ92" s="59" t="s">
        <v>56</v>
      </c>
      <c r="AR92" s="31"/>
      <c r="AS92" s="60" t="s">
        <v>57</v>
      </c>
      <c r="AT92" s="61" t="s">
        <v>58</v>
      </c>
      <c r="AU92" s="61" t="s">
        <v>59</v>
      </c>
      <c r="AV92" s="61" t="s">
        <v>60</v>
      </c>
      <c r="AW92" s="61" t="s">
        <v>61</v>
      </c>
      <c r="AX92" s="61" t="s">
        <v>62</v>
      </c>
      <c r="AY92" s="61" t="s">
        <v>63</v>
      </c>
      <c r="AZ92" s="61" t="s">
        <v>64</v>
      </c>
      <c r="BA92" s="61" t="s">
        <v>65</v>
      </c>
      <c r="BB92" s="61" t="s">
        <v>66</v>
      </c>
      <c r="BC92" s="61" t="s">
        <v>67</v>
      </c>
      <c r="BD92" s="62" t="s">
        <v>68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69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700">
        <f>ROUND(AG95+AG106+AG107+AG113+AG117+AG120+AG123+AG126+AG127,2)</f>
        <v>0</v>
      </c>
      <c r="AH94" s="700"/>
      <c r="AI94" s="700"/>
      <c r="AJ94" s="700"/>
      <c r="AK94" s="700"/>
      <c r="AL94" s="700"/>
      <c r="AM94" s="700"/>
      <c r="AN94" s="701">
        <f t="shared" ref="AN94:AN127" si="0">SUM(AG94,AT94)</f>
        <v>0</v>
      </c>
      <c r="AO94" s="701"/>
      <c r="AP94" s="701"/>
      <c r="AQ94" s="70" t="s">
        <v>1</v>
      </c>
      <c r="AR94" s="66"/>
      <c r="AS94" s="71">
        <f>ROUND(AS95+AS106+AS107+AS113+AS117+AS120+AS123+AS126+AS127,2)</f>
        <v>0</v>
      </c>
      <c r="AT94" s="72">
        <f t="shared" ref="AT94:AT127" si="1">ROUND(SUM(AV94:AW94),2)</f>
        <v>0</v>
      </c>
      <c r="AU94" s="73">
        <f>ROUND(AU95+AU106+AU107+AU113+AU117+AU120+AU123+AU126+AU127,5)</f>
        <v>98904.792360000007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ROUND(AZ95+AZ106+AZ107+AZ113+AZ117+AZ120+AZ123+AZ126+AZ127,2)</f>
        <v>0</v>
      </c>
      <c r="BA94" s="72">
        <f>ROUND(BA95+BA106+BA107+BA113+BA117+BA120+BA123+BA126+BA127,2)</f>
        <v>0</v>
      </c>
      <c r="BB94" s="72">
        <f>ROUND(BB95+BB106+BB107+BB113+BB117+BB120+BB123+BB126+BB127,2)</f>
        <v>0</v>
      </c>
      <c r="BC94" s="72">
        <f>ROUND(BC95+BC106+BC107+BC113+BC117+BC120+BC123+BC126+BC127,2)</f>
        <v>0</v>
      </c>
      <c r="BD94" s="74">
        <f>ROUND(BD95+BD106+BD107+BD113+BD117+BD120+BD123+BD126+BD127,2)</f>
        <v>0</v>
      </c>
      <c r="BS94" s="75" t="s">
        <v>70</v>
      </c>
      <c r="BT94" s="75" t="s">
        <v>71</v>
      </c>
      <c r="BU94" s="76" t="s">
        <v>72</v>
      </c>
      <c r="BV94" s="75" t="s">
        <v>73</v>
      </c>
      <c r="BW94" s="75" t="s">
        <v>4</v>
      </c>
      <c r="BX94" s="75" t="s">
        <v>74</v>
      </c>
      <c r="CL94" s="75" t="s">
        <v>1</v>
      </c>
    </row>
    <row r="95" spans="1:91" s="7" customFormat="1" ht="16.5" customHeight="1">
      <c r="B95" s="77"/>
      <c r="C95" s="78"/>
      <c r="D95" s="683" t="s">
        <v>75</v>
      </c>
      <c r="E95" s="683"/>
      <c r="F95" s="683"/>
      <c r="G95" s="683"/>
      <c r="H95" s="683"/>
      <c r="I95" s="79"/>
      <c r="J95" s="683" t="s">
        <v>76</v>
      </c>
      <c r="K95" s="683"/>
      <c r="L95" s="683"/>
      <c r="M95" s="683"/>
      <c r="N95" s="683"/>
      <c r="O95" s="683"/>
      <c r="P95" s="683"/>
      <c r="Q95" s="683"/>
      <c r="R95" s="683"/>
      <c r="S95" s="683"/>
      <c r="T95" s="683"/>
      <c r="U95" s="683"/>
      <c r="V95" s="683"/>
      <c r="W95" s="683"/>
      <c r="X95" s="683"/>
      <c r="Y95" s="683"/>
      <c r="Z95" s="683"/>
      <c r="AA95" s="683"/>
      <c r="AB95" s="683"/>
      <c r="AC95" s="683"/>
      <c r="AD95" s="683"/>
      <c r="AE95" s="683"/>
      <c r="AF95" s="683"/>
      <c r="AG95" s="697">
        <f>ROUND(SUM(AG96:AG105),2)</f>
        <v>0</v>
      </c>
      <c r="AH95" s="696"/>
      <c r="AI95" s="696"/>
      <c r="AJ95" s="696"/>
      <c r="AK95" s="696"/>
      <c r="AL95" s="696"/>
      <c r="AM95" s="696"/>
      <c r="AN95" s="695">
        <f t="shared" si="0"/>
        <v>0</v>
      </c>
      <c r="AO95" s="696"/>
      <c r="AP95" s="696"/>
      <c r="AQ95" s="80" t="s">
        <v>77</v>
      </c>
      <c r="AR95" s="77"/>
      <c r="AS95" s="81">
        <f>ROUND(SUM(AS96:AS105),2)</f>
        <v>0</v>
      </c>
      <c r="AT95" s="82">
        <f t="shared" si="1"/>
        <v>0</v>
      </c>
      <c r="AU95" s="83">
        <f>ROUND(SUM(AU96:AU105),5)</f>
        <v>90339.243799999997</v>
      </c>
      <c r="AV95" s="82">
        <f>ROUND(AZ95*L29,2)</f>
        <v>0</v>
      </c>
      <c r="AW95" s="82">
        <f>ROUND(BA95*L30,2)</f>
        <v>0</v>
      </c>
      <c r="AX95" s="82">
        <f>ROUND(BB95*L29,2)</f>
        <v>0</v>
      </c>
      <c r="AY95" s="82">
        <f>ROUND(BC95*L30,2)</f>
        <v>0</v>
      </c>
      <c r="AZ95" s="82">
        <f>ROUND(SUM(AZ96:AZ105),2)</f>
        <v>0</v>
      </c>
      <c r="BA95" s="82">
        <f>ROUND(SUM(BA96:BA105),2)</f>
        <v>0</v>
      </c>
      <c r="BB95" s="82">
        <f>ROUND(SUM(BB96:BB105),2)</f>
        <v>0</v>
      </c>
      <c r="BC95" s="82">
        <f>ROUND(SUM(BC96:BC105),2)</f>
        <v>0</v>
      </c>
      <c r="BD95" s="84">
        <f>ROUND(SUM(BD96:BD105),2)</f>
        <v>0</v>
      </c>
      <c r="BS95" s="85" t="s">
        <v>70</v>
      </c>
      <c r="BT95" s="85" t="s">
        <v>78</v>
      </c>
      <c r="BU95" s="85" t="s">
        <v>72</v>
      </c>
      <c r="BV95" s="85" t="s">
        <v>73</v>
      </c>
      <c r="BW95" s="85" t="s">
        <v>79</v>
      </c>
      <c r="BX95" s="85" t="s">
        <v>4</v>
      </c>
      <c r="CL95" s="85" t="s">
        <v>1</v>
      </c>
      <c r="CM95" s="85" t="s">
        <v>80</v>
      </c>
    </row>
    <row r="96" spans="1:91" s="4" customFormat="1" ht="23.25" customHeight="1">
      <c r="A96" s="86" t="s">
        <v>81</v>
      </c>
      <c r="B96" s="49"/>
      <c r="C96" s="10"/>
      <c r="D96" s="10"/>
      <c r="E96" s="682" t="s">
        <v>82</v>
      </c>
      <c r="F96" s="682"/>
      <c r="G96" s="682"/>
      <c r="H96" s="682"/>
      <c r="I96" s="682"/>
      <c r="J96" s="10"/>
      <c r="K96" s="682" t="s">
        <v>83</v>
      </c>
      <c r="L96" s="682"/>
      <c r="M96" s="682"/>
      <c r="N96" s="682"/>
      <c r="O96" s="682"/>
      <c r="P96" s="682"/>
      <c r="Q96" s="682"/>
      <c r="R96" s="682"/>
      <c r="S96" s="682"/>
      <c r="T96" s="682"/>
      <c r="U96" s="682"/>
      <c r="V96" s="682"/>
      <c r="W96" s="682"/>
      <c r="X96" s="682"/>
      <c r="Y96" s="682"/>
      <c r="Z96" s="682"/>
      <c r="AA96" s="682"/>
      <c r="AB96" s="682"/>
      <c r="AC96" s="682"/>
      <c r="AD96" s="682"/>
      <c r="AE96" s="682"/>
      <c r="AF96" s="682"/>
      <c r="AG96" s="698">
        <f>'SO_01.1.1 - Stoka A3 - 1....'!J32</f>
        <v>0</v>
      </c>
      <c r="AH96" s="699"/>
      <c r="AI96" s="699"/>
      <c r="AJ96" s="699"/>
      <c r="AK96" s="699"/>
      <c r="AL96" s="699"/>
      <c r="AM96" s="699"/>
      <c r="AN96" s="698">
        <f t="shared" si="0"/>
        <v>0</v>
      </c>
      <c r="AO96" s="699"/>
      <c r="AP96" s="699"/>
      <c r="AQ96" s="87" t="s">
        <v>84</v>
      </c>
      <c r="AR96" s="49"/>
      <c r="AS96" s="88">
        <v>0</v>
      </c>
      <c r="AT96" s="89">
        <f t="shared" si="1"/>
        <v>0</v>
      </c>
      <c r="AU96" s="90">
        <f>'SO_01.1.1 - Stoka A3 - 1....'!P130</f>
        <v>3183.313302</v>
      </c>
      <c r="AV96" s="89">
        <f>'SO_01.1.1 - Stoka A3 - 1....'!J35</f>
        <v>0</v>
      </c>
      <c r="AW96" s="89">
        <f>'SO_01.1.1 - Stoka A3 - 1....'!J36</f>
        <v>0</v>
      </c>
      <c r="AX96" s="89">
        <f>'SO_01.1.1 - Stoka A3 - 1....'!J37</f>
        <v>0</v>
      </c>
      <c r="AY96" s="89">
        <f>'SO_01.1.1 - Stoka A3 - 1....'!J38</f>
        <v>0</v>
      </c>
      <c r="AZ96" s="89">
        <f>'SO_01.1.1 - Stoka A3 - 1....'!F35</f>
        <v>0</v>
      </c>
      <c r="BA96" s="89">
        <f>'SO_01.1.1 - Stoka A3 - 1....'!F36</f>
        <v>0</v>
      </c>
      <c r="BB96" s="89">
        <f>'SO_01.1.1 - Stoka A3 - 1....'!F37</f>
        <v>0</v>
      </c>
      <c r="BC96" s="89">
        <f>'SO_01.1.1 - Stoka A3 - 1....'!F38</f>
        <v>0</v>
      </c>
      <c r="BD96" s="91">
        <f>'SO_01.1.1 - Stoka A3 - 1....'!F39</f>
        <v>0</v>
      </c>
      <c r="BT96" s="25" t="s">
        <v>80</v>
      </c>
      <c r="BV96" s="25" t="s">
        <v>73</v>
      </c>
      <c r="BW96" s="25" t="s">
        <v>85</v>
      </c>
      <c r="BX96" s="25" t="s">
        <v>79</v>
      </c>
      <c r="CL96" s="25" t="s">
        <v>1</v>
      </c>
    </row>
    <row r="97" spans="1:91" s="4" customFormat="1" ht="23.25" customHeight="1">
      <c r="A97" s="86" t="s">
        <v>81</v>
      </c>
      <c r="B97" s="49"/>
      <c r="C97" s="10"/>
      <c r="D97" s="10"/>
      <c r="E97" s="682" t="s">
        <v>86</v>
      </c>
      <c r="F97" s="682"/>
      <c r="G97" s="682"/>
      <c r="H97" s="682"/>
      <c r="I97" s="682"/>
      <c r="J97" s="10"/>
      <c r="K97" s="682" t="s">
        <v>87</v>
      </c>
      <c r="L97" s="682"/>
      <c r="M97" s="682"/>
      <c r="N97" s="682"/>
      <c r="O97" s="682"/>
      <c r="P97" s="682"/>
      <c r="Q97" s="682"/>
      <c r="R97" s="682"/>
      <c r="S97" s="682"/>
      <c r="T97" s="682"/>
      <c r="U97" s="682"/>
      <c r="V97" s="682"/>
      <c r="W97" s="682"/>
      <c r="X97" s="682"/>
      <c r="Y97" s="682"/>
      <c r="Z97" s="682"/>
      <c r="AA97" s="682"/>
      <c r="AB97" s="682"/>
      <c r="AC97" s="682"/>
      <c r="AD97" s="682"/>
      <c r="AE97" s="682"/>
      <c r="AF97" s="682"/>
      <c r="AG97" s="698">
        <f>'SO_01.1.2 - Napojovací body'!J32</f>
        <v>0</v>
      </c>
      <c r="AH97" s="699"/>
      <c r="AI97" s="699"/>
      <c r="AJ97" s="699"/>
      <c r="AK97" s="699"/>
      <c r="AL97" s="699"/>
      <c r="AM97" s="699"/>
      <c r="AN97" s="698">
        <f t="shared" si="0"/>
        <v>0</v>
      </c>
      <c r="AO97" s="699"/>
      <c r="AP97" s="699"/>
      <c r="AQ97" s="87" t="s">
        <v>84</v>
      </c>
      <c r="AR97" s="49"/>
      <c r="AS97" s="88">
        <v>0</v>
      </c>
      <c r="AT97" s="89">
        <f t="shared" si="1"/>
        <v>0</v>
      </c>
      <c r="AU97" s="90">
        <f>'SO_01.1.2 - Napojovací body'!P130</f>
        <v>83.28093100000001</v>
      </c>
      <c r="AV97" s="89">
        <f>'SO_01.1.2 - Napojovací body'!J35</f>
        <v>0</v>
      </c>
      <c r="AW97" s="89">
        <f>'SO_01.1.2 - Napojovací body'!J36</f>
        <v>0</v>
      </c>
      <c r="AX97" s="89">
        <f>'SO_01.1.2 - Napojovací body'!J37</f>
        <v>0</v>
      </c>
      <c r="AY97" s="89">
        <f>'SO_01.1.2 - Napojovací body'!J38</f>
        <v>0</v>
      </c>
      <c r="AZ97" s="89">
        <f>'SO_01.1.2 - Napojovací body'!F35</f>
        <v>0</v>
      </c>
      <c r="BA97" s="89">
        <f>'SO_01.1.2 - Napojovací body'!F36</f>
        <v>0</v>
      </c>
      <c r="BB97" s="89">
        <f>'SO_01.1.2 - Napojovací body'!F37</f>
        <v>0</v>
      </c>
      <c r="BC97" s="89">
        <f>'SO_01.1.2 - Napojovací body'!F38</f>
        <v>0</v>
      </c>
      <c r="BD97" s="91">
        <f>'SO_01.1.2 - Napojovací body'!F39</f>
        <v>0</v>
      </c>
      <c r="BT97" s="25" t="s">
        <v>80</v>
      </c>
      <c r="BV97" s="25" t="s">
        <v>73</v>
      </c>
      <c r="BW97" s="25" t="s">
        <v>88</v>
      </c>
      <c r="BX97" s="25" t="s">
        <v>79</v>
      </c>
      <c r="CL97" s="25" t="s">
        <v>1</v>
      </c>
    </row>
    <row r="98" spans="1:91" s="4" customFormat="1" ht="23.25" customHeight="1">
      <c r="A98" s="86" t="s">
        <v>81</v>
      </c>
      <c r="B98" s="49"/>
      <c r="C98" s="10"/>
      <c r="D98" s="10"/>
      <c r="E98" s="682" t="s">
        <v>89</v>
      </c>
      <c r="F98" s="682"/>
      <c r="G98" s="682"/>
      <c r="H98" s="682"/>
      <c r="I98" s="682"/>
      <c r="J98" s="10"/>
      <c r="K98" s="682" t="s">
        <v>90</v>
      </c>
      <c r="L98" s="682"/>
      <c r="M98" s="682"/>
      <c r="N98" s="682"/>
      <c r="O98" s="682"/>
      <c r="P98" s="682"/>
      <c r="Q98" s="682"/>
      <c r="R98" s="682"/>
      <c r="S98" s="682"/>
      <c r="T98" s="682"/>
      <c r="U98" s="682"/>
      <c r="V98" s="682"/>
      <c r="W98" s="682"/>
      <c r="X98" s="682"/>
      <c r="Y98" s="682"/>
      <c r="Z98" s="682"/>
      <c r="AA98" s="682"/>
      <c r="AB98" s="682"/>
      <c r="AC98" s="682"/>
      <c r="AD98" s="682"/>
      <c r="AE98" s="682"/>
      <c r="AF98" s="682"/>
      <c r="AG98" s="698">
        <f>'SO_01.2.1 - Stoka A3 - 2....'!J32</f>
        <v>0</v>
      </c>
      <c r="AH98" s="699"/>
      <c r="AI98" s="699"/>
      <c r="AJ98" s="699"/>
      <c r="AK98" s="699"/>
      <c r="AL98" s="699"/>
      <c r="AM98" s="699"/>
      <c r="AN98" s="698">
        <f t="shared" si="0"/>
        <v>0</v>
      </c>
      <c r="AO98" s="699"/>
      <c r="AP98" s="699"/>
      <c r="AQ98" s="87" t="s">
        <v>84</v>
      </c>
      <c r="AR98" s="49"/>
      <c r="AS98" s="88">
        <v>0</v>
      </c>
      <c r="AT98" s="89">
        <f t="shared" si="1"/>
        <v>0</v>
      </c>
      <c r="AU98" s="90">
        <f>'SO_01.2.1 - Stoka A3 - 2....'!P131</f>
        <v>32422.763322999996</v>
      </c>
      <c r="AV98" s="89">
        <f>'SO_01.2.1 - Stoka A3 - 2....'!J35</f>
        <v>0</v>
      </c>
      <c r="AW98" s="89">
        <f>'SO_01.2.1 - Stoka A3 - 2....'!J36</f>
        <v>0</v>
      </c>
      <c r="AX98" s="89">
        <f>'SO_01.2.1 - Stoka A3 - 2....'!J37</f>
        <v>0</v>
      </c>
      <c r="AY98" s="89">
        <f>'SO_01.2.1 - Stoka A3 - 2....'!J38</f>
        <v>0</v>
      </c>
      <c r="AZ98" s="89">
        <f>'SO_01.2.1 - Stoka A3 - 2....'!F35</f>
        <v>0</v>
      </c>
      <c r="BA98" s="89">
        <f>'SO_01.2.1 - Stoka A3 - 2....'!F36</f>
        <v>0</v>
      </c>
      <c r="BB98" s="89">
        <f>'SO_01.2.1 - Stoka A3 - 2....'!F37</f>
        <v>0</v>
      </c>
      <c r="BC98" s="89">
        <f>'SO_01.2.1 - Stoka A3 - 2....'!F38</f>
        <v>0</v>
      </c>
      <c r="BD98" s="91">
        <f>'SO_01.2.1 - Stoka A3 - 2....'!F39</f>
        <v>0</v>
      </c>
      <c r="BT98" s="25" t="s">
        <v>80</v>
      </c>
      <c r="BV98" s="25" t="s">
        <v>73</v>
      </c>
      <c r="BW98" s="25" t="s">
        <v>91</v>
      </c>
      <c r="BX98" s="25" t="s">
        <v>79</v>
      </c>
      <c r="CL98" s="25" t="s">
        <v>1</v>
      </c>
    </row>
    <row r="99" spans="1:91" s="4" customFormat="1" ht="23.25" customHeight="1">
      <c r="A99" s="86" t="s">
        <v>81</v>
      </c>
      <c r="B99" s="49"/>
      <c r="C99" s="10"/>
      <c r="D99" s="10"/>
      <c r="E99" s="682" t="s">
        <v>92</v>
      </c>
      <c r="F99" s="682"/>
      <c r="G99" s="682"/>
      <c r="H99" s="682"/>
      <c r="I99" s="682"/>
      <c r="J99" s="10"/>
      <c r="K99" s="682" t="s">
        <v>93</v>
      </c>
      <c r="L99" s="682"/>
      <c r="M99" s="682"/>
      <c r="N99" s="682"/>
      <c r="O99" s="682"/>
      <c r="P99" s="682"/>
      <c r="Q99" s="682"/>
      <c r="R99" s="682"/>
      <c r="S99" s="682"/>
      <c r="T99" s="682"/>
      <c r="U99" s="682"/>
      <c r="V99" s="682"/>
      <c r="W99" s="682"/>
      <c r="X99" s="682"/>
      <c r="Y99" s="682"/>
      <c r="Z99" s="682"/>
      <c r="AA99" s="682"/>
      <c r="AB99" s="682"/>
      <c r="AC99" s="682"/>
      <c r="AD99" s="682"/>
      <c r="AE99" s="682"/>
      <c r="AF99" s="682"/>
      <c r="AG99" s="698">
        <f>'SO_01.2.1-N - Stoka A3 - ...'!J32</f>
        <v>0</v>
      </c>
      <c r="AH99" s="699"/>
      <c r="AI99" s="699"/>
      <c r="AJ99" s="699"/>
      <c r="AK99" s="699"/>
      <c r="AL99" s="699"/>
      <c r="AM99" s="699"/>
      <c r="AN99" s="698">
        <f t="shared" si="0"/>
        <v>0</v>
      </c>
      <c r="AO99" s="699"/>
      <c r="AP99" s="699"/>
      <c r="AQ99" s="87" t="s">
        <v>84</v>
      </c>
      <c r="AR99" s="49"/>
      <c r="AS99" s="88">
        <v>0</v>
      </c>
      <c r="AT99" s="89">
        <f t="shared" si="1"/>
        <v>0</v>
      </c>
      <c r="AU99" s="90">
        <f>'SO_01.2.1-N - Stoka A3 - ...'!P124</f>
        <v>474.58164599999998</v>
      </c>
      <c r="AV99" s="89">
        <f>'SO_01.2.1-N - Stoka A3 - ...'!J35</f>
        <v>0</v>
      </c>
      <c r="AW99" s="89">
        <f>'SO_01.2.1-N - Stoka A3 - ...'!J36</f>
        <v>0</v>
      </c>
      <c r="AX99" s="89">
        <f>'SO_01.2.1-N - Stoka A3 - ...'!J37</f>
        <v>0</v>
      </c>
      <c r="AY99" s="89">
        <f>'SO_01.2.1-N - Stoka A3 - ...'!J38</f>
        <v>0</v>
      </c>
      <c r="AZ99" s="89">
        <f>'SO_01.2.1-N - Stoka A3 - ...'!F35</f>
        <v>0</v>
      </c>
      <c r="BA99" s="89">
        <f>'SO_01.2.1-N - Stoka A3 - ...'!F36</f>
        <v>0</v>
      </c>
      <c r="BB99" s="89">
        <f>'SO_01.2.1-N - Stoka A3 - ...'!F37</f>
        <v>0</v>
      </c>
      <c r="BC99" s="89">
        <f>'SO_01.2.1-N - Stoka A3 - ...'!F38</f>
        <v>0</v>
      </c>
      <c r="BD99" s="91">
        <f>'SO_01.2.1-N - Stoka A3 - ...'!F39</f>
        <v>0</v>
      </c>
      <c r="BT99" s="25" t="s">
        <v>80</v>
      </c>
      <c r="BV99" s="25" t="s">
        <v>73</v>
      </c>
      <c r="BW99" s="25" t="s">
        <v>94</v>
      </c>
      <c r="BX99" s="25" t="s">
        <v>79</v>
      </c>
      <c r="CL99" s="25" t="s">
        <v>1</v>
      </c>
    </row>
    <row r="100" spans="1:91" s="4" customFormat="1" ht="23.25" customHeight="1">
      <c r="A100" s="86" t="s">
        <v>81</v>
      </c>
      <c r="B100" s="49"/>
      <c r="C100" s="10"/>
      <c r="D100" s="10"/>
      <c r="E100" s="682" t="s">
        <v>95</v>
      </c>
      <c r="F100" s="682"/>
      <c r="G100" s="682"/>
      <c r="H100" s="682"/>
      <c r="I100" s="682"/>
      <c r="J100" s="10"/>
      <c r="K100" s="682" t="s">
        <v>96</v>
      </c>
      <c r="L100" s="682"/>
      <c r="M100" s="682"/>
      <c r="N100" s="682"/>
      <c r="O100" s="682"/>
      <c r="P100" s="682"/>
      <c r="Q100" s="682"/>
      <c r="R100" s="682"/>
      <c r="S100" s="682"/>
      <c r="T100" s="682"/>
      <c r="U100" s="682"/>
      <c r="V100" s="682"/>
      <c r="W100" s="682"/>
      <c r="X100" s="682"/>
      <c r="Y100" s="682"/>
      <c r="Z100" s="682"/>
      <c r="AA100" s="682"/>
      <c r="AB100" s="682"/>
      <c r="AC100" s="682"/>
      <c r="AD100" s="682"/>
      <c r="AE100" s="682"/>
      <c r="AF100" s="682"/>
      <c r="AG100" s="698">
        <f>'SO_01.2.2-N - Napojovací ...'!J32</f>
        <v>0</v>
      </c>
      <c r="AH100" s="699"/>
      <c r="AI100" s="699"/>
      <c r="AJ100" s="699"/>
      <c r="AK100" s="699"/>
      <c r="AL100" s="699"/>
      <c r="AM100" s="699"/>
      <c r="AN100" s="698">
        <f t="shared" si="0"/>
        <v>0</v>
      </c>
      <c r="AO100" s="699"/>
      <c r="AP100" s="699"/>
      <c r="AQ100" s="87" t="s">
        <v>84</v>
      </c>
      <c r="AR100" s="49"/>
      <c r="AS100" s="88">
        <v>0</v>
      </c>
      <c r="AT100" s="89">
        <f t="shared" si="1"/>
        <v>0</v>
      </c>
      <c r="AU100" s="90">
        <f>'SO_01.2.2-N - Napojovací ...'!P130</f>
        <v>430.65933099999995</v>
      </c>
      <c r="AV100" s="89">
        <f>'SO_01.2.2-N - Napojovací ...'!J35</f>
        <v>0</v>
      </c>
      <c r="AW100" s="89">
        <f>'SO_01.2.2-N - Napojovací ...'!J36</f>
        <v>0</v>
      </c>
      <c r="AX100" s="89">
        <f>'SO_01.2.2-N - Napojovací ...'!J37</f>
        <v>0</v>
      </c>
      <c r="AY100" s="89">
        <f>'SO_01.2.2-N - Napojovací ...'!J38</f>
        <v>0</v>
      </c>
      <c r="AZ100" s="89">
        <f>'SO_01.2.2-N - Napojovací ...'!F35</f>
        <v>0</v>
      </c>
      <c r="BA100" s="89">
        <f>'SO_01.2.2-N - Napojovací ...'!F36</f>
        <v>0</v>
      </c>
      <c r="BB100" s="89">
        <f>'SO_01.2.2-N - Napojovací ...'!F37</f>
        <v>0</v>
      </c>
      <c r="BC100" s="89">
        <f>'SO_01.2.2-N - Napojovací ...'!F38</f>
        <v>0</v>
      </c>
      <c r="BD100" s="91">
        <f>'SO_01.2.2-N - Napojovací ...'!F39</f>
        <v>0</v>
      </c>
      <c r="BT100" s="25" t="s">
        <v>80</v>
      </c>
      <c r="BV100" s="25" t="s">
        <v>73</v>
      </c>
      <c r="BW100" s="25" t="s">
        <v>97</v>
      </c>
      <c r="BX100" s="25" t="s">
        <v>79</v>
      </c>
      <c r="CL100" s="25" t="s">
        <v>1</v>
      </c>
    </row>
    <row r="101" spans="1:91" s="4" customFormat="1" ht="23.25" customHeight="1">
      <c r="A101" s="86" t="s">
        <v>81</v>
      </c>
      <c r="B101" s="49"/>
      <c r="C101" s="10"/>
      <c r="D101" s="10"/>
      <c r="E101" s="682" t="s">
        <v>98</v>
      </c>
      <c r="F101" s="682"/>
      <c r="G101" s="682"/>
      <c r="H101" s="682"/>
      <c r="I101" s="682"/>
      <c r="J101" s="10"/>
      <c r="K101" s="682" t="s">
        <v>99</v>
      </c>
      <c r="L101" s="682"/>
      <c r="M101" s="682"/>
      <c r="N101" s="682"/>
      <c r="O101" s="682"/>
      <c r="P101" s="682"/>
      <c r="Q101" s="682"/>
      <c r="R101" s="682"/>
      <c r="S101" s="682"/>
      <c r="T101" s="682"/>
      <c r="U101" s="682"/>
      <c r="V101" s="682"/>
      <c r="W101" s="682"/>
      <c r="X101" s="682"/>
      <c r="Y101" s="682"/>
      <c r="Z101" s="682"/>
      <c r="AA101" s="682"/>
      <c r="AB101" s="682"/>
      <c r="AC101" s="682"/>
      <c r="AD101" s="682"/>
      <c r="AE101" s="682"/>
      <c r="AF101" s="682"/>
      <c r="AG101" s="698">
        <f>'SO_01.2.2-U - Napojovací ...'!J32</f>
        <v>0</v>
      </c>
      <c r="AH101" s="699"/>
      <c r="AI101" s="699"/>
      <c r="AJ101" s="699"/>
      <c r="AK101" s="699"/>
      <c r="AL101" s="699"/>
      <c r="AM101" s="699"/>
      <c r="AN101" s="698">
        <f t="shared" si="0"/>
        <v>0</v>
      </c>
      <c r="AO101" s="699"/>
      <c r="AP101" s="699"/>
      <c r="AQ101" s="87" t="s">
        <v>84</v>
      </c>
      <c r="AR101" s="49"/>
      <c r="AS101" s="88">
        <v>0</v>
      </c>
      <c r="AT101" s="89">
        <f t="shared" si="1"/>
        <v>0</v>
      </c>
      <c r="AU101" s="90">
        <f>'SO_01.2.2-U - Napojovací ...'!P130</f>
        <v>2777.7644930000001</v>
      </c>
      <c r="AV101" s="89">
        <f>'SO_01.2.2-U - Napojovací ...'!J35</f>
        <v>0</v>
      </c>
      <c r="AW101" s="89">
        <f>'SO_01.2.2-U - Napojovací ...'!J36</f>
        <v>0</v>
      </c>
      <c r="AX101" s="89">
        <f>'SO_01.2.2-U - Napojovací ...'!J37</f>
        <v>0</v>
      </c>
      <c r="AY101" s="89">
        <f>'SO_01.2.2-U - Napojovací ...'!J38</f>
        <v>0</v>
      </c>
      <c r="AZ101" s="89">
        <f>'SO_01.2.2-U - Napojovací ...'!F35</f>
        <v>0</v>
      </c>
      <c r="BA101" s="89">
        <f>'SO_01.2.2-U - Napojovací ...'!F36</f>
        <v>0</v>
      </c>
      <c r="BB101" s="89">
        <f>'SO_01.2.2-U - Napojovací ...'!F37</f>
        <v>0</v>
      </c>
      <c r="BC101" s="89">
        <f>'SO_01.2.2-U - Napojovací ...'!F38</f>
        <v>0</v>
      </c>
      <c r="BD101" s="91">
        <f>'SO_01.2.2-U - Napojovací ...'!F39</f>
        <v>0</v>
      </c>
      <c r="BT101" s="25" t="s">
        <v>80</v>
      </c>
      <c r="BV101" s="25" t="s">
        <v>73</v>
      </c>
      <c r="BW101" s="25" t="s">
        <v>100</v>
      </c>
      <c r="BX101" s="25" t="s">
        <v>79</v>
      </c>
      <c r="CL101" s="25" t="s">
        <v>1</v>
      </c>
    </row>
    <row r="102" spans="1:91" s="4" customFormat="1" ht="23.25" customHeight="1">
      <c r="A102" s="86" t="s">
        <v>81</v>
      </c>
      <c r="B102" s="49"/>
      <c r="C102" s="10"/>
      <c r="D102" s="10"/>
      <c r="E102" s="682" t="s">
        <v>101</v>
      </c>
      <c r="F102" s="682"/>
      <c r="G102" s="682"/>
      <c r="H102" s="682"/>
      <c r="I102" s="682"/>
      <c r="J102" s="10"/>
      <c r="K102" s="682" t="s">
        <v>102</v>
      </c>
      <c r="L102" s="682"/>
      <c r="M102" s="682"/>
      <c r="N102" s="682"/>
      <c r="O102" s="682"/>
      <c r="P102" s="682"/>
      <c r="Q102" s="682"/>
      <c r="R102" s="682"/>
      <c r="S102" s="682"/>
      <c r="T102" s="682"/>
      <c r="U102" s="682"/>
      <c r="V102" s="682"/>
      <c r="W102" s="682"/>
      <c r="X102" s="682"/>
      <c r="Y102" s="682"/>
      <c r="Z102" s="682"/>
      <c r="AA102" s="682"/>
      <c r="AB102" s="682"/>
      <c r="AC102" s="682"/>
      <c r="AD102" s="682"/>
      <c r="AE102" s="682"/>
      <c r="AF102" s="682"/>
      <c r="AG102" s="698">
        <f>'SO_01.3.1 - Stoka A3.1, A...'!J32</f>
        <v>0</v>
      </c>
      <c r="AH102" s="699"/>
      <c r="AI102" s="699"/>
      <c r="AJ102" s="699"/>
      <c r="AK102" s="699"/>
      <c r="AL102" s="699"/>
      <c r="AM102" s="699"/>
      <c r="AN102" s="698">
        <f t="shared" si="0"/>
        <v>0</v>
      </c>
      <c r="AO102" s="699"/>
      <c r="AP102" s="699"/>
      <c r="AQ102" s="87" t="s">
        <v>84</v>
      </c>
      <c r="AR102" s="49"/>
      <c r="AS102" s="88">
        <v>0</v>
      </c>
      <c r="AT102" s="89">
        <f t="shared" si="1"/>
        <v>0</v>
      </c>
      <c r="AU102" s="90">
        <f>'SO_01.3.1 - Stoka A3.1, A...'!P130</f>
        <v>42077.878466999995</v>
      </c>
      <c r="AV102" s="89">
        <f>'SO_01.3.1 - Stoka A3.1, A...'!J35</f>
        <v>0</v>
      </c>
      <c r="AW102" s="89">
        <f>'SO_01.3.1 - Stoka A3.1, A...'!J36</f>
        <v>0</v>
      </c>
      <c r="AX102" s="89">
        <f>'SO_01.3.1 - Stoka A3.1, A...'!J37</f>
        <v>0</v>
      </c>
      <c r="AY102" s="89">
        <f>'SO_01.3.1 - Stoka A3.1, A...'!J38</f>
        <v>0</v>
      </c>
      <c r="AZ102" s="89">
        <f>'SO_01.3.1 - Stoka A3.1, A...'!F35</f>
        <v>0</v>
      </c>
      <c r="BA102" s="89">
        <f>'SO_01.3.1 - Stoka A3.1, A...'!F36</f>
        <v>0</v>
      </c>
      <c r="BB102" s="89">
        <f>'SO_01.3.1 - Stoka A3.1, A...'!F37</f>
        <v>0</v>
      </c>
      <c r="BC102" s="89">
        <f>'SO_01.3.1 - Stoka A3.1, A...'!F38</f>
        <v>0</v>
      </c>
      <c r="BD102" s="91">
        <f>'SO_01.3.1 - Stoka A3.1, A...'!F39</f>
        <v>0</v>
      </c>
      <c r="BT102" s="25" t="s">
        <v>80</v>
      </c>
      <c r="BV102" s="25" t="s">
        <v>73</v>
      </c>
      <c r="BW102" s="25" t="s">
        <v>103</v>
      </c>
      <c r="BX102" s="25" t="s">
        <v>79</v>
      </c>
      <c r="CL102" s="25" t="s">
        <v>1</v>
      </c>
    </row>
    <row r="103" spans="1:91" s="4" customFormat="1" ht="23.25" customHeight="1">
      <c r="A103" s="86" t="s">
        <v>81</v>
      </c>
      <c r="B103" s="49"/>
      <c r="C103" s="10"/>
      <c r="D103" s="10"/>
      <c r="E103" s="682" t="s">
        <v>104</v>
      </c>
      <c r="F103" s="682"/>
      <c r="G103" s="682"/>
      <c r="H103" s="682"/>
      <c r="I103" s="682"/>
      <c r="J103" s="10"/>
      <c r="K103" s="682" t="s">
        <v>105</v>
      </c>
      <c r="L103" s="682"/>
      <c r="M103" s="682"/>
      <c r="N103" s="682"/>
      <c r="O103" s="682"/>
      <c r="P103" s="682"/>
      <c r="Q103" s="682"/>
      <c r="R103" s="682"/>
      <c r="S103" s="682"/>
      <c r="T103" s="682"/>
      <c r="U103" s="682"/>
      <c r="V103" s="682"/>
      <c r="W103" s="682"/>
      <c r="X103" s="682"/>
      <c r="Y103" s="682"/>
      <c r="Z103" s="682"/>
      <c r="AA103" s="682"/>
      <c r="AB103" s="682"/>
      <c r="AC103" s="682"/>
      <c r="AD103" s="682"/>
      <c r="AE103" s="682"/>
      <c r="AF103" s="682"/>
      <c r="AG103" s="698">
        <f>'SO_01.3.1-N - Stoka A3.1,...'!J32</f>
        <v>0</v>
      </c>
      <c r="AH103" s="699"/>
      <c r="AI103" s="699"/>
      <c r="AJ103" s="699"/>
      <c r="AK103" s="699"/>
      <c r="AL103" s="699"/>
      <c r="AM103" s="699"/>
      <c r="AN103" s="698">
        <f t="shared" si="0"/>
        <v>0</v>
      </c>
      <c r="AO103" s="699"/>
      <c r="AP103" s="699"/>
      <c r="AQ103" s="87" t="s">
        <v>84</v>
      </c>
      <c r="AR103" s="49"/>
      <c r="AS103" s="88">
        <v>0</v>
      </c>
      <c r="AT103" s="89">
        <f t="shared" si="1"/>
        <v>0</v>
      </c>
      <c r="AU103" s="90">
        <f>'SO_01.3.1-N - Stoka A3.1,...'!P125</f>
        <v>5640.1540210000003</v>
      </c>
      <c r="AV103" s="89">
        <f>'SO_01.3.1-N - Stoka A3.1,...'!J35</f>
        <v>0</v>
      </c>
      <c r="AW103" s="89">
        <f>'SO_01.3.1-N - Stoka A3.1,...'!J36</f>
        <v>0</v>
      </c>
      <c r="AX103" s="89">
        <f>'SO_01.3.1-N - Stoka A3.1,...'!J37</f>
        <v>0</v>
      </c>
      <c r="AY103" s="89">
        <f>'SO_01.3.1-N - Stoka A3.1,...'!J38</f>
        <v>0</v>
      </c>
      <c r="AZ103" s="89">
        <f>'SO_01.3.1-N - Stoka A3.1,...'!F35</f>
        <v>0</v>
      </c>
      <c r="BA103" s="89">
        <f>'SO_01.3.1-N - Stoka A3.1,...'!F36</f>
        <v>0</v>
      </c>
      <c r="BB103" s="89">
        <f>'SO_01.3.1-N - Stoka A3.1,...'!F37</f>
        <v>0</v>
      </c>
      <c r="BC103" s="89">
        <f>'SO_01.3.1-N - Stoka A3.1,...'!F38</f>
        <v>0</v>
      </c>
      <c r="BD103" s="91">
        <f>'SO_01.3.1-N - Stoka A3.1,...'!F39</f>
        <v>0</v>
      </c>
      <c r="BT103" s="25" t="s">
        <v>80</v>
      </c>
      <c r="BV103" s="25" t="s">
        <v>73</v>
      </c>
      <c r="BW103" s="25" t="s">
        <v>106</v>
      </c>
      <c r="BX103" s="25" t="s">
        <v>79</v>
      </c>
      <c r="CL103" s="25" t="s">
        <v>1</v>
      </c>
    </row>
    <row r="104" spans="1:91" s="4" customFormat="1" ht="23.25" customHeight="1">
      <c r="A104" s="86" t="s">
        <v>81</v>
      </c>
      <c r="B104" s="49"/>
      <c r="C104" s="10"/>
      <c r="D104" s="10"/>
      <c r="E104" s="682" t="s">
        <v>107</v>
      </c>
      <c r="F104" s="682"/>
      <c r="G104" s="682"/>
      <c r="H104" s="682"/>
      <c r="I104" s="682"/>
      <c r="J104" s="10"/>
      <c r="K104" s="682" t="s">
        <v>96</v>
      </c>
      <c r="L104" s="682"/>
      <c r="M104" s="682"/>
      <c r="N104" s="682"/>
      <c r="O104" s="682"/>
      <c r="P104" s="682"/>
      <c r="Q104" s="682"/>
      <c r="R104" s="682"/>
      <c r="S104" s="682"/>
      <c r="T104" s="682"/>
      <c r="U104" s="682"/>
      <c r="V104" s="682"/>
      <c r="W104" s="682"/>
      <c r="X104" s="682"/>
      <c r="Y104" s="682"/>
      <c r="Z104" s="682"/>
      <c r="AA104" s="682"/>
      <c r="AB104" s="682"/>
      <c r="AC104" s="682"/>
      <c r="AD104" s="682"/>
      <c r="AE104" s="682"/>
      <c r="AF104" s="682"/>
      <c r="AG104" s="698">
        <f>'SO_01.3.2-N - Napojovací ...'!J32</f>
        <v>0</v>
      </c>
      <c r="AH104" s="699"/>
      <c r="AI104" s="699"/>
      <c r="AJ104" s="699"/>
      <c r="AK104" s="699"/>
      <c r="AL104" s="699"/>
      <c r="AM104" s="699"/>
      <c r="AN104" s="698">
        <f t="shared" si="0"/>
        <v>0</v>
      </c>
      <c r="AO104" s="699"/>
      <c r="AP104" s="699"/>
      <c r="AQ104" s="87" t="s">
        <v>84</v>
      </c>
      <c r="AR104" s="49"/>
      <c r="AS104" s="88">
        <v>0</v>
      </c>
      <c r="AT104" s="89">
        <f t="shared" si="1"/>
        <v>0</v>
      </c>
      <c r="AU104" s="90">
        <f>'SO_01.3.2-N - Napojovací ...'!P130</f>
        <v>174.74384299999997</v>
      </c>
      <c r="AV104" s="89">
        <f>'SO_01.3.2-N - Napojovací ...'!J35</f>
        <v>0</v>
      </c>
      <c r="AW104" s="89">
        <f>'SO_01.3.2-N - Napojovací ...'!J36</f>
        <v>0</v>
      </c>
      <c r="AX104" s="89">
        <f>'SO_01.3.2-N - Napojovací ...'!J37</f>
        <v>0</v>
      </c>
      <c r="AY104" s="89">
        <f>'SO_01.3.2-N - Napojovací ...'!J38</f>
        <v>0</v>
      </c>
      <c r="AZ104" s="89">
        <f>'SO_01.3.2-N - Napojovací ...'!F35</f>
        <v>0</v>
      </c>
      <c r="BA104" s="89">
        <f>'SO_01.3.2-N - Napojovací ...'!F36</f>
        <v>0</v>
      </c>
      <c r="BB104" s="89">
        <f>'SO_01.3.2-N - Napojovací ...'!F37</f>
        <v>0</v>
      </c>
      <c r="BC104" s="89">
        <f>'SO_01.3.2-N - Napojovací ...'!F38</f>
        <v>0</v>
      </c>
      <c r="BD104" s="91">
        <f>'SO_01.3.2-N - Napojovací ...'!F39</f>
        <v>0</v>
      </c>
      <c r="BT104" s="25" t="s">
        <v>80</v>
      </c>
      <c r="BV104" s="25" t="s">
        <v>73</v>
      </c>
      <c r="BW104" s="25" t="s">
        <v>108</v>
      </c>
      <c r="BX104" s="25" t="s">
        <v>79</v>
      </c>
      <c r="CL104" s="25" t="s">
        <v>1</v>
      </c>
    </row>
    <row r="105" spans="1:91" s="4" customFormat="1" ht="23.25" customHeight="1">
      <c r="A105" s="86" t="s">
        <v>81</v>
      </c>
      <c r="B105" s="49"/>
      <c r="C105" s="10"/>
      <c r="D105" s="10"/>
      <c r="E105" s="682" t="s">
        <v>109</v>
      </c>
      <c r="F105" s="682"/>
      <c r="G105" s="682"/>
      <c r="H105" s="682"/>
      <c r="I105" s="682"/>
      <c r="J105" s="10"/>
      <c r="K105" s="682" t="s">
        <v>99</v>
      </c>
      <c r="L105" s="682"/>
      <c r="M105" s="682"/>
      <c r="N105" s="682"/>
      <c r="O105" s="682"/>
      <c r="P105" s="682"/>
      <c r="Q105" s="682"/>
      <c r="R105" s="682"/>
      <c r="S105" s="682"/>
      <c r="T105" s="682"/>
      <c r="U105" s="682"/>
      <c r="V105" s="682"/>
      <c r="W105" s="682"/>
      <c r="X105" s="682"/>
      <c r="Y105" s="682"/>
      <c r="Z105" s="682"/>
      <c r="AA105" s="682"/>
      <c r="AB105" s="682"/>
      <c r="AC105" s="682"/>
      <c r="AD105" s="682"/>
      <c r="AE105" s="682"/>
      <c r="AF105" s="682"/>
      <c r="AG105" s="698">
        <f>'SO_01.3.2-U - Napojovací ...'!J32</f>
        <v>0</v>
      </c>
      <c r="AH105" s="699"/>
      <c r="AI105" s="699"/>
      <c r="AJ105" s="699"/>
      <c r="AK105" s="699"/>
      <c r="AL105" s="699"/>
      <c r="AM105" s="699"/>
      <c r="AN105" s="698">
        <f t="shared" si="0"/>
        <v>0</v>
      </c>
      <c r="AO105" s="699"/>
      <c r="AP105" s="699"/>
      <c r="AQ105" s="87" t="s">
        <v>84</v>
      </c>
      <c r="AR105" s="49"/>
      <c r="AS105" s="88">
        <v>0</v>
      </c>
      <c r="AT105" s="89">
        <f t="shared" si="1"/>
        <v>0</v>
      </c>
      <c r="AU105" s="90">
        <f>'SO_01.3.2-U - Napojovací ...'!P130</f>
        <v>3074.104441</v>
      </c>
      <c r="AV105" s="89">
        <f>'SO_01.3.2-U - Napojovací ...'!J35</f>
        <v>0</v>
      </c>
      <c r="AW105" s="89">
        <f>'SO_01.3.2-U - Napojovací ...'!J36</f>
        <v>0</v>
      </c>
      <c r="AX105" s="89">
        <f>'SO_01.3.2-U - Napojovací ...'!J37</f>
        <v>0</v>
      </c>
      <c r="AY105" s="89">
        <f>'SO_01.3.2-U - Napojovací ...'!J38</f>
        <v>0</v>
      </c>
      <c r="AZ105" s="89">
        <f>'SO_01.3.2-U - Napojovací ...'!F35</f>
        <v>0</v>
      </c>
      <c r="BA105" s="89">
        <f>'SO_01.3.2-U - Napojovací ...'!F36</f>
        <v>0</v>
      </c>
      <c r="BB105" s="89">
        <f>'SO_01.3.2-U - Napojovací ...'!F37</f>
        <v>0</v>
      </c>
      <c r="BC105" s="89">
        <f>'SO_01.3.2-U - Napojovací ...'!F38</f>
        <v>0</v>
      </c>
      <c r="BD105" s="91">
        <f>'SO_01.3.2-U - Napojovací ...'!F39</f>
        <v>0</v>
      </c>
      <c r="BT105" s="25" t="s">
        <v>80</v>
      </c>
      <c r="BV105" s="25" t="s">
        <v>73</v>
      </c>
      <c r="BW105" s="25" t="s">
        <v>110</v>
      </c>
      <c r="BX105" s="25" t="s">
        <v>79</v>
      </c>
      <c r="CL105" s="25" t="s">
        <v>1</v>
      </c>
    </row>
    <row r="106" spans="1:91" s="7" customFormat="1" ht="16.5" customHeight="1">
      <c r="A106" s="86" t="s">
        <v>81</v>
      </c>
      <c r="B106" s="77"/>
      <c r="C106" s="78"/>
      <c r="D106" s="683" t="s">
        <v>111</v>
      </c>
      <c r="E106" s="683"/>
      <c r="F106" s="683"/>
      <c r="G106" s="683"/>
      <c r="H106" s="683"/>
      <c r="I106" s="79"/>
      <c r="J106" s="683" t="s">
        <v>112</v>
      </c>
      <c r="K106" s="683"/>
      <c r="L106" s="683"/>
      <c r="M106" s="683"/>
      <c r="N106" s="683"/>
      <c r="O106" s="683"/>
      <c r="P106" s="683"/>
      <c r="Q106" s="683"/>
      <c r="R106" s="683"/>
      <c r="S106" s="683"/>
      <c r="T106" s="683"/>
      <c r="U106" s="683"/>
      <c r="V106" s="683"/>
      <c r="W106" s="683"/>
      <c r="X106" s="683"/>
      <c r="Y106" s="683"/>
      <c r="Z106" s="683"/>
      <c r="AA106" s="683"/>
      <c r="AB106" s="683"/>
      <c r="AC106" s="683"/>
      <c r="AD106" s="683"/>
      <c r="AE106" s="683"/>
      <c r="AF106" s="683"/>
      <c r="AG106" s="695">
        <f>'SO_02 - Čerpací stanice ČS1'!J30</f>
        <v>0</v>
      </c>
      <c r="AH106" s="696"/>
      <c r="AI106" s="696"/>
      <c r="AJ106" s="696"/>
      <c r="AK106" s="696"/>
      <c r="AL106" s="696"/>
      <c r="AM106" s="696"/>
      <c r="AN106" s="695">
        <f t="shared" si="0"/>
        <v>0</v>
      </c>
      <c r="AO106" s="696"/>
      <c r="AP106" s="696"/>
      <c r="AQ106" s="80" t="s">
        <v>77</v>
      </c>
      <c r="AR106" s="77"/>
      <c r="AS106" s="81">
        <v>0</v>
      </c>
      <c r="AT106" s="82">
        <f t="shared" si="1"/>
        <v>0</v>
      </c>
      <c r="AU106" s="83">
        <f>'SO_02 - Čerpací stanice ČS1'!P129</f>
        <v>478.38844900000009</v>
      </c>
      <c r="AV106" s="82">
        <f>'SO_02 - Čerpací stanice ČS1'!J33</f>
        <v>0</v>
      </c>
      <c r="AW106" s="82">
        <f>'SO_02 - Čerpací stanice ČS1'!J34</f>
        <v>0</v>
      </c>
      <c r="AX106" s="82">
        <f>'SO_02 - Čerpací stanice ČS1'!J35</f>
        <v>0</v>
      </c>
      <c r="AY106" s="82">
        <f>'SO_02 - Čerpací stanice ČS1'!J36</f>
        <v>0</v>
      </c>
      <c r="AZ106" s="82">
        <f>'SO_02 - Čerpací stanice ČS1'!F33</f>
        <v>0</v>
      </c>
      <c r="BA106" s="82">
        <f>'SO_02 - Čerpací stanice ČS1'!F34</f>
        <v>0</v>
      </c>
      <c r="BB106" s="82">
        <f>'SO_02 - Čerpací stanice ČS1'!F35</f>
        <v>0</v>
      </c>
      <c r="BC106" s="82">
        <f>'SO_02 - Čerpací stanice ČS1'!F36</f>
        <v>0</v>
      </c>
      <c r="BD106" s="84">
        <f>'SO_02 - Čerpací stanice ČS1'!F37</f>
        <v>0</v>
      </c>
      <c r="BT106" s="85" t="s">
        <v>78</v>
      </c>
      <c r="BV106" s="85" t="s">
        <v>73</v>
      </c>
      <c r="BW106" s="85" t="s">
        <v>113</v>
      </c>
      <c r="BX106" s="85" t="s">
        <v>4</v>
      </c>
      <c r="CL106" s="85" t="s">
        <v>1</v>
      </c>
      <c r="CM106" s="85" t="s">
        <v>80</v>
      </c>
    </row>
    <row r="107" spans="1:91" s="7" customFormat="1" ht="16.5" customHeight="1">
      <c r="B107" s="77"/>
      <c r="C107" s="78"/>
      <c r="D107" s="683" t="s">
        <v>114</v>
      </c>
      <c r="E107" s="683"/>
      <c r="F107" s="683"/>
      <c r="G107" s="683"/>
      <c r="H107" s="683"/>
      <c r="I107" s="79"/>
      <c r="J107" s="683" t="s">
        <v>115</v>
      </c>
      <c r="K107" s="683"/>
      <c r="L107" s="683"/>
      <c r="M107" s="683"/>
      <c r="N107" s="683"/>
      <c r="O107" s="683"/>
      <c r="P107" s="683"/>
      <c r="Q107" s="683"/>
      <c r="R107" s="683"/>
      <c r="S107" s="683"/>
      <c r="T107" s="683"/>
      <c r="U107" s="683"/>
      <c r="V107" s="683"/>
      <c r="W107" s="683"/>
      <c r="X107" s="683"/>
      <c r="Y107" s="683"/>
      <c r="Z107" s="683"/>
      <c r="AA107" s="683"/>
      <c r="AB107" s="683"/>
      <c r="AC107" s="683"/>
      <c r="AD107" s="683"/>
      <c r="AE107" s="683"/>
      <c r="AF107" s="683"/>
      <c r="AG107" s="697">
        <f>ROUND(SUM(AG108:AG112),2)</f>
        <v>0</v>
      </c>
      <c r="AH107" s="696"/>
      <c r="AI107" s="696"/>
      <c r="AJ107" s="696"/>
      <c r="AK107" s="696"/>
      <c r="AL107" s="696"/>
      <c r="AM107" s="696"/>
      <c r="AN107" s="695">
        <f t="shared" si="0"/>
        <v>0</v>
      </c>
      <c r="AO107" s="696"/>
      <c r="AP107" s="696"/>
      <c r="AQ107" s="80" t="s">
        <v>77</v>
      </c>
      <c r="AR107" s="77"/>
      <c r="AS107" s="81">
        <f>ROUND(SUM(AS108:AS112),2)</f>
        <v>0</v>
      </c>
      <c r="AT107" s="82">
        <f t="shared" si="1"/>
        <v>0</v>
      </c>
      <c r="AU107" s="83">
        <f>ROUND(SUM(AU108:AU112),5)</f>
        <v>0.08</v>
      </c>
      <c r="AV107" s="82">
        <f>ROUND(AZ107*L29,2)</f>
        <v>0</v>
      </c>
      <c r="AW107" s="82">
        <f>ROUND(BA107*L30,2)</f>
        <v>0</v>
      </c>
      <c r="AX107" s="82">
        <f>ROUND(BB107*L29,2)</f>
        <v>0</v>
      </c>
      <c r="AY107" s="82">
        <f>ROUND(BC107*L30,2)</f>
        <v>0</v>
      </c>
      <c r="AZ107" s="82">
        <f>ROUND(SUM(AZ108:AZ112),2)</f>
        <v>0</v>
      </c>
      <c r="BA107" s="82">
        <f>ROUND(SUM(BA108:BA112),2)</f>
        <v>0</v>
      </c>
      <c r="BB107" s="82">
        <f>ROUND(SUM(BB108:BB112),2)</f>
        <v>0</v>
      </c>
      <c r="BC107" s="82">
        <f>ROUND(SUM(BC108:BC112),2)</f>
        <v>0</v>
      </c>
      <c r="BD107" s="84">
        <f>ROUND(SUM(BD108:BD112),2)</f>
        <v>0</v>
      </c>
      <c r="BS107" s="85" t="s">
        <v>70</v>
      </c>
      <c r="BT107" s="85" t="s">
        <v>78</v>
      </c>
      <c r="BU107" s="85" t="s">
        <v>72</v>
      </c>
      <c r="BV107" s="85" t="s">
        <v>73</v>
      </c>
      <c r="BW107" s="85" t="s">
        <v>116</v>
      </c>
      <c r="BX107" s="85" t="s">
        <v>4</v>
      </c>
      <c r="CL107" s="85" t="s">
        <v>1</v>
      </c>
      <c r="CM107" s="85" t="s">
        <v>80</v>
      </c>
    </row>
    <row r="108" spans="1:91" s="4" customFormat="1" ht="16.5" customHeight="1">
      <c r="A108" s="86" t="s">
        <v>81</v>
      </c>
      <c r="B108" s="49"/>
      <c r="C108" s="10"/>
      <c r="D108" s="10"/>
      <c r="E108" s="682" t="s">
        <v>117</v>
      </c>
      <c r="F108" s="682"/>
      <c r="G108" s="682"/>
      <c r="H108" s="682"/>
      <c r="I108" s="682"/>
      <c r="J108" s="10"/>
      <c r="K108" s="682" t="s">
        <v>118</v>
      </c>
      <c r="L108" s="682"/>
      <c r="M108" s="682"/>
      <c r="N108" s="682"/>
      <c r="O108" s="682"/>
      <c r="P108" s="682"/>
      <c r="Q108" s="682"/>
      <c r="R108" s="682"/>
      <c r="S108" s="682"/>
      <c r="T108" s="682"/>
      <c r="U108" s="682"/>
      <c r="V108" s="682"/>
      <c r="W108" s="682"/>
      <c r="X108" s="682"/>
      <c r="Y108" s="682"/>
      <c r="Z108" s="682"/>
      <c r="AA108" s="682"/>
      <c r="AB108" s="682"/>
      <c r="AC108" s="682"/>
      <c r="AD108" s="682"/>
      <c r="AE108" s="682"/>
      <c r="AF108" s="682"/>
      <c r="AG108" s="698">
        <f>'SO_03.1 - Přípojka NN k n...'!J32</f>
        <v>0</v>
      </c>
      <c r="AH108" s="699"/>
      <c r="AI108" s="699"/>
      <c r="AJ108" s="699"/>
      <c r="AK108" s="699"/>
      <c r="AL108" s="699"/>
      <c r="AM108" s="699"/>
      <c r="AN108" s="698">
        <f t="shared" si="0"/>
        <v>0</v>
      </c>
      <c r="AO108" s="699"/>
      <c r="AP108" s="699"/>
      <c r="AQ108" s="87" t="s">
        <v>84</v>
      </c>
      <c r="AR108" s="49"/>
      <c r="AS108" s="88">
        <v>0</v>
      </c>
      <c r="AT108" s="89">
        <f t="shared" si="1"/>
        <v>0</v>
      </c>
      <c r="AU108" s="90">
        <f>'SO_03.1 - Přípojka NN k n...'!P122</f>
        <v>1.6E-2</v>
      </c>
      <c r="AV108" s="89">
        <f>'SO_03.1 - Přípojka NN k n...'!J35</f>
        <v>0</v>
      </c>
      <c r="AW108" s="89">
        <f>'SO_03.1 - Přípojka NN k n...'!J36</f>
        <v>0</v>
      </c>
      <c r="AX108" s="89">
        <f>'SO_03.1 - Přípojka NN k n...'!J37</f>
        <v>0</v>
      </c>
      <c r="AY108" s="89">
        <f>'SO_03.1 - Přípojka NN k n...'!J38</f>
        <v>0</v>
      </c>
      <c r="AZ108" s="89">
        <f>'SO_03.1 - Přípojka NN k n...'!F35</f>
        <v>0</v>
      </c>
      <c r="BA108" s="89">
        <f>'SO_03.1 - Přípojka NN k n...'!F36</f>
        <v>0</v>
      </c>
      <c r="BB108" s="89">
        <f>'SO_03.1 - Přípojka NN k n...'!F37</f>
        <v>0</v>
      </c>
      <c r="BC108" s="89">
        <f>'SO_03.1 - Přípojka NN k n...'!F38</f>
        <v>0</v>
      </c>
      <c r="BD108" s="91">
        <f>'SO_03.1 - Přípojka NN k n...'!F39</f>
        <v>0</v>
      </c>
      <c r="BT108" s="25" t="s">
        <v>80</v>
      </c>
      <c r="BV108" s="25" t="s">
        <v>73</v>
      </c>
      <c r="BW108" s="25" t="s">
        <v>119</v>
      </c>
      <c r="BX108" s="25" t="s">
        <v>116</v>
      </c>
      <c r="CL108" s="25" t="s">
        <v>1</v>
      </c>
    </row>
    <row r="109" spans="1:91" s="4" customFormat="1" ht="16.5" customHeight="1">
      <c r="A109" s="86" t="s">
        <v>81</v>
      </c>
      <c r="B109" s="49"/>
      <c r="C109" s="10"/>
      <c r="D109" s="10"/>
      <c r="E109" s="682" t="s">
        <v>120</v>
      </c>
      <c r="F109" s="682"/>
      <c r="G109" s="682"/>
      <c r="H109" s="682"/>
      <c r="I109" s="682"/>
      <c r="J109" s="10"/>
      <c r="K109" s="682" t="s">
        <v>121</v>
      </c>
      <c r="L109" s="682"/>
      <c r="M109" s="682"/>
      <c r="N109" s="682"/>
      <c r="O109" s="682"/>
      <c r="P109" s="682"/>
      <c r="Q109" s="682"/>
      <c r="R109" s="682"/>
      <c r="S109" s="682"/>
      <c r="T109" s="682"/>
      <c r="U109" s="682"/>
      <c r="V109" s="682"/>
      <c r="W109" s="682"/>
      <c r="X109" s="682"/>
      <c r="Y109" s="682"/>
      <c r="Z109" s="682"/>
      <c r="AA109" s="682"/>
      <c r="AB109" s="682"/>
      <c r="AC109" s="682"/>
      <c r="AD109" s="682"/>
      <c r="AE109" s="682"/>
      <c r="AF109" s="682"/>
      <c r="AG109" s="698">
        <f>'SO_03.2 - Přípojka NN k n...'!J32</f>
        <v>0</v>
      </c>
      <c r="AH109" s="699"/>
      <c r="AI109" s="699"/>
      <c r="AJ109" s="699"/>
      <c r="AK109" s="699"/>
      <c r="AL109" s="699"/>
      <c r="AM109" s="699"/>
      <c r="AN109" s="698">
        <f t="shared" si="0"/>
        <v>0</v>
      </c>
      <c r="AO109" s="699"/>
      <c r="AP109" s="699"/>
      <c r="AQ109" s="87" t="s">
        <v>84</v>
      </c>
      <c r="AR109" s="49"/>
      <c r="AS109" s="88">
        <v>0</v>
      </c>
      <c r="AT109" s="89">
        <f t="shared" si="1"/>
        <v>0</v>
      </c>
      <c r="AU109" s="90">
        <f>'SO_03.2 - Přípojka NN k n...'!P122</f>
        <v>1.6E-2</v>
      </c>
      <c r="AV109" s="89">
        <f>'SO_03.2 - Přípojka NN k n...'!J35</f>
        <v>0</v>
      </c>
      <c r="AW109" s="89">
        <f>'SO_03.2 - Přípojka NN k n...'!J36</f>
        <v>0</v>
      </c>
      <c r="AX109" s="89">
        <f>'SO_03.2 - Přípojka NN k n...'!J37</f>
        <v>0</v>
      </c>
      <c r="AY109" s="89">
        <f>'SO_03.2 - Přípojka NN k n...'!J38</f>
        <v>0</v>
      </c>
      <c r="AZ109" s="89">
        <f>'SO_03.2 - Přípojka NN k n...'!F35</f>
        <v>0</v>
      </c>
      <c r="BA109" s="89">
        <f>'SO_03.2 - Přípojka NN k n...'!F36</f>
        <v>0</v>
      </c>
      <c r="BB109" s="89">
        <f>'SO_03.2 - Přípojka NN k n...'!F37</f>
        <v>0</v>
      </c>
      <c r="BC109" s="89">
        <f>'SO_03.2 - Přípojka NN k n...'!F38</f>
        <v>0</v>
      </c>
      <c r="BD109" s="91">
        <f>'SO_03.2 - Přípojka NN k n...'!F39</f>
        <v>0</v>
      </c>
      <c r="BT109" s="25" t="s">
        <v>80</v>
      </c>
      <c r="BV109" s="25" t="s">
        <v>73</v>
      </c>
      <c r="BW109" s="25" t="s">
        <v>122</v>
      </c>
      <c r="BX109" s="25" t="s">
        <v>116</v>
      </c>
      <c r="CL109" s="25" t="s">
        <v>1</v>
      </c>
    </row>
    <row r="110" spans="1:91" s="4" customFormat="1" ht="16.5" customHeight="1">
      <c r="A110" s="86" t="s">
        <v>81</v>
      </c>
      <c r="B110" s="49"/>
      <c r="C110" s="10"/>
      <c r="D110" s="10"/>
      <c r="E110" s="682" t="s">
        <v>123</v>
      </c>
      <c r="F110" s="682"/>
      <c r="G110" s="682"/>
      <c r="H110" s="682"/>
      <c r="I110" s="682"/>
      <c r="J110" s="10"/>
      <c r="K110" s="682" t="s">
        <v>124</v>
      </c>
      <c r="L110" s="682"/>
      <c r="M110" s="682"/>
      <c r="N110" s="682"/>
      <c r="O110" s="682"/>
      <c r="P110" s="682"/>
      <c r="Q110" s="682"/>
      <c r="R110" s="682"/>
      <c r="S110" s="682"/>
      <c r="T110" s="682"/>
      <c r="U110" s="682"/>
      <c r="V110" s="682"/>
      <c r="W110" s="682"/>
      <c r="X110" s="682"/>
      <c r="Y110" s="682"/>
      <c r="Z110" s="682"/>
      <c r="AA110" s="682"/>
      <c r="AB110" s="682"/>
      <c r="AC110" s="682"/>
      <c r="AD110" s="682"/>
      <c r="AE110" s="682"/>
      <c r="AF110" s="682"/>
      <c r="AG110" s="698">
        <f>'SO_03.3 - Přípojka NN k n...'!J32</f>
        <v>0</v>
      </c>
      <c r="AH110" s="699"/>
      <c r="AI110" s="699"/>
      <c r="AJ110" s="699"/>
      <c r="AK110" s="699"/>
      <c r="AL110" s="699"/>
      <c r="AM110" s="699"/>
      <c r="AN110" s="698">
        <f t="shared" si="0"/>
        <v>0</v>
      </c>
      <c r="AO110" s="699"/>
      <c r="AP110" s="699"/>
      <c r="AQ110" s="87" t="s">
        <v>84</v>
      </c>
      <c r="AR110" s="49"/>
      <c r="AS110" s="88">
        <v>0</v>
      </c>
      <c r="AT110" s="89">
        <f t="shared" si="1"/>
        <v>0</v>
      </c>
      <c r="AU110" s="90">
        <f>'SO_03.3 - Přípojka NN k n...'!P122</f>
        <v>1.6E-2</v>
      </c>
      <c r="AV110" s="89">
        <f>'SO_03.3 - Přípojka NN k n...'!J35</f>
        <v>0</v>
      </c>
      <c r="AW110" s="89">
        <f>'SO_03.3 - Přípojka NN k n...'!J36</f>
        <v>0</v>
      </c>
      <c r="AX110" s="89">
        <f>'SO_03.3 - Přípojka NN k n...'!J37</f>
        <v>0</v>
      </c>
      <c r="AY110" s="89">
        <f>'SO_03.3 - Přípojka NN k n...'!J38</f>
        <v>0</v>
      </c>
      <c r="AZ110" s="89">
        <f>'SO_03.3 - Přípojka NN k n...'!F35</f>
        <v>0</v>
      </c>
      <c r="BA110" s="89">
        <f>'SO_03.3 - Přípojka NN k n...'!F36</f>
        <v>0</v>
      </c>
      <c r="BB110" s="89">
        <f>'SO_03.3 - Přípojka NN k n...'!F37</f>
        <v>0</v>
      </c>
      <c r="BC110" s="89">
        <f>'SO_03.3 - Přípojka NN k n...'!F38</f>
        <v>0</v>
      </c>
      <c r="BD110" s="91">
        <f>'SO_03.3 - Přípojka NN k n...'!F39</f>
        <v>0</v>
      </c>
      <c r="BT110" s="25" t="s">
        <v>80</v>
      </c>
      <c r="BV110" s="25" t="s">
        <v>73</v>
      </c>
      <c r="BW110" s="25" t="s">
        <v>125</v>
      </c>
      <c r="BX110" s="25" t="s">
        <v>116</v>
      </c>
      <c r="CL110" s="25" t="s">
        <v>1</v>
      </c>
    </row>
    <row r="111" spans="1:91" s="4" customFormat="1" ht="16.5" customHeight="1">
      <c r="A111" s="86" t="s">
        <v>81</v>
      </c>
      <c r="B111" s="49"/>
      <c r="C111" s="10"/>
      <c r="D111" s="10"/>
      <c r="E111" s="682" t="s">
        <v>126</v>
      </c>
      <c r="F111" s="682"/>
      <c r="G111" s="682"/>
      <c r="H111" s="682"/>
      <c r="I111" s="682"/>
      <c r="J111" s="10"/>
      <c r="K111" s="682" t="s">
        <v>127</v>
      </c>
      <c r="L111" s="682"/>
      <c r="M111" s="682"/>
      <c r="N111" s="682"/>
      <c r="O111" s="682"/>
      <c r="P111" s="682"/>
      <c r="Q111" s="682"/>
      <c r="R111" s="682"/>
      <c r="S111" s="682"/>
      <c r="T111" s="682"/>
      <c r="U111" s="682"/>
      <c r="V111" s="682"/>
      <c r="W111" s="682"/>
      <c r="X111" s="682"/>
      <c r="Y111" s="682"/>
      <c r="Z111" s="682"/>
      <c r="AA111" s="682"/>
      <c r="AB111" s="682"/>
      <c r="AC111" s="682"/>
      <c r="AD111" s="682"/>
      <c r="AE111" s="682"/>
      <c r="AF111" s="682"/>
      <c r="AG111" s="698">
        <f>'SO_03.4 - Přípojka NN k n...'!J32</f>
        <v>0</v>
      </c>
      <c r="AH111" s="699"/>
      <c r="AI111" s="699"/>
      <c r="AJ111" s="699"/>
      <c r="AK111" s="699"/>
      <c r="AL111" s="699"/>
      <c r="AM111" s="699"/>
      <c r="AN111" s="698">
        <f t="shared" si="0"/>
        <v>0</v>
      </c>
      <c r="AO111" s="699"/>
      <c r="AP111" s="699"/>
      <c r="AQ111" s="87" t="s">
        <v>84</v>
      </c>
      <c r="AR111" s="49"/>
      <c r="AS111" s="88">
        <v>0</v>
      </c>
      <c r="AT111" s="89">
        <f t="shared" si="1"/>
        <v>0</v>
      </c>
      <c r="AU111" s="90">
        <f>'SO_03.4 - Přípojka NN k n...'!P122</f>
        <v>1.6E-2</v>
      </c>
      <c r="AV111" s="89">
        <f>'SO_03.4 - Přípojka NN k n...'!J35</f>
        <v>0</v>
      </c>
      <c r="AW111" s="89">
        <f>'SO_03.4 - Přípojka NN k n...'!J36</f>
        <v>0</v>
      </c>
      <c r="AX111" s="89">
        <f>'SO_03.4 - Přípojka NN k n...'!J37</f>
        <v>0</v>
      </c>
      <c r="AY111" s="89">
        <f>'SO_03.4 - Přípojka NN k n...'!J38</f>
        <v>0</v>
      </c>
      <c r="AZ111" s="89">
        <f>'SO_03.4 - Přípojka NN k n...'!F35</f>
        <v>0</v>
      </c>
      <c r="BA111" s="89">
        <f>'SO_03.4 - Přípojka NN k n...'!F36</f>
        <v>0</v>
      </c>
      <c r="BB111" s="89">
        <f>'SO_03.4 - Přípojka NN k n...'!F37</f>
        <v>0</v>
      </c>
      <c r="BC111" s="89">
        <f>'SO_03.4 - Přípojka NN k n...'!F38</f>
        <v>0</v>
      </c>
      <c r="BD111" s="91">
        <f>'SO_03.4 - Přípojka NN k n...'!F39</f>
        <v>0</v>
      </c>
      <c r="BT111" s="25" t="s">
        <v>80</v>
      </c>
      <c r="BV111" s="25" t="s">
        <v>73</v>
      </c>
      <c r="BW111" s="25" t="s">
        <v>128</v>
      </c>
      <c r="BX111" s="25" t="s">
        <v>116</v>
      </c>
      <c r="CL111" s="25" t="s">
        <v>1</v>
      </c>
    </row>
    <row r="112" spans="1:91" s="4" customFormat="1" ht="16.5" customHeight="1">
      <c r="A112" s="86" t="s">
        <v>81</v>
      </c>
      <c r="B112" s="49"/>
      <c r="C112" s="10"/>
      <c r="D112" s="10"/>
      <c r="E112" s="682" t="s">
        <v>129</v>
      </c>
      <c r="F112" s="682"/>
      <c r="G112" s="682"/>
      <c r="H112" s="682"/>
      <c r="I112" s="682"/>
      <c r="J112" s="10"/>
      <c r="K112" s="682" t="s">
        <v>130</v>
      </c>
      <c r="L112" s="682"/>
      <c r="M112" s="682"/>
      <c r="N112" s="682"/>
      <c r="O112" s="682"/>
      <c r="P112" s="682"/>
      <c r="Q112" s="682"/>
      <c r="R112" s="682"/>
      <c r="S112" s="682"/>
      <c r="T112" s="682"/>
      <c r="U112" s="682"/>
      <c r="V112" s="682"/>
      <c r="W112" s="682"/>
      <c r="X112" s="682"/>
      <c r="Y112" s="682"/>
      <c r="Z112" s="682"/>
      <c r="AA112" s="682"/>
      <c r="AB112" s="682"/>
      <c r="AC112" s="682"/>
      <c r="AD112" s="682"/>
      <c r="AE112" s="682"/>
      <c r="AF112" s="682"/>
      <c r="AG112" s="698">
        <f>'SO_03.5 - Přípojka NN k n...'!J32</f>
        <v>0</v>
      </c>
      <c r="AH112" s="699"/>
      <c r="AI112" s="699"/>
      <c r="AJ112" s="699"/>
      <c r="AK112" s="699"/>
      <c r="AL112" s="699"/>
      <c r="AM112" s="699"/>
      <c r="AN112" s="698">
        <f t="shared" si="0"/>
        <v>0</v>
      </c>
      <c r="AO112" s="699"/>
      <c r="AP112" s="699"/>
      <c r="AQ112" s="87" t="s">
        <v>84</v>
      </c>
      <c r="AR112" s="49"/>
      <c r="AS112" s="88">
        <v>0</v>
      </c>
      <c r="AT112" s="89">
        <f t="shared" si="1"/>
        <v>0</v>
      </c>
      <c r="AU112" s="90">
        <f>'SO_03.5 - Přípojka NN k n...'!P122</f>
        <v>1.6E-2</v>
      </c>
      <c r="AV112" s="89">
        <f>'SO_03.5 - Přípojka NN k n...'!J35</f>
        <v>0</v>
      </c>
      <c r="AW112" s="89">
        <f>'SO_03.5 - Přípojka NN k n...'!J36</f>
        <v>0</v>
      </c>
      <c r="AX112" s="89">
        <f>'SO_03.5 - Přípojka NN k n...'!J37</f>
        <v>0</v>
      </c>
      <c r="AY112" s="89">
        <f>'SO_03.5 - Přípojka NN k n...'!J38</f>
        <v>0</v>
      </c>
      <c r="AZ112" s="89">
        <f>'SO_03.5 - Přípojka NN k n...'!F35</f>
        <v>0</v>
      </c>
      <c r="BA112" s="89">
        <f>'SO_03.5 - Přípojka NN k n...'!F36</f>
        <v>0</v>
      </c>
      <c r="BB112" s="89">
        <f>'SO_03.5 - Přípojka NN k n...'!F37</f>
        <v>0</v>
      </c>
      <c r="BC112" s="89">
        <f>'SO_03.5 - Přípojka NN k n...'!F38</f>
        <v>0</v>
      </c>
      <c r="BD112" s="91">
        <f>'SO_03.5 - Přípojka NN k n...'!F39</f>
        <v>0</v>
      </c>
      <c r="BT112" s="25" t="s">
        <v>80</v>
      </c>
      <c r="BV112" s="25" t="s">
        <v>73</v>
      </c>
      <c r="BW112" s="25" t="s">
        <v>131</v>
      </c>
      <c r="BX112" s="25" t="s">
        <v>116</v>
      </c>
      <c r="CL112" s="25" t="s">
        <v>1</v>
      </c>
    </row>
    <row r="113" spans="1:91" s="7" customFormat="1" ht="16.5" customHeight="1">
      <c r="B113" s="77"/>
      <c r="C113" s="78"/>
      <c r="D113" s="683" t="s">
        <v>132</v>
      </c>
      <c r="E113" s="683"/>
      <c r="F113" s="683"/>
      <c r="G113" s="683"/>
      <c r="H113" s="683"/>
      <c r="I113" s="79"/>
      <c r="J113" s="683" t="s">
        <v>133</v>
      </c>
      <c r="K113" s="683"/>
      <c r="L113" s="683"/>
      <c r="M113" s="683"/>
      <c r="N113" s="683"/>
      <c r="O113" s="683"/>
      <c r="P113" s="683"/>
      <c r="Q113" s="683"/>
      <c r="R113" s="683"/>
      <c r="S113" s="683"/>
      <c r="T113" s="683"/>
      <c r="U113" s="683"/>
      <c r="V113" s="683"/>
      <c r="W113" s="683"/>
      <c r="X113" s="683"/>
      <c r="Y113" s="683"/>
      <c r="Z113" s="683"/>
      <c r="AA113" s="683"/>
      <c r="AB113" s="683"/>
      <c r="AC113" s="683"/>
      <c r="AD113" s="683"/>
      <c r="AE113" s="683"/>
      <c r="AF113" s="683"/>
      <c r="AG113" s="697">
        <f>ROUND(SUM(AG114:AG116),2)</f>
        <v>0</v>
      </c>
      <c r="AH113" s="696"/>
      <c r="AI113" s="696"/>
      <c r="AJ113" s="696"/>
      <c r="AK113" s="696"/>
      <c r="AL113" s="696"/>
      <c r="AM113" s="696"/>
      <c r="AN113" s="695">
        <f t="shared" si="0"/>
        <v>0</v>
      </c>
      <c r="AO113" s="696"/>
      <c r="AP113" s="696"/>
      <c r="AQ113" s="80" t="s">
        <v>77</v>
      </c>
      <c r="AR113" s="77"/>
      <c r="AS113" s="81">
        <f>ROUND(SUM(AS114:AS116),2)</f>
        <v>0</v>
      </c>
      <c r="AT113" s="82">
        <f t="shared" si="1"/>
        <v>0</v>
      </c>
      <c r="AU113" s="83">
        <f>ROUND(SUM(AU114:AU116),5)</f>
        <v>3066.8506200000002</v>
      </c>
      <c r="AV113" s="82">
        <f>ROUND(AZ113*L29,2)</f>
        <v>0</v>
      </c>
      <c r="AW113" s="82">
        <f>ROUND(BA113*L30,2)</f>
        <v>0</v>
      </c>
      <c r="AX113" s="82">
        <f>ROUND(BB113*L29,2)</f>
        <v>0</v>
      </c>
      <c r="AY113" s="82">
        <f>ROUND(BC113*L30,2)</f>
        <v>0</v>
      </c>
      <c r="AZ113" s="82">
        <f>ROUND(SUM(AZ114:AZ116),2)</f>
        <v>0</v>
      </c>
      <c r="BA113" s="82">
        <f>ROUND(SUM(BA114:BA116),2)</f>
        <v>0</v>
      </c>
      <c r="BB113" s="82">
        <f>ROUND(SUM(BB114:BB116),2)</f>
        <v>0</v>
      </c>
      <c r="BC113" s="82">
        <f>ROUND(SUM(BC114:BC116),2)</f>
        <v>0</v>
      </c>
      <c r="BD113" s="84">
        <f>ROUND(SUM(BD114:BD116),2)</f>
        <v>0</v>
      </c>
      <c r="BS113" s="85" t="s">
        <v>70</v>
      </c>
      <c r="BT113" s="85" t="s">
        <v>78</v>
      </c>
      <c r="BU113" s="85" t="s">
        <v>72</v>
      </c>
      <c r="BV113" s="85" t="s">
        <v>73</v>
      </c>
      <c r="BW113" s="85" t="s">
        <v>134</v>
      </c>
      <c r="BX113" s="85" t="s">
        <v>4</v>
      </c>
      <c r="CL113" s="85" t="s">
        <v>1</v>
      </c>
      <c r="CM113" s="85" t="s">
        <v>80</v>
      </c>
    </row>
    <row r="114" spans="1:91" s="4" customFormat="1" ht="23.25" customHeight="1">
      <c r="A114" s="86" t="s">
        <v>81</v>
      </c>
      <c r="B114" s="49"/>
      <c r="C114" s="10"/>
      <c r="D114" s="10"/>
      <c r="E114" s="682" t="s">
        <v>135</v>
      </c>
      <c r="F114" s="682"/>
      <c r="G114" s="682"/>
      <c r="H114" s="682"/>
      <c r="I114" s="682"/>
      <c r="J114" s="10"/>
      <c r="K114" s="682" t="s">
        <v>136</v>
      </c>
      <c r="L114" s="682"/>
      <c r="M114" s="682"/>
      <c r="N114" s="682"/>
      <c r="O114" s="682"/>
      <c r="P114" s="682"/>
      <c r="Q114" s="682"/>
      <c r="R114" s="682"/>
      <c r="S114" s="682"/>
      <c r="T114" s="682"/>
      <c r="U114" s="682"/>
      <c r="V114" s="682"/>
      <c r="W114" s="682"/>
      <c r="X114" s="682"/>
      <c r="Y114" s="682"/>
      <c r="Z114" s="682"/>
      <c r="AA114" s="682"/>
      <c r="AB114" s="682"/>
      <c r="AC114" s="682"/>
      <c r="AD114" s="682"/>
      <c r="AE114" s="682"/>
      <c r="AF114" s="682"/>
      <c r="AG114" s="698">
        <f>'SO_04.1-N - Tlakové stoky...'!J32</f>
        <v>0</v>
      </c>
      <c r="AH114" s="699"/>
      <c r="AI114" s="699"/>
      <c r="AJ114" s="699"/>
      <c r="AK114" s="699"/>
      <c r="AL114" s="699"/>
      <c r="AM114" s="699"/>
      <c r="AN114" s="698">
        <f t="shared" si="0"/>
        <v>0</v>
      </c>
      <c r="AO114" s="699"/>
      <c r="AP114" s="699"/>
      <c r="AQ114" s="87" t="s">
        <v>84</v>
      </c>
      <c r="AR114" s="49"/>
      <c r="AS114" s="88">
        <v>0</v>
      </c>
      <c r="AT114" s="89">
        <f t="shared" si="1"/>
        <v>0</v>
      </c>
      <c r="AU114" s="90">
        <f>'SO_04.1-N - Tlakové stoky...'!P129</f>
        <v>471.20067399999994</v>
      </c>
      <c r="AV114" s="89">
        <f>'SO_04.1-N - Tlakové stoky...'!J35</f>
        <v>0</v>
      </c>
      <c r="AW114" s="89">
        <f>'SO_04.1-N - Tlakové stoky...'!J36</f>
        <v>0</v>
      </c>
      <c r="AX114" s="89">
        <f>'SO_04.1-N - Tlakové stoky...'!J37</f>
        <v>0</v>
      </c>
      <c r="AY114" s="89">
        <f>'SO_04.1-N - Tlakové stoky...'!J38</f>
        <v>0</v>
      </c>
      <c r="AZ114" s="89">
        <f>'SO_04.1-N - Tlakové stoky...'!F35</f>
        <v>0</v>
      </c>
      <c r="BA114" s="89">
        <f>'SO_04.1-N - Tlakové stoky...'!F36</f>
        <v>0</v>
      </c>
      <c r="BB114" s="89">
        <f>'SO_04.1-N - Tlakové stoky...'!F37</f>
        <v>0</v>
      </c>
      <c r="BC114" s="89">
        <f>'SO_04.1-N - Tlakové stoky...'!F38</f>
        <v>0</v>
      </c>
      <c r="BD114" s="91">
        <f>'SO_04.1-N - Tlakové stoky...'!F39</f>
        <v>0</v>
      </c>
      <c r="BT114" s="25" t="s">
        <v>80</v>
      </c>
      <c r="BV114" s="25" t="s">
        <v>73</v>
      </c>
      <c r="BW114" s="25" t="s">
        <v>137</v>
      </c>
      <c r="BX114" s="25" t="s">
        <v>134</v>
      </c>
      <c r="CL114" s="25" t="s">
        <v>1</v>
      </c>
    </row>
    <row r="115" spans="1:91" s="4" customFormat="1" ht="23.25" customHeight="1">
      <c r="A115" s="86" t="s">
        <v>81</v>
      </c>
      <c r="B115" s="49"/>
      <c r="C115" s="10"/>
      <c r="D115" s="10"/>
      <c r="E115" s="682" t="s">
        <v>138</v>
      </c>
      <c r="F115" s="682"/>
      <c r="G115" s="682"/>
      <c r="H115" s="682"/>
      <c r="I115" s="682"/>
      <c r="J115" s="10"/>
      <c r="K115" s="682" t="s">
        <v>139</v>
      </c>
      <c r="L115" s="682"/>
      <c r="M115" s="682"/>
      <c r="N115" s="682"/>
      <c r="O115" s="682"/>
      <c r="P115" s="682"/>
      <c r="Q115" s="682"/>
      <c r="R115" s="682"/>
      <c r="S115" s="682"/>
      <c r="T115" s="682"/>
      <c r="U115" s="682"/>
      <c r="V115" s="682"/>
      <c r="W115" s="682"/>
      <c r="X115" s="682"/>
      <c r="Y115" s="682"/>
      <c r="Z115" s="682"/>
      <c r="AA115" s="682"/>
      <c r="AB115" s="682"/>
      <c r="AC115" s="682"/>
      <c r="AD115" s="682"/>
      <c r="AE115" s="682"/>
      <c r="AF115" s="682"/>
      <c r="AG115" s="698">
        <f>'SO_04.1-U - Tlakové stoky...'!J32</f>
        <v>0</v>
      </c>
      <c r="AH115" s="699"/>
      <c r="AI115" s="699"/>
      <c r="AJ115" s="699"/>
      <c r="AK115" s="699"/>
      <c r="AL115" s="699"/>
      <c r="AM115" s="699"/>
      <c r="AN115" s="698">
        <f t="shared" si="0"/>
        <v>0</v>
      </c>
      <c r="AO115" s="699"/>
      <c r="AP115" s="699"/>
      <c r="AQ115" s="87" t="s">
        <v>84</v>
      </c>
      <c r="AR115" s="49"/>
      <c r="AS115" s="88">
        <v>0</v>
      </c>
      <c r="AT115" s="89">
        <f t="shared" si="1"/>
        <v>0</v>
      </c>
      <c r="AU115" s="90">
        <f>'SO_04.1-U - Tlakové stoky...'!P129</f>
        <v>1689.6842389999999</v>
      </c>
      <c r="AV115" s="89">
        <f>'SO_04.1-U - Tlakové stoky...'!J35</f>
        <v>0</v>
      </c>
      <c r="AW115" s="89">
        <f>'SO_04.1-U - Tlakové stoky...'!J36</f>
        <v>0</v>
      </c>
      <c r="AX115" s="89">
        <f>'SO_04.1-U - Tlakové stoky...'!J37</f>
        <v>0</v>
      </c>
      <c r="AY115" s="89">
        <f>'SO_04.1-U - Tlakové stoky...'!J38</f>
        <v>0</v>
      </c>
      <c r="AZ115" s="89">
        <f>'SO_04.1-U - Tlakové stoky...'!F35</f>
        <v>0</v>
      </c>
      <c r="BA115" s="89">
        <f>'SO_04.1-U - Tlakové stoky...'!F36</f>
        <v>0</v>
      </c>
      <c r="BB115" s="89">
        <f>'SO_04.1-U - Tlakové stoky...'!F37</f>
        <v>0</v>
      </c>
      <c r="BC115" s="89">
        <f>'SO_04.1-U - Tlakové stoky...'!F38</f>
        <v>0</v>
      </c>
      <c r="BD115" s="91">
        <f>'SO_04.1-U - Tlakové stoky...'!F39</f>
        <v>0</v>
      </c>
      <c r="BT115" s="25" t="s">
        <v>80</v>
      </c>
      <c r="BV115" s="25" t="s">
        <v>73</v>
      </c>
      <c r="BW115" s="25" t="s">
        <v>140</v>
      </c>
      <c r="BX115" s="25" t="s">
        <v>134</v>
      </c>
      <c r="CL115" s="25" t="s">
        <v>1</v>
      </c>
    </row>
    <row r="116" spans="1:91" s="4" customFormat="1" ht="16.5" customHeight="1">
      <c r="A116" s="86" t="s">
        <v>81</v>
      </c>
      <c r="B116" s="49"/>
      <c r="C116" s="10"/>
      <c r="D116" s="10"/>
      <c r="E116" s="682" t="s">
        <v>141</v>
      </c>
      <c r="F116" s="682"/>
      <c r="G116" s="682"/>
      <c r="H116" s="682"/>
      <c r="I116" s="682"/>
      <c r="J116" s="10"/>
      <c r="K116" s="682" t="s">
        <v>142</v>
      </c>
      <c r="L116" s="682"/>
      <c r="M116" s="682"/>
      <c r="N116" s="682"/>
      <c r="O116" s="682"/>
      <c r="P116" s="682"/>
      <c r="Q116" s="682"/>
      <c r="R116" s="682"/>
      <c r="S116" s="682"/>
      <c r="T116" s="682"/>
      <c r="U116" s="682"/>
      <c r="V116" s="682"/>
      <c r="W116" s="682"/>
      <c r="X116" s="682"/>
      <c r="Y116" s="682"/>
      <c r="Z116" s="682"/>
      <c r="AA116" s="682"/>
      <c r="AB116" s="682"/>
      <c r="AC116" s="682"/>
      <c r="AD116" s="682"/>
      <c r="AE116" s="682"/>
      <c r="AF116" s="682"/>
      <c r="AG116" s="698">
        <f>'SO_04.2 - Tlaková stoka T7'!J32</f>
        <v>0</v>
      </c>
      <c r="AH116" s="699"/>
      <c r="AI116" s="699"/>
      <c r="AJ116" s="699"/>
      <c r="AK116" s="699"/>
      <c r="AL116" s="699"/>
      <c r="AM116" s="699"/>
      <c r="AN116" s="698">
        <f t="shared" si="0"/>
        <v>0</v>
      </c>
      <c r="AO116" s="699"/>
      <c r="AP116" s="699"/>
      <c r="AQ116" s="87" t="s">
        <v>84</v>
      </c>
      <c r="AR116" s="49"/>
      <c r="AS116" s="88">
        <v>0</v>
      </c>
      <c r="AT116" s="89">
        <f t="shared" si="1"/>
        <v>0</v>
      </c>
      <c r="AU116" s="90">
        <f>'SO_04.2 - Tlaková stoka T7'!P128</f>
        <v>905.96570499999984</v>
      </c>
      <c r="AV116" s="89">
        <f>'SO_04.2 - Tlaková stoka T7'!J35</f>
        <v>0</v>
      </c>
      <c r="AW116" s="89">
        <f>'SO_04.2 - Tlaková stoka T7'!J36</f>
        <v>0</v>
      </c>
      <c r="AX116" s="89">
        <f>'SO_04.2 - Tlaková stoka T7'!J37</f>
        <v>0</v>
      </c>
      <c r="AY116" s="89">
        <f>'SO_04.2 - Tlaková stoka T7'!J38</f>
        <v>0</v>
      </c>
      <c r="AZ116" s="89">
        <f>'SO_04.2 - Tlaková stoka T7'!F35</f>
        <v>0</v>
      </c>
      <c r="BA116" s="89">
        <f>'SO_04.2 - Tlaková stoka T7'!F36</f>
        <v>0</v>
      </c>
      <c r="BB116" s="89">
        <f>'SO_04.2 - Tlaková stoka T7'!F37</f>
        <v>0</v>
      </c>
      <c r="BC116" s="89">
        <f>'SO_04.2 - Tlaková stoka T7'!F38</f>
        <v>0</v>
      </c>
      <c r="BD116" s="91">
        <f>'SO_04.2 - Tlaková stoka T7'!F39</f>
        <v>0</v>
      </c>
      <c r="BT116" s="25" t="s">
        <v>80</v>
      </c>
      <c r="BV116" s="25" t="s">
        <v>73</v>
      </c>
      <c r="BW116" s="25" t="s">
        <v>143</v>
      </c>
      <c r="BX116" s="25" t="s">
        <v>134</v>
      </c>
      <c r="CL116" s="25" t="s">
        <v>1</v>
      </c>
    </row>
    <row r="117" spans="1:91" s="7" customFormat="1" ht="16.5" customHeight="1">
      <c r="B117" s="77"/>
      <c r="C117" s="78"/>
      <c r="D117" s="683" t="s">
        <v>144</v>
      </c>
      <c r="E117" s="683"/>
      <c r="F117" s="683"/>
      <c r="G117" s="683"/>
      <c r="H117" s="683"/>
      <c r="I117" s="79"/>
      <c r="J117" s="683" t="s">
        <v>145</v>
      </c>
      <c r="K117" s="683"/>
      <c r="L117" s="683"/>
      <c r="M117" s="683"/>
      <c r="N117" s="683"/>
      <c r="O117" s="683"/>
      <c r="P117" s="683"/>
      <c r="Q117" s="683"/>
      <c r="R117" s="683"/>
      <c r="S117" s="683"/>
      <c r="T117" s="683"/>
      <c r="U117" s="683"/>
      <c r="V117" s="683"/>
      <c r="W117" s="683"/>
      <c r="X117" s="683"/>
      <c r="Y117" s="683"/>
      <c r="Z117" s="683"/>
      <c r="AA117" s="683"/>
      <c r="AB117" s="683"/>
      <c r="AC117" s="683"/>
      <c r="AD117" s="683"/>
      <c r="AE117" s="683"/>
      <c r="AF117" s="683"/>
      <c r="AG117" s="697">
        <f>ROUND(SUM(AG118:AG119),2)</f>
        <v>0</v>
      </c>
      <c r="AH117" s="696"/>
      <c r="AI117" s="696"/>
      <c r="AJ117" s="696"/>
      <c r="AK117" s="696"/>
      <c r="AL117" s="696"/>
      <c r="AM117" s="696"/>
      <c r="AN117" s="695">
        <f t="shared" si="0"/>
        <v>0</v>
      </c>
      <c r="AO117" s="696"/>
      <c r="AP117" s="696"/>
      <c r="AQ117" s="80" t="s">
        <v>77</v>
      </c>
      <c r="AR117" s="77"/>
      <c r="AS117" s="81">
        <f>ROUND(SUM(AS118:AS119),2)</f>
        <v>0</v>
      </c>
      <c r="AT117" s="82">
        <f t="shared" si="1"/>
        <v>0</v>
      </c>
      <c r="AU117" s="83">
        <f>ROUND(SUM(AU118:AU119),5)</f>
        <v>2028.5884799999999</v>
      </c>
      <c r="AV117" s="82">
        <f>ROUND(AZ117*L29,2)</f>
        <v>0</v>
      </c>
      <c r="AW117" s="82">
        <f>ROUND(BA117*L30,2)</f>
        <v>0</v>
      </c>
      <c r="AX117" s="82">
        <f>ROUND(BB117*L29,2)</f>
        <v>0</v>
      </c>
      <c r="AY117" s="82">
        <f>ROUND(BC117*L30,2)</f>
        <v>0</v>
      </c>
      <c r="AZ117" s="82">
        <f>ROUND(SUM(AZ118:AZ119),2)</f>
        <v>0</v>
      </c>
      <c r="BA117" s="82">
        <f>ROUND(SUM(BA118:BA119),2)</f>
        <v>0</v>
      </c>
      <c r="BB117" s="82">
        <f>ROUND(SUM(BB118:BB119),2)</f>
        <v>0</v>
      </c>
      <c r="BC117" s="82">
        <f>ROUND(SUM(BC118:BC119),2)</f>
        <v>0</v>
      </c>
      <c r="BD117" s="84">
        <f>ROUND(SUM(BD118:BD119),2)</f>
        <v>0</v>
      </c>
      <c r="BS117" s="85" t="s">
        <v>70</v>
      </c>
      <c r="BT117" s="85" t="s">
        <v>78</v>
      </c>
      <c r="BU117" s="85" t="s">
        <v>72</v>
      </c>
      <c r="BV117" s="85" t="s">
        <v>73</v>
      </c>
      <c r="BW117" s="85" t="s">
        <v>146</v>
      </c>
      <c r="BX117" s="85" t="s">
        <v>4</v>
      </c>
      <c r="CL117" s="85" t="s">
        <v>1</v>
      </c>
      <c r="CM117" s="85" t="s">
        <v>80</v>
      </c>
    </row>
    <row r="118" spans="1:91" s="4" customFormat="1" ht="23.25" customHeight="1">
      <c r="A118" s="86" t="s">
        <v>81</v>
      </c>
      <c r="B118" s="49"/>
      <c r="C118" s="10"/>
      <c r="D118" s="10"/>
      <c r="E118" s="682" t="s">
        <v>147</v>
      </c>
      <c r="F118" s="682"/>
      <c r="G118" s="682"/>
      <c r="H118" s="682"/>
      <c r="I118" s="682"/>
      <c r="J118" s="10"/>
      <c r="K118" s="682" t="s">
        <v>148</v>
      </c>
      <c r="L118" s="682"/>
      <c r="M118" s="682"/>
      <c r="N118" s="682"/>
      <c r="O118" s="682"/>
      <c r="P118" s="682"/>
      <c r="Q118" s="682"/>
      <c r="R118" s="682"/>
      <c r="S118" s="682"/>
      <c r="T118" s="682"/>
      <c r="U118" s="682"/>
      <c r="V118" s="682"/>
      <c r="W118" s="682"/>
      <c r="X118" s="682"/>
      <c r="Y118" s="682"/>
      <c r="Z118" s="682"/>
      <c r="AA118" s="682"/>
      <c r="AB118" s="682"/>
      <c r="AC118" s="682"/>
      <c r="AD118" s="682"/>
      <c r="AE118" s="682"/>
      <c r="AF118" s="682"/>
      <c r="AG118" s="698">
        <f>'SO_05.1-N - Podružné tlak...'!J32</f>
        <v>0</v>
      </c>
      <c r="AH118" s="699"/>
      <c r="AI118" s="699"/>
      <c r="AJ118" s="699"/>
      <c r="AK118" s="699"/>
      <c r="AL118" s="699"/>
      <c r="AM118" s="699"/>
      <c r="AN118" s="698">
        <f t="shared" si="0"/>
        <v>0</v>
      </c>
      <c r="AO118" s="699"/>
      <c r="AP118" s="699"/>
      <c r="AQ118" s="87" t="s">
        <v>84</v>
      </c>
      <c r="AR118" s="49"/>
      <c r="AS118" s="88">
        <v>0</v>
      </c>
      <c r="AT118" s="89">
        <f t="shared" si="1"/>
        <v>0</v>
      </c>
      <c r="AU118" s="90">
        <f>'SO_05.1-N - Podružné tlak...'!P129</f>
        <v>269.07264999999995</v>
      </c>
      <c r="AV118" s="89">
        <f>'SO_05.1-N - Podružné tlak...'!J35</f>
        <v>0</v>
      </c>
      <c r="AW118" s="89">
        <f>'SO_05.1-N - Podružné tlak...'!J36</f>
        <v>0</v>
      </c>
      <c r="AX118" s="89">
        <f>'SO_05.1-N - Podružné tlak...'!J37</f>
        <v>0</v>
      </c>
      <c r="AY118" s="89">
        <f>'SO_05.1-N - Podružné tlak...'!J38</f>
        <v>0</v>
      </c>
      <c r="AZ118" s="89">
        <f>'SO_05.1-N - Podružné tlak...'!F35</f>
        <v>0</v>
      </c>
      <c r="BA118" s="89">
        <f>'SO_05.1-N - Podružné tlak...'!F36</f>
        <v>0</v>
      </c>
      <c r="BB118" s="89">
        <f>'SO_05.1-N - Podružné tlak...'!F37</f>
        <v>0</v>
      </c>
      <c r="BC118" s="89">
        <f>'SO_05.1-N - Podružné tlak...'!F38</f>
        <v>0</v>
      </c>
      <c r="BD118" s="91">
        <f>'SO_05.1-N - Podružné tlak...'!F39</f>
        <v>0</v>
      </c>
      <c r="BT118" s="25" t="s">
        <v>80</v>
      </c>
      <c r="BV118" s="25" t="s">
        <v>73</v>
      </c>
      <c r="BW118" s="25" t="s">
        <v>149</v>
      </c>
      <c r="BX118" s="25" t="s">
        <v>146</v>
      </c>
      <c r="CL118" s="25" t="s">
        <v>1</v>
      </c>
    </row>
    <row r="119" spans="1:91" s="4" customFormat="1" ht="23.25" customHeight="1">
      <c r="A119" s="86" t="s">
        <v>81</v>
      </c>
      <c r="B119" s="49"/>
      <c r="C119" s="10"/>
      <c r="D119" s="10"/>
      <c r="E119" s="682" t="s">
        <v>150</v>
      </c>
      <c r="F119" s="682"/>
      <c r="G119" s="682"/>
      <c r="H119" s="682"/>
      <c r="I119" s="682"/>
      <c r="J119" s="10"/>
      <c r="K119" s="682" t="s">
        <v>151</v>
      </c>
      <c r="L119" s="682"/>
      <c r="M119" s="682"/>
      <c r="N119" s="682"/>
      <c r="O119" s="682"/>
      <c r="P119" s="682"/>
      <c r="Q119" s="682"/>
      <c r="R119" s="682"/>
      <c r="S119" s="682"/>
      <c r="T119" s="682"/>
      <c r="U119" s="682"/>
      <c r="V119" s="682"/>
      <c r="W119" s="682"/>
      <c r="X119" s="682"/>
      <c r="Y119" s="682"/>
      <c r="Z119" s="682"/>
      <c r="AA119" s="682"/>
      <c r="AB119" s="682"/>
      <c r="AC119" s="682"/>
      <c r="AD119" s="682"/>
      <c r="AE119" s="682"/>
      <c r="AF119" s="682"/>
      <c r="AG119" s="698">
        <f>'SO_05.1-U - Podružné tlak...'!J32</f>
        <v>0</v>
      </c>
      <c r="AH119" s="699"/>
      <c r="AI119" s="699"/>
      <c r="AJ119" s="699"/>
      <c r="AK119" s="699"/>
      <c r="AL119" s="699"/>
      <c r="AM119" s="699"/>
      <c r="AN119" s="698">
        <f t="shared" si="0"/>
        <v>0</v>
      </c>
      <c r="AO119" s="699"/>
      <c r="AP119" s="699"/>
      <c r="AQ119" s="87" t="s">
        <v>84</v>
      </c>
      <c r="AR119" s="49"/>
      <c r="AS119" s="88">
        <v>0</v>
      </c>
      <c r="AT119" s="89">
        <f t="shared" si="1"/>
        <v>0</v>
      </c>
      <c r="AU119" s="90">
        <f>'SO_05.1-U - Podružné tlak...'!P129</f>
        <v>1759.5158270000002</v>
      </c>
      <c r="AV119" s="89">
        <f>'SO_05.1-U - Podružné tlak...'!J35</f>
        <v>0</v>
      </c>
      <c r="AW119" s="89">
        <f>'SO_05.1-U - Podružné tlak...'!J36</f>
        <v>0</v>
      </c>
      <c r="AX119" s="89">
        <f>'SO_05.1-U - Podružné tlak...'!J37</f>
        <v>0</v>
      </c>
      <c r="AY119" s="89">
        <f>'SO_05.1-U - Podružné tlak...'!J38</f>
        <v>0</v>
      </c>
      <c r="AZ119" s="89">
        <f>'SO_05.1-U - Podružné tlak...'!F35</f>
        <v>0</v>
      </c>
      <c r="BA119" s="89">
        <f>'SO_05.1-U - Podružné tlak...'!F36</f>
        <v>0</v>
      </c>
      <c r="BB119" s="89">
        <f>'SO_05.1-U - Podružné tlak...'!F37</f>
        <v>0</v>
      </c>
      <c r="BC119" s="89">
        <f>'SO_05.1-U - Podružné tlak...'!F38</f>
        <v>0</v>
      </c>
      <c r="BD119" s="91">
        <f>'SO_05.1-U - Podružné tlak...'!F39</f>
        <v>0</v>
      </c>
      <c r="BT119" s="25" t="s">
        <v>80</v>
      </c>
      <c r="BV119" s="25" t="s">
        <v>73</v>
      </c>
      <c r="BW119" s="25" t="s">
        <v>152</v>
      </c>
      <c r="BX119" s="25" t="s">
        <v>146</v>
      </c>
      <c r="CL119" s="25" t="s">
        <v>1</v>
      </c>
    </row>
    <row r="120" spans="1:91" s="7" customFormat="1" ht="16.5" customHeight="1">
      <c r="B120" s="77"/>
      <c r="C120" s="78"/>
      <c r="D120" s="683" t="s">
        <v>153</v>
      </c>
      <c r="E120" s="683"/>
      <c r="F120" s="683"/>
      <c r="G120" s="683"/>
      <c r="H120" s="683"/>
      <c r="I120" s="79"/>
      <c r="J120" s="683" t="s">
        <v>154</v>
      </c>
      <c r="K120" s="683"/>
      <c r="L120" s="683"/>
      <c r="M120" s="683"/>
      <c r="N120" s="683"/>
      <c r="O120" s="683"/>
      <c r="P120" s="683"/>
      <c r="Q120" s="683"/>
      <c r="R120" s="683"/>
      <c r="S120" s="683"/>
      <c r="T120" s="683"/>
      <c r="U120" s="683"/>
      <c r="V120" s="683"/>
      <c r="W120" s="683"/>
      <c r="X120" s="683"/>
      <c r="Y120" s="683"/>
      <c r="Z120" s="683"/>
      <c r="AA120" s="683"/>
      <c r="AB120" s="683"/>
      <c r="AC120" s="683"/>
      <c r="AD120" s="683"/>
      <c r="AE120" s="683"/>
      <c r="AF120" s="683"/>
      <c r="AG120" s="697">
        <f>ROUND(SUM(AG121:AG122),2)</f>
        <v>0</v>
      </c>
      <c r="AH120" s="696"/>
      <c r="AI120" s="696"/>
      <c r="AJ120" s="696"/>
      <c r="AK120" s="696"/>
      <c r="AL120" s="696"/>
      <c r="AM120" s="696"/>
      <c r="AN120" s="695">
        <f t="shared" si="0"/>
        <v>0</v>
      </c>
      <c r="AO120" s="696"/>
      <c r="AP120" s="696"/>
      <c r="AQ120" s="80" t="s">
        <v>77</v>
      </c>
      <c r="AR120" s="77"/>
      <c r="AS120" s="81">
        <f>ROUND(SUM(AS121:AS122),2)</f>
        <v>0</v>
      </c>
      <c r="AT120" s="82">
        <f t="shared" si="1"/>
        <v>0</v>
      </c>
      <c r="AU120" s="83">
        <f>ROUND(SUM(AU121:AU122),5)</f>
        <v>2975.62601</v>
      </c>
      <c r="AV120" s="82">
        <f>ROUND(AZ120*L29,2)</f>
        <v>0</v>
      </c>
      <c r="AW120" s="82">
        <f>ROUND(BA120*L30,2)</f>
        <v>0</v>
      </c>
      <c r="AX120" s="82">
        <f>ROUND(BB120*L29,2)</f>
        <v>0</v>
      </c>
      <c r="AY120" s="82">
        <f>ROUND(BC120*L30,2)</f>
        <v>0</v>
      </c>
      <c r="AZ120" s="82">
        <f>ROUND(SUM(AZ121:AZ122),2)</f>
        <v>0</v>
      </c>
      <c r="BA120" s="82">
        <f>ROUND(SUM(BA121:BA122),2)</f>
        <v>0</v>
      </c>
      <c r="BB120" s="82">
        <f>ROUND(SUM(BB121:BB122),2)</f>
        <v>0</v>
      </c>
      <c r="BC120" s="82">
        <f>ROUND(SUM(BC121:BC122),2)</f>
        <v>0</v>
      </c>
      <c r="BD120" s="84">
        <f>ROUND(SUM(BD121:BD122),2)</f>
        <v>0</v>
      </c>
      <c r="BS120" s="85" t="s">
        <v>70</v>
      </c>
      <c r="BT120" s="85" t="s">
        <v>78</v>
      </c>
      <c r="BU120" s="85" t="s">
        <v>72</v>
      </c>
      <c r="BV120" s="85" t="s">
        <v>73</v>
      </c>
      <c r="BW120" s="85" t="s">
        <v>155</v>
      </c>
      <c r="BX120" s="85" t="s">
        <v>4</v>
      </c>
      <c r="CL120" s="85" t="s">
        <v>1</v>
      </c>
      <c r="CM120" s="85" t="s">
        <v>80</v>
      </c>
    </row>
    <row r="121" spans="1:91" s="4" customFormat="1" ht="23.25" customHeight="1">
      <c r="A121" s="86" t="s">
        <v>81</v>
      </c>
      <c r="B121" s="49"/>
      <c r="C121" s="10"/>
      <c r="D121" s="10"/>
      <c r="E121" s="682" t="s">
        <v>156</v>
      </c>
      <c r="F121" s="682"/>
      <c r="G121" s="682"/>
      <c r="H121" s="682"/>
      <c r="I121" s="682"/>
      <c r="J121" s="10"/>
      <c r="K121" s="682" t="s">
        <v>157</v>
      </c>
      <c r="L121" s="682"/>
      <c r="M121" s="682"/>
      <c r="N121" s="682"/>
      <c r="O121" s="682"/>
      <c r="P121" s="682"/>
      <c r="Q121" s="682"/>
      <c r="R121" s="682"/>
      <c r="S121" s="682"/>
      <c r="T121" s="682"/>
      <c r="U121" s="682"/>
      <c r="V121" s="682"/>
      <c r="W121" s="682"/>
      <c r="X121" s="682"/>
      <c r="Y121" s="682"/>
      <c r="Z121" s="682"/>
      <c r="AA121" s="682"/>
      <c r="AB121" s="682"/>
      <c r="AC121" s="682"/>
      <c r="AD121" s="682"/>
      <c r="AE121" s="682"/>
      <c r="AF121" s="682"/>
      <c r="AG121" s="698">
        <f>'SO_06.1-N - DČS - neuznat...'!J32</f>
        <v>0</v>
      </c>
      <c r="AH121" s="699"/>
      <c r="AI121" s="699"/>
      <c r="AJ121" s="699"/>
      <c r="AK121" s="699"/>
      <c r="AL121" s="699"/>
      <c r="AM121" s="699"/>
      <c r="AN121" s="698">
        <f t="shared" si="0"/>
        <v>0</v>
      </c>
      <c r="AO121" s="699"/>
      <c r="AP121" s="699"/>
      <c r="AQ121" s="87" t="s">
        <v>84</v>
      </c>
      <c r="AR121" s="49"/>
      <c r="AS121" s="88">
        <v>0</v>
      </c>
      <c r="AT121" s="89">
        <f t="shared" si="1"/>
        <v>0</v>
      </c>
      <c r="AU121" s="90">
        <f>'SO_06.1-N - DČS - neuznat...'!P127</f>
        <v>409.00048100000004</v>
      </c>
      <c r="AV121" s="89">
        <f>'SO_06.1-N - DČS - neuznat...'!J35</f>
        <v>0</v>
      </c>
      <c r="AW121" s="89">
        <f>'SO_06.1-N - DČS - neuznat...'!J36</f>
        <v>0</v>
      </c>
      <c r="AX121" s="89">
        <f>'SO_06.1-N - DČS - neuznat...'!J37</f>
        <v>0</v>
      </c>
      <c r="AY121" s="89">
        <f>'SO_06.1-N - DČS - neuznat...'!J38</f>
        <v>0</v>
      </c>
      <c r="AZ121" s="89">
        <f>'SO_06.1-N - DČS - neuznat...'!F35</f>
        <v>0</v>
      </c>
      <c r="BA121" s="89">
        <f>'SO_06.1-N - DČS - neuznat...'!F36</f>
        <v>0</v>
      </c>
      <c r="BB121" s="89">
        <f>'SO_06.1-N - DČS - neuznat...'!F37</f>
        <v>0</v>
      </c>
      <c r="BC121" s="89">
        <f>'SO_06.1-N - DČS - neuznat...'!F38</f>
        <v>0</v>
      </c>
      <c r="BD121" s="91">
        <f>'SO_06.1-N - DČS - neuznat...'!F39</f>
        <v>0</v>
      </c>
      <c r="BT121" s="25" t="s">
        <v>80</v>
      </c>
      <c r="BV121" s="25" t="s">
        <v>73</v>
      </c>
      <c r="BW121" s="25" t="s">
        <v>158</v>
      </c>
      <c r="BX121" s="25" t="s">
        <v>155</v>
      </c>
      <c r="CL121" s="25" t="s">
        <v>1</v>
      </c>
    </row>
    <row r="122" spans="1:91" s="4" customFormat="1" ht="23.25" customHeight="1">
      <c r="A122" s="86" t="s">
        <v>81</v>
      </c>
      <c r="B122" s="49"/>
      <c r="C122" s="10"/>
      <c r="D122" s="10"/>
      <c r="E122" s="682" t="s">
        <v>159</v>
      </c>
      <c r="F122" s="682"/>
      <c r="G122" s="682"/>
      <c r="H122" s="682"/>
      <c r="I122" s="682"/>
      <c r="J122" s="10"/>
      <c r="K122" s="682" t="s">
        <v>160</v>
      </c>
      <c r="L122" s="682"/>
      <c r="M122" s="682"/>
      <c r="N122" s="682"/>
      <c r="O122" s="682"/>
      <c r="P122" s="682"/>
      <c r="Q122" s="682"/>
      <c r="R122" s="682"/>
      <c r="S122" s="682"/>
      <c r="T122" s="682"/>
      <c r="U122" s="682"/>
      <c r="V122" s="682"/>
      <c r="W122" s="682"/>
      <c r="X122" s="682"/>
      <c r="Y122" s="682"/>
      <c r="Z122" s="682"/>
      <c r="AA122" s="682"/>
      <c r="AB122" s="682"/>
      <c r="AC122" s="682"/>
      <c r="AD122" s="682"/>
      <c r="AE122" s="682"/>
      <c r="AF122" s="682"/>
      <c r="AG122" s="698">
        <f>'SO_06.1-U - DČS - uznatelné'!J32</f>
        <v>0</v>
      </c>
      <c r="AH122" s="699"/>
      <c r="AI122" s="699"/>
      <c r="AJ122" s="699"/>
      <c r="AK122" s="699"/>
      <c r="AL122" s="699"/>
      <c r="AM122" s="699"/>
      <c r="AN122" s="698">
        <f t="shared" si="0"/>
        <v>0</v>
      </c>
      <c r="AO122" s="699"/>
      <c r="AP122" s="699"/>
      <c r="AQ122" s="87" t="s">
        <v>84</v>
      </c>
      <c r="AR122" s="49"/>
      <c r="AS122" s="88">
        <v>0</v>
      </c>
      <c r="AT122" s="89">
        <f t="shared" si="1"/>
        <v>0</v>
      </c>
      <c r="AU122" s="90">
        <f>'SO_06.1-U - DČS - uznatelné'!P129</f>
        <v>2566.625528</v>
      </c>
      <c r="AV122" s="89">
        <f>'SO_06.1-U - DČS - uznatelné'!J35</f>
        <v>0</v>
      </c>
      <c r="AW122" s="89">
        <f>'SO_06.1-U - DČS - uznatelné'!J36</f>
        <v>0</v>
      </c>
      <c r="AX122" s="89">
        <f>'SO_06.1-U - DČS - uznatelné'!J37</f>
        <v>0</v>
      </c>
      <c r="AY122" s="89">
        <f>'SO_06.1-U - DČS - uznatelné'!J38</f>
        <v>0</v>
      </c>
      <c r="AZ122" s="89">
        <f>'SO_06.1-U - DČS - uznatelné'!F35</f>
        <v>0</v>
      </c>
      <c r="BA122" s="89">
        <f>'SO_06.1-U - DČS - uznatelné'!F36</f>
        <v>0</v>
      </c>
      <c r="BB122" s="89">
        <f>'SO_06.1-U - DČS - uznatelné'!F37</f>
        <v>0</v>
      </c>
      <c r="BC122" s="89">
        <f>'SO_06.1-U - DČS - uznatelné'!F38</f>
        <v>0</v>
      </c>
      <c r="BD122" s="91">
        <f>'SO_06.1-U - DČS - uznatelné'!F39</f>
        <v>0</v>
      </c>
      <c r="BT122" s="25" t="s">
        <v>80</v>
      </c>
      <c r="BV122" s="25" t="s">
        <v>73</v>
      </c>
      <c r="BW122" s="25" t="s">
        <v>161</v>
      </c>
      <c r="BX122" s="25" t="s">
        <v>155</v>
      </c>
      <c r="CL122" s="25" t="s">
        <v>1</v>
      </c>
    </row>
    <row r="123" spans="1:91" s="7" customFormat="1" ht="37.5" customHeight="1">
      <c r="B123" s="77"/>
      <c r="C123" s="78"/>
      <c r="D123" s="683" t="s">
        <v>162</v>
      </c>
      <c r="E123" s="683"/>
      <c r="F123" s="683"/>
      <c r="G123" s="683"/>
      <c r="H123" s="683"/>
      <c r="I123" s="79"/>
      <c r="J123" s="683" t="s">
        <v>163</v>
      </c>
      <c r="K123" s="683"/>
      <c r="L123" s="683"/>
      <c r="M123" s="683"/>
      <c r="N123" s="683"/>
      <c r="O123" s="683"/>
      <c r="P123" s="683"/>
      <c r="Q123" s="683"/>
      <c r="R123" s="683"/>
      <c r="S123" s="683"/>
      <c r="T123" s="683"/>
      <c r="U123" s="683"/>
      <c r="V123" s="683"/>
      <c r="W123" s="683"/>
      <c r="X123" s="683"/>
      <c r="Y123" s="683"/>
      <c r="Z123" s="683"/>
      <c r="AA123" s="683"/>
      <c r="AB123" s="683"/>
      <c r="AC123" s="683"/>
      <c r="AD123" s="683"/>
      <c r="AE123" s="683"/>
      <c r="AF123" s="683"/>
      <c r="AG123" s="697">
        <f>ROUND(SUM(AG124:AG125),2)</f>
        <v>0</v>
      </c>
      <c r="AH123" s="696"/>
      <c r="AI123" s="696"/>
      <c r="AJ123" s="696"/>
      <c r="AK123" s="696"/>
      <c r="AL123" s="696"/>
      <c r="AM123" s="696"/>
      <c r="AN123" s="695">
        <f t="shared" si="0"/>
        <v>0</v>
      </c>
      <c r="AO123" s="696"/>
      <c r="AP123" s="696"/>
      <c r="AQ123" s="80" t="s">
        <v>77</v>
      </c>
      <c r="AR123" s="77"/>
      <c r="AS123" s="81">
        <f>ROUND(SUM(AS124:AS125),2)</f>
        <v>0</v>
      </c>
      <c r="AT123" s="82">
        <f t="shared" si="1"/>
        <v>0</v>
      </c>
      <c r="AU123" s="83">
        <f>ROUND(SUM(AU124:AU125),5)</f>
        <v>3.04</v>
      </c>
      <c r="AV123" s="82">
        <f>ROUND(AZ123*L29,2)</f>
        <v>0</v>
      </c>
      <c r="AW123" s="82">
        <f>ROUND(BA123*L30,2)</f>
        <v>0</v>
      </c>
      <c r="AX123" s="82">
        <f>ROUND(BB123*L29,2)</f>
        <v>0</v>
      </c>
      <c r="AY123" s="82">
        <f>ROUND(BC123*L30,2)</f>
        <v>0</v>
      </c>
      <c r="AZ123" s="82">
        <f>ROUND(SUM(AZ124:AZ125),2)</f>
        <v>0</v>
      </c>
      <c r="BA123" s="82">
        <f>ROUND(SUM(BA124:BA125),2)</f>
        <v>0</v>
      </c>
      <c r="BB123" s="82">
        <f>ROUND(SUM(BB124:BB125),2)</f>
        <v>0</v>
      </c>
      <c r="BC123" s="82">
        <f>ROUND(SUM(BC124:BC125),2)</f>
        <v>0</v>
      </c>
      <c r="BD123" s="84">
        <f>ROUND(SUM(BD124:BD125),2)</f>
        <v>0</v>
      </c>
      <c r="BS123" s="85" t="s">
        <v>70</v>
      </c>
      <c r="BT123" s="85" t="s">
        <v>78</v>
      </c>
      <c r="BU123" s="85" t="s">
        <v>72</v>
      </c>
      <c r="BV123" s="85" t="s">
        <v>73</v>
      </c>
      <c r="BW123" s="85" t="s">
        <v>164</v>
      </c>
      <c r="BX123" s="85" t="s">
        <v>4</v>
      </c>
      <c r="CL123" s="85" t="s">
        <v>1</v>
      </c>
      <c r="CM123" s="85" t="s">
        <v>80</v>
      </c>
    </row>
    <row r="124" spans="1:91" s="4" customFormat="1" ht="35.25" customHeight="1">
      <c r="A124" s="86" t="s">
        <v>81</v>
      </c>
      <c r="B124" s="49"/>
      <c r="C124" s="10"/>
      <c r="D124" s="10"/>
      <c r="E124" s="682" t="s">
        <v>165</v>
      </c>
      <c r="F124" s="682"/>
      <c r="G124" s="682"/>
      <c r="H124" s="682"/>
      <c r="I124" s="682"/>
      <c r="J124" s="10"/>
      <c r="K124" s="682" t="s">
        <v>166</v>
      </c>
      <c r="L124" s="682"/>
      <c r="M124" s="682"/>
      <c r="N124" s="682"/>
      <c r="O124" s="682"/>
      <c r="P124" s="682"/>
      <c r="Q124" s="682"/>
      <c r="R124" s="682"/>
      <c r="S124" s="682"/>
      <c r="T124" s="682"/>
      <c r="U124" s="682"/>
      <c r="V124" s="682"/>
      <c r="W124" s="682"/>
      <c r="X124" s="682"/>
      <c r="Y124" s="682"/>
      <c r="Z124" s="682"/>
      <c r="AA124" s="682"/>
      <c r="AB124" s="682"/>
      <c r="AC124" s="682"/>
      <c r="AD124" s="682"/>
      <c r="AE124" s="682"/>
      <c r="AF124" s="682"/>
      <c r="AG124" s="698">
        <f>'PS_01 a PS_02 - N - Čerpa...'!J32</f>
        <v>0</v>
      </c>
      <c r="AH124" s="699"/>
      <c r="AI124" s="699"/>
      <c r="AJ124" s="699"/>
      <c r="AK124" s="699"/>
      <c r="AL124" s="699"/>
      <c r="AM124" s="699"/>
      <c r="AN124" s="698">
        <f t="shared" si="0"/>
        <v>0</v>
      </c>
      <c r="AO124" s="699"/>
      <c r="AP124" s="699"/>
      <c r="AQ124" s="87" t="s">
        <v>84</v>
      </c>
      <c r="AR124" s="49"/>
      <c r="AS124" s="88">
        <v>0</v>
      </c>
      <c r="AT124" s="89">
        <f t="shared" si="1"/>
        <v>0</v>
      </c>
      <c r="AU124" s="90">
        <f>'PS_01 a PS_02 - N - Čerpa...'!P122</f>
        <v>1.52</v>
      </c>
      <c r="AV124" s="89">
        <f>'PS_01 a PS_02 - N - Čerpa...'!J35</f>
        <v>0</v>
      </c>
      <c r="AW124" s="89">
        <f>'PS_01 a PS_02 - N - Čerpa...'!J36</f>
        <v>0</v>
      </c>
      <c r="AX124" s="89">
        <f>'PS_01 a PS_02 - N - Čerpa...'!J37</f>
        <v>0</v>
      </c>
      <c r="AY124" s="89">
        <f>'PS_01 a PS_02 - N - Čerpa...'!J38</f>
        <v>0</v>
      </c>
      <c r="AZ124" s="89">
        <f>'PS_01 a PS_02 - N - Čerpa...'!F35</f>
        <v>0</v>
      </c>
      <c r="BA124" s="89">
        <f>'PS_01 a PS_02 - N - Čerpa...'!F36</f>
        <v>0</v>
      </c>
      <c r="BB124" s="89">
        <f>'PS_01 a PS_02 - N - Čerpa...'!F37</f>
        <v>0</v>
      </c>
      <c r="BC124" s="89">
        <f>'PS_01 a PS_02 - N - Čerpa...'!F38</f>
        <v>0</v>
      </c>
      <c r="BD124" s="91">
        <f>'PS_01 a PS_02 - N - Čerpa...'!F39</f>
        <v>0</v>
      </c>
      <c r="BT124" s="25" t="s">
        <v>80</v>
      </c>
      <c r="BV124" s="25" t="s">
        <v>73</v>
      </c>
      <c r="BW124" s="25" t="s">
        <v>167</v>
      </c>
      <c r="BX124" s="25" t="s">
        <v>164</v>
      </c>
      <c r="CL124" s="25" t="s">
        <v>1</v>
      </c>
    </row>
    <row r="125" spans="1:91" s="4" customFormat="1" ht="35.25" customHeight="1">
      <c r="A125" s="86" t="s">
        <v>81</v>
      </c>
      <c r="B125" s="49"/>
      <c r="C125" s="10"/>
      <c r="D125" s="10"/>
      <c r="E125" s="682" t="s">
        <v>168</v>
      </c>
      <c r="F125" s="682"/>
      <c r="G125" s="682"/>
      <c r="H125" s="682"/>
      <c r="I125" s="682"/>
      <c r="J125" s="10"/>
      <c r="K125" s="682" t="s">
        <v>169</v>
      </c>
      <c r="L125" s="682"/>
      <c r="M125" s="682"/>
      <c r="N125" s="682"/>
      <c r="O125" s="682"/>
      <c r="P125" s="682"/>
      <c r="Q125" s="682"/>
      <c r="R125" s="682"/>
      <c r="S125" s="682"/>
      <c r="T125" s="682"/>
      <c r="U125" s="682"/>
      <c r="V125" s="682"/>
      <c r="W125" s="682"/>
      <c r="X125" s="682"/>
      <c r="Y125" s="682"/>
      <c r="Z125" s="682"/>
      <c r="AA125" s="682"/>
      <c r="AB125" s="682"/>
      <c r="AC125" s="682"/>
      <c r="AD125" s="682"/>
      <c r="AE125" s="682"/>
      <c r="AF125" s="682"/>
      <c r="AG125" s="698">
        <f>'PS_01 a PS_02 - U - Čerpa...'!J32</f>
        <v>0</v>
      </c>
      <c r="AH125" s="699"/>
      <c r="AI125" s="699"/>
      <c r="AJ125" s="699"/>
      <c r="AK125" s="699"/>
      <c r="AL125" s="699"/>
      <c r="AM125" s="699"/>
      <c r="AN125" s="698">
        <f t="shared" si="0"/>
        <v>0</v>
      </c>
      <c r="AO125" s="699"/>
      <c r="AP125" s="699"/>
      <c r="AQ125" s="87" t="s">
        <v>84</v>
      </c>
      <c r="AR125" s="49"/>
      <c r="AS125" s="88">
        <v>0</v>
      </c>
      <c r="AT125" s="89">
        <f t="shared" si="1"/>
        <v>0</v>
      </c>
      <c r="AU125" s="90">
        <f>'PS_01 a PS_02 - U - Čerpa...'!P122</f>
        <v>1.52</v>
      </c>
      <c r="AV125" s="89">
        <f>'PS_01 a PS_02 - U - Čerpa...'!J35</f>
        <v>0</v>
      </c>
      <c r="AW125" s="89">
        <f>'PS_01 a PS_02 - U - Čerpa...'!J36</f>
        <v>0</v>
      </c>
      <c r="AX125" s="89">
        <f>'PS_01 a PS_02 - U - Čerpa...'!J37</f>
        <v>0</v>
      </c>
      <c r="AY125" s="89">
        <f>'PS_01 a PS_02 - U - Čerpa...'!J38</f>
        <v>0</v>
      </c>
      <c r="AZ125" s="89">
        <f>'PS_01 a PS_02 - U - Čerpa...'!F35</f>
        <v>0</v>
      </c>
      <c r="BA125" s="89">
        <f>'PS_01 a PS_02 - U - Čerpa...'!F36</f>
        <v>0</v>
      </c>
      <c r="BB125" s="89">
        <f>'PS_01 a PS_02 - U - Čerpa...'!F37</f>
        <v>0</v>
      </c>
      <c r="BC125" s="89">
        <f>'PS_01 a PS_02 - U - Čerpa...'!F38</f>
        <v>0</v>
      </c>
      <c r="BD125" s="91">
        <f>'PS_01 a PS_02 - U - Čerpa...'!F39</f>
        <v>0</v>
      </c>
      <c r="BT125" s="25" t="s">
        <v>80</v>
      </c>
      <c r="BV125" s="25" t="s">
        <v>73</v>
      </c>
      <c r="BW125" s="25" t="s">
        <v>170</v>
      </c>
      <c r="BX125" s="25" t="s">
        <v>164</v>
      </c>
      <c r="CL125" s="25" t="s">
        <v>1</v>
      </c>
    </row>
    <row r="126" spans="1:91" s="7" customFormat="1" ht="16.5" customHeight="1">
      <c r="A126" s="86" t="s">
        <v>81</v>
      </c>
      <c r="B126" s="77"/>
      <c r="C126" s="78"/>
      <c r="D126" s="683" t="s">
        <v>171</v>
      </c>
      <c r="E126" s="683"/>
      <c r="F126" s="683"/>
      <c r="G126" s="683"/>
      <c r="H126" s="683"/>
      <c r="I126" s="79"/>
      <c r="J126" s="683" t="s">
        <v>172</v>
      </c>
      <c r="K126" s="683"/>
      <c r="L126" s="683"/>
      <c r="M126" s="683"/>
      <c r="N126" s="683"/>
      <c r="O126" s="683"/>
      <c r="P126" s="683"/>
      <c r="Q126" s="683"/>
      <c r="R126" s="683"/>
      <c r="S126" s="683"/>
      <c r="T126" s="683"/>
      <c r="U126" s="683"/>
      <c r="V126" s="683"/>
      <c r="W126" s="683"/>
      <c r="X126" s="683"/>
      <c r="Y126" s="683"/>
      <c r="Z126" s="683"/>
      <c r="AA126" s="683"/>
      <c r="AB126" s="683"/>
      <c r="AC126" s="683"/>
      <c r="AD126" s="683"/>
      <c r="AE126" s="683"/>
      <c r="AF126" s="683"/>
      <c r="AG126" s="695">
        <f>'PS_03 - Dálkový přenos'!J30</f>
        <v>0</v>
      </c>
      <c r="AH126" s="696"/>
      <c r="AI126" s="696"/>
      <c r="AJ126" s="696"/>
      <c r="AK126" s="696"/>
      <c r="AL126" s="696"/>
      <c r="AM126" s="696"/>
      <c r="AN126" s="695">
        <f t="shared" si="0"/>
        <v>0</v>
      </c>
      <c r="AO126" s="696"/>
      <c r="AP126" s="696"/>
      <c r="AQ126" s="80" t="s">
        <v>77</v>
      </c>
      <c r="AR126" s="77"/>
      <c r="AS126" s="81">
        <v>0</v>
      </c>
      <c r="AT126" s="82">
        <f t="shared" si="1"/>
        <v>0</v>
      </c>
      <c r="AU126" s="83">
        <f>'PS_03 - Dálkový přenos'!P118</f>
        <v>12.975</v>
      </c>
      <c r="AV126" s="82">
        <f>'PS_03 - Dálkový přenos'!J33</f>
        <v>0</v>
      </c>
      <c r="AW126" s="82">
        <f>'PS_03 - Dálkový přenos'!J34</f>
        <v>0</v>
      </c>
      <c r="AX126" s="82">
        <f>'PS_03 - Dálkový přenos'!J35</f>
        <v>0</v>
      </c>
      <c r="AY126" s="82">
        <f>'PS_03 - Dálkový přenos'!J36</f>
        <v>0</v>
      </c>
      <c r="AZ126" s="82">
        <f>'PS_03 - Dálkový přenos'!F33</f>
        <v>0</v>
      </c>
      <c r="BA126" s="82">
        <f>'PS_03 - Dálkový přenos'!F34</f>
        <v>0</v>
      </c>
      <c r="BB126" s="82">
        <f>'PS_03 - Dálkový přenos'!F35</f>
        <v>0</v>
      </c>
      <c r="BC126" s="82">
        <f>'PS_03 - Dálkový přenos'!F36</f>
        <v>0</v>
      </c>
      <c r="BD126" s="84">
        <f>'PS_03 - Dálkový přenos'!F37</f>
        <v>0</v>
      </c>
      <c r="BT126" s="85" t="s">
        <v>78</v>
      </c>
      <c r="BV126" s="85" t="s">
        <v>73</v>
      </c>
      <c r="BW126" s="85" t="s">
        <v>173</v>
      </c>
      <c r="BX126" s="85" t="s">
        <v>4</v>
      </c>
      <c r="CL126" s="85" t="s">
        <v>1</v>
      </c>
      <c r="CM126" s="85" t="s">
        <v>80</v>
      </c>
    </row>
    <row r="127" spans="1:91" s="7" customFormat="1" ht="16.5" customHeight="1">
      <c r="A127" s="86" t="s">
        <v>81</v>
      </c>
      <c r="B127" s="77"/>
      <c r="C127" s="78"/>
      <c r="D127" s="683" t="s">
        <v>174</v>
      </c>
      <c r="E127" s="683"/>
      <c r="F127" s="683"/>
      <c r="G127" s="683"/>
      <c r="H127" s="683"/>
      <c r="I127" s="79"/>
      <c r="J127" s="683" t="s">
        <v>175</v>
      </c>
      <c r="K127" s="683"/>
      <c r="L127" s="683"/>
      <c r="M127" s="683"/>
      <c r="N127" s="683"/>
      <c r="O127" s="683"/>
      <c r="P127" s="683"/>
      <c r="Q127" s="683"/>
      <c r="R127" s="683"/>
      <c r="S127" s="683"/>
      <c r="T127" s="683"/>
      <c r="U127" s="683"/>
      <c r="V127" s="683"/>
      <c r="W127" s="683"/>
      <c r="X127" s="683"/>
      <c r="Y127" s="683"/>
      <c r="Z127" s="683"/>
      <c r="AA127" s="683"/>
      <c r="AB127" s="683"/>
      <c r="AC127" s="683"/>
      <c r="AD127" s="683"/>
      <c r="AE127" s="683"/>
      <c r="AF127" s="683"/>
      <c r="AG127" s="695">
        <f>'VRN - Vedlejší rozpočtové...'!J30</f>
        <v>0</v>
      </c>
      <c r="AH127" s="696"/>
      <c r="AI127" s="696"/>
      <c r="AJ127" s="696"/>
      <c r="AK127" s="696"/>
      <c r="AL127" s="696"/>
      <c r="AM127" s="696"/>
      <c r="AN127" s="695">
        <f t="shared" si="0"/>
        <v>0</v>
      </c>
      <c r="AO127" s="696"/>
      <c r="AP127" s="696"/>
      <c r="AQ127" s="80" t="s">
        <v>77</v>
      </c>
      <c r="AR127" s="77"/>
      <c r="AS127" s="92">
        <v>0</v>
      </c>
      <c r="AT127" s="93">
        <f t="shared" si="1"/>
        <v>0</v>
      </c>
      <c r="AU127" s="94">
        <f>'VRN - Vedlejší rozpočtové...'!P117</f>
        <v>0</v>
      </c>
      <c r="AV127" s="93">
        <f>'VRN - Vedlejší rozpočtové...'!J33</f>
        <v>0</v>
      </c>
      <c r="AW127" s="93">
        <f>'VRN - Vedlejší rozpočtové...'!J34</f>
        <v>0</v>
      </c>
      <c r="AX127" s="93">
        <f>'VRN - Vedlejší rozpočtové...'!J35</f>
        <v>0</v>
      </c>
      <c r="AY127" s="93">
        <f>'VRN - Vedlejší rozpočtové...'!J36</f>
        <v>0</v>
      </c>
      <c r="AZ127" s="93">
        <f>'VRN - Vedlejší rozpočtové...'!F33</f>
        <v>0</v>
      </c>
      <c r="BA127" s="93">
        <f>'VRN - Vedlejší rozpočtové...'!F34</f>
        <v>0</v>
      </c>
      <c r="BB127" s="93">
        <f>'VRN - Vedlejší rozpočtové...'!F35</f>
        <v>0</v>
      </c>
      <c r="BC127" s="93">
        <f>'VRN - Vedlejší rozpočtové...'!F36</f>
        <v>0</v>
      </c>
      <c r="BD127" s="95">
        <f>'VRN - Vedlejší rozpočtové...'!F37</f>
        <v>0</v>
      </c>
      <c r="BT127" s="85" t="s">
        <v>78</v>
      </c>
      <c r="BV127" s="85" t="s">
        <v>73</v>
      </c>
      <c r="BW127" s="85" t="s">
        <v>176</v>
      </c>
      <c r="BX127" s="85" t="s">
        <v>4</v>
      </c>
      <c r="CL127" s="85" t="s">
        <v>1</v>
      </c>
      <c r="CM127" s="85" t="s">
        <v>80</v>
      </c>
    </row>
    <row r="128" spans="1:91" s="2" customFormat="1" ht="30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1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</row>
    <row r="129" spans="1:57" s="2" customFormat="1" ht="6.95" customHeight="1">
      <c r="A129" s="30"/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31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</row>
  </sheetData>
  <mergeCells count="168">
    <mergeCell ref="AK31:AO31"/>
    <mergeCell ref="W31:AE31"/>
    <mergeCell ref="L32:P32"/>
    <mergeCell ref="W32:AE32"/>
    <mergeCell ref="AK32:AO32"/>
    <mergeCell ref="K5:AJ5"/>
    <mergeCell ref="K6:AJ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L85:AJ85"/>
    <mergeCell ref="I92:AF92"/>
    <mergeCell ref="K99:AF99"/>
    <mergeCell ref="E99:I99"/>
    <mergeCell ref="K100:AF100"/>
    <mergeCell ref="E100:I100"/>
    <mergeCell ref="K101:AF101"/>
    <mergeCell ref="E101:I101"/>
    <mergeCell ref="E102:I102"/>
    <mergeCell ref="K102:AF102"/>
    <mergeCell ref="AK30:AO30"/>
    <mergeCell ref="W30:AE30"/>
    <mergeCell ref="L30:P30"/>
    <mergeCell ref="L31:P31"/>
    <mergeCell ref="AN110:AP110"/>
    <mergeCell ref="AN111:AP111"/>
    <mergeCell ref="AG111:AM111"/>
    <mergeCell ref="AG112:AM112"/>
    <mergeCell ref="AN112:AP11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J95:AF95"/>
    <mergeCell ref="E96:I96"/>
    <mergeCell ref="K96:AF96"/>
    <mergeCell ref="K97:AF97"/>
    <mergeCell ref="E97:I97"/>
    <mergeCell ref="K98:AF98"/>
    <mergeCell ref="E98:I98"/>
    <mergeCell ref="AG123:AM123"/>
    <mergeCell ref="AN123:AP123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N108:AP108"/>
    <mergeCell ref="AG108:AM108"/>
    <mergeCell ref="AG109:AM109"/>
    <mergeCell ref="AN109:AP109"/>
    <mergeCell ref="AG110:AM110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C92:G92"/>
    <mergeCell ref="D95:H95"/>
    <mergeCell ref="K104:AF104"/>
    <mergeCell ref="E104:I104"/>
    <mergeCell ref="K105:AF105"/>
    <mergeCell ref="E105:I105"/>
    <mergeCell ref="J106:AF106"/>
    <mergeCell ref="D106:H106"/>
    <mergeCell ref="J107:AF107"/>
    <mergeCell ref="D107:H107"/>
    <mergeCell ref="K108:AF108"/>
    <mergeCell ref="E108:I108"/>
    <mergeCell ref="E109:I109"/>
    <mergeCell ref="K109:AF109"/>
    <mergeCell ref="E110:I110"/>
    <mergeCell ref="K110:AF110"/>
    <mergeCell ref="K111:AF111"/>
    <mergeCell ref="E111:I111"/>
    <mergeCell ref="E112:I112"/>
    <mergeCell ref="K112:AF112"/>
    <mergeCell ref="D113:H113"/>
    <mergeCell ref="J113:AF113"/>
    <mergeCell ref="E114:I114"/>
    <mergeCell ref="K114:AF114"/>
    <mergeCell ref="K115:AF115"/>
    <mergeCell ref="E115:I115"/>
    <mergeCell ref="K116:AF116"/>
    <mergeCell ref="E116:I116"/>
    <mergeCell ref="D117:H117"/>
    <mergeCell ref="J117:AF117"/>
    <mergeCell ref="K118:AF118"/>
    <mergeCell ref="E118:I118"/>
    <mergeCell ref="E124:I124"/>
    <mergeCell ref="K124:AF124"/>
    <mergeCell ref="E125:I125"/>
    <mergeCell ref="K125:AF125"/>
    <mergeCell ref="D126:H126"/>
    <mergeCell ref="J126:AF126"/>
    <mergeCell ref="D127:H127"/>
    <mergeCell ref="J127:AF127"/>
    <mergeCell ref="E119:I119"/>
    <mergeCell ref="K119:AF119"/>
    <mergeCell ref="D120:H120"/>
    <mergeCell ref="J120:AF120"/>
    <mergeCell ref="E121:I121"/>
    <mergeCell ref="K121:AF121"/>
    <mergeCell ref="E122:I122"/>
    <mergeCell ref="K122:AF122"/>
    <mergeCell ref="D123:H123"/>
    <mergeCell ref="J123:AF123"/>
  </mergeCells>
  <hyperlinks>
    <hyperlink ref="A96" location="'SO_01.1.1 - Stoka A3 - 1....'!C2" display="/" xr:uid="{00000000-0004-0000-0000-000000000000}"/>
    <hyperlink ref="A97" location="'SO_01.1.2 - Napojovací body'!C2" display="/" xr:uid="{00000000-0004-0000-0000-000001000000}"/>
    <hyperlink ref="A98" location="'SO_01.2.1 - Stoka A3 - 2....'!C2" display="/" xr:uid="{00000000-0004-0000-0000-000002000000}"/>
    <hyperlink ref="A99" location="'SO_01.2.1-N - Stoka A3 - ...'!C2" display="/" xr:uid="{00000000-0004-0000-0000-000003000000}"/>
    <hyperlink ref="A100" location="'SO_01.2.2-N - Napojovací ...'!C2" display="/" xr:uid="{00000000-0004-0000-0000-000004000000}"/>
    <hyperlink ref="A101" location="'SO_01.2.2-U - Napojovací ...'!C2" display="/" xr:uid="{00000000-0004-0000-0000-000005000000}"/>
    <hyperlink ref="A102" location="'SO_01.3.1 - Stoka A3.1, A...'!C2" display="/" xr:uid="{00000000-0004-0000-0000-000006000000}"/>
    <hyperlink ref="A103" location="'SO_01.3.1-N - Stoka A3.1,...'!C2" display="/" xr:uid="{00000000-0004-0000-0000-000007000000}"/>
    <hyperlink ref="A104" location="'SO_01.3.2-N - Napojovací ...'!C2" display="/" xr:uid="{00000000-0004-0000-0000-000008000000}"/>
    <hyperlink ref="A105" location="'SO_01.3.2-U - Napojovací ...'!C2" display="/" xr:uid="{00000000-0004-0000-0000-000009000000}"/>
    <hyperlink ref="A106" location="'SO_02 - Čerpací stanice ČS1'!C2" display="/" xr:uid="{00000000-0004-0000-0000-00000A000000}"/>
    <hyperlink ref="A108" location="'SO_03.1 - Přípojka NN k n...'!C2" display="/" xr:uid="{00000000-0004-0000-0000-00000B000000}"/>
    <hyperlink ref="A109" location="'SO_03.2 - Přípojka NN k n...'!C2" display="/" xr:uid="{00000000-0004-0000-0000-00000C000000}"/>
    <hyperlink ref="A110" location="'SO_03.3 - Přípojka NN k n...'!C2" display="/" xr:uid="{00000000-0004-0000-0000-00000D000000}"/>
    <hyperlink ref="A111" location="'SO_03.4 - Přípojka NN k n...'!C2" display="/" xr:uid="{00000000-0004-0000-0000-00000E000000}"/>
    <hyperlink ref="A112" location="'SO_03.5 - Přípojka NN k n...'!C2" display="/" xr:uid="{00000000-0004-0000-0000-00000F000000}"/>
    <hyperlink ref="A114" location="'SO_04.1-N - Tlakové stoky...'!C2" display="/" xr:uid="{00000000-0004-0000-0000-000010000000}"/>
    <hyperlink ref="A115" location="'SO_04.1-U - Tlakové stoky...'!C2" display="/" xr:uid="{00000000-0004-0000-0000-000011000000}"/>
    <hyperlink ref="A116" location="'SO_04.2 - Tlaková stoka T7'!C2" display="/" xr:uid="{00000000-0004-0000-0000-000012000000}"/>
    <hyperlink ref="A118" location="'SO_05.1-N - Podružné tlak...'!C2" display="/" xr:uid="{00000000-0004-0000-0000-000013000000}"/>
    <hyperlink ref="A119" location="'SO_05.1-U - Podružné tlak...'!C2" display="/" xr:uid="{00000000-0004-0000-0000-000014000000}"/>
    <hyperlink ref="A121" location="'SO_06.1-N - DČS - neuznat...'!C2" display="/" xr:uid="{00000000-0004-0000-0000-000015000000}"/>
    <hyperlink ref="A122" location="'SO_06.1-U - DČS - uznatelné'!C2" display="/" xr:uid="{00000000-0004-0000-0000-000016000000}"/>
    <hyperlink ref="A124" location="'PS_01 a PS_02 - N - Čerpa...'!C2" display="/" xr:uid="{00000000-0004-0000-0000-000017000000}"/>
    <hyperlink ref="A125" location="'PS_01 a PS_02 - U - Čerpa...'!C2" display="/" xr:uid="{00000000-0004-0000-0000-000018000000}"/>
    <hyperlink ref="A126" location="'PS_03 - Dálkový přenos'!C2" display="/" xr:uid="{00000000-0004-0000-0000-000019000000}"/>
    <hyperlink ref="A127" location="'VRN - Vedlejší rozpočtové...'!C2" display="/" xr:uid="{00000000-0004-0000-00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57"/>
  <sheetViews>
    <sheetView showGridLines="0" topLeftCell="A116" workbookViewId="0">
      <selection activeCell="I133" sqref="I133:I25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181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ROUND((SUM(BE130:BE256)),  2)</f>
        <v>0</v>
      </c>
      <c r="G35" s="30"/>
      <c r="H35" s="30"/>
      <c r="I35" s="104">
        <v>0.21</v>
      </c>
      <c r="J35" s="103">
        <f>ROUND(((SUM(BE130:BE256))*I35),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ROUND((SUM(BF130:BF256)),  2)</f>
        <v>0</v>
      </c>
      <c r="G36" s="30"/>
      <c r="H36" s="30"/>
      <c r="I36" s="104">
        <v>0.12</v>
      </c>
      <c r="J36" s="103">
        <f>ROUND(((SUM(BF130:BF256))*I36),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ROUND((SUM(BG130:BG256)),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ROUND((SUM(BH130:BH256)),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ROUND((SUM(BI130:BI256)),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SO_01.1.1 - Stoka A3 - 1. část, km 0,00-0,2433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J188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J190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J193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J201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J216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J239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J244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J246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721" t="str">
        <f>E7</f>
        <v>Kanalizace Dvůr Králové nad Labem - Verdek</v>
      </c>
      <c r="F118" s="722"/>
      <c r="G118" s="722"/>
      <c r="H118" s="722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721" t="s">
        <v>179</v>
      </c>
      <c r="F120" s="720"/>
      <c r="G120" s="720"/>
      <c r="H120" s="72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712" t="str">
        <f>E11</f>
        <v>SO_01.1.1 - Stoka A3 - 1. část, km 0,00-0,2433</v>
      </c>
      <c r="F122" s="720"/>
      <c r="G122" s="720"/>
      <c r="H122" s="72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45764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3183.313302</v>
      </c>
      <c r="Q130" s="64"/>
      <c r="R130" s="132">
        <f>R131</f>
        <v>904.05957480000006</v>
      </c>
      <c r="S130" s="64"/>
      <c r="T130" s="133">
        <f>T131</f>
        <v>133.69440000000003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P132+P188+P190+P193+P201+P216+P239+P244+P246</f>
        <v>3183.313302</v>
      </c>
      <c r="Q131" s="140"/>
      <c r="R131" s="141">
        <f>R132+R188+R190+R193+R201+R216+R239+R244+R246</f>
        <v>904.05957480000006</v>
      </c>
      <c r="S131" s="140"/>
      <c r="T131" s="142">
        <f>T132+T188+T190+T193+T201+T216+T239+T244+T246</f>
        <v>133.69440000000003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BK132+BK188+BK190+BK193+BK201+BK216+BK239+BK244+BK246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SUM(P133:P187)</f>
        <v>1293.62123</v>
      </c>
      <c r="Q132" s="140"/>
      <c r="R132" s="141">
        <f>SUM(R133:R187)</f>
        <v>808.60273080000002</v>
      </c>
      <c r="S132" s="140"/>
      <c r="T132" s="142">
        <f>SUM(T133:T187)</f>
        <v>133.69440000000003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SUM(BK133:BK187)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128.80000000000001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10.0464</v>
      </c>
      <c r="Q133" s="157">
        <v>0</v>
      </c>
      <c r="R133" s="157">
        <f>Q133*H133</f>
        <v>0</v>
      </c>
      <c r="S133" s="157">
        <v>0.5</v>
      </c>
      <c r="T133" s="158">
        <f>S133*H133</f>
        <v>64.400000000000006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3" customFormat="1">
      <c r="B134" s="161"/>
      <c r="D134" s="162" t="s">
        <v>220</v>
      </c>
      <c r="E134" s="163" t="s">
        <v>1</v>
      </c>
      <c r="F134" s="164" t="s">
        <v>221</v>
      </c>
      <c r="H134" s="163" t="s">
        <v>1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3" t="s">
        <v>220</v>
      </c>
      <c r="AU134" s="163" t="s">
        <v>80</v>
      </c>
      <c r="AV134" s="13" t="s">
        <v>78</v>
      </c>
      <c r="AW134" s="13" t="s">
        <v>27</v>
      </c>
      <c r="AX134" s="13" t="s">
        <v>71</v>
      </c>
      <c r="AY134" s="163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222</v>
      </c>
      <c r="H135" s="171">
        <v>128.80000000000001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78</v>
      </c>
      <c r="AY135" s="169" t="s">
        <v>212</v>
      </c>
    </row>
    <row r="136" spans="1:65" s="2" customFormat="1" ht="62.65" customHeight="1">
      <c r="A136" s="30"/>
      <c r="B136" s="147"/>
      <c r="C136" s="148" t="s">
        <v>80</v>
      </c>
      <c r="D136" s="148" t="s">
        <v>214</v>
      </c>
      <c r="E136" s="149" t="s">
        <v>223</v>
      </c>
      <c r="F136" s="150" t="s">
        <v>224</v>
      </c>
      <c r="G136" s="151" t="s">
        <v>217</v>
      </c>
      <c r="H136" s="152">
        <v>128.80000000000001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0.19400000000000001</v>
      </c>
      <c r="P136" s="157">
        <f>O136*H136</f>
        <v>24.987200000000001</v>
      </c>
      <c r="Q136" s="157">
        <v>0</v>
      </c>
      <c r="R136" s="157">
        <f>Q136*H136</f>
        <v>0</v>
      </c>
      <c r="S136" s="157">
        <v>0.32500000000000001</v>
      </c>
      <c r="T136" s="158">
        <f>S136*H136</f>
        <v>41.860000000000007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225</v>
      </c>
    </row>
    <row r="137" spans="1:65" s="13" customFormat="1">
      <c r="B137" s="161"/>
      <c r="D137" s="162" t="s">
        <v>220</v>
      </c>
      <c r="E137" s="163" t="s">
        <v>1</v>
      </c>
      <c r="F137" s="164" t="s">
        <v>221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222</v>
      </c>
      <c r="H138" s="171">
        <v>128.80000000000001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226</v>
      </c>
      <c r="D139" s="148" t="s">
        <v>214</v>
      </c>
      <c r="E139" s="149" t="s">
        <v>227</v>
      </c>
      <c r="F139" s="150" t="s">
        <v>228</v>
      </c>
      <c r="G139" s="151" t="s">
        <v>217</v>
      </c>
      <c r="H139" s="152">
        <v>128.80000000000001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5.7000000000000002E-2</v>
      </c>
      <c r="P139" s="157">
        <f>O139*H139</f>
        <v>7.3416000000000006</v>
      </c>
      <c r="Q139" s="157">
        <v>0</v>
      </c>
      <c r="R139" s="157">
        <f>Q139*H139</f>
        <v>0</v>
      </c>
      <c r="S139" s="157">
        <v>9.8000000000000004E-2</v>
      </c>
      <c r="T139" s="158">
        <f>S139*H139</f>
        <v>12.622400000000001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229</v>
      </c>
    </row>
    <row r="140" spans="1:65" s="14" customFormat="1">
      <c r="B140" s="168"/>
      <c r="D140" s="162" t="s">
        <v>220</v>
      </c>
      <c r="E140" s="169" t="s">
        <v>1</v>
      </c>
      <c r="F140" s="170" t="s">
        <v>222</v>
      </c>
      <c r="H140" s="171">
        <v>128.80000000000001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55.5" customHeight="1">
      <c r="A141" s="30"/>
      <c r="B141" s="147"/>
      <c r="C141" s="148" t="s">
        <v>218</v>
      </c>
      <c r="D141" s="148" t="s">
        <v>214</v>
      </c>
      <c r="E141" s="149" t="s">
        <v>230</v>
      </c>
      <c r="F141" s="150" t="s">
        <v>231</v>
      </c>
      <c r="G141" s="151" t="s">
        <v>217</v>
      </c>
      <c r="H141" s="152">
        <v>128.80000000000001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8.9999999999999993E-3</v>
      </c>
      <c r="P141" s="157">
        <f>O141*H141</f>
        <v>1.1592</v>
      </c>
      <c r="Q141" s="157">
        <v>9.0000000000000006E-5</v>
      </c>
      <c r="R141" s="157">
        <f>Q141*H141</f>
        <v>1.1592000000000002E-2</v>
      </c>
      <c r="S141" s="157">
        <v>0.115</v>
      </c>
      <c r="T141" s="158">
        <f>S141*H141</f>
        <v>14.812000000000001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232</v>
      </c>
    </row>
    <row r="142" spans="1:65" s="14" customFormat="1">
      <c r="B142" s="168"/>
      <c r="D142" s="162" t="s">
        <v>220</v>
      </c>
      <c r="E142" s="169" t="s">
        <v>1</v>
      </c>
      <c r="F142" s="170" t="s">
        <v>222</v>
      </c>
      <c r="H142" s="171">
        <v>128.80000000000001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>
      <c r="B143" s="175"/>
      <c r="D143" s="162" t="s">
        <v>220</v>
      </c>
      <c r="E143" s="176" t="s">
        <v>1</v>
      </c>
      <c r="F143" s="177" t="s">
        <v>233</v>
      </c>
      <c r="H143" s="178">
        <v>128.80000000000001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24.2" customHeight="1">
      <c r="A144" s="30"/>
      <c r="B144" s="147"/>
      <c r="C144" s="148" t="s">
        <v>234</v>
      </c>
      <c r="D144" s="148" t="s">
        <v>214</v>
      </c>
      <c r="E144" s="149" t="s">
        <v>235</v>
      </c>
      <c r="F144" s="150" t="s">
        <v>236</v>
      </c>
      <c r="G144" s="151" t="s">
        <v>237</v>
      </c>
      <c r="H144" s="152">
        <v>121.65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0.184</v>
      </c>
      <c r="P144" s="157">
        <f>O144*H144</f>
        <v>22.383600000000001</v>
      </c>
      <c r="Q144" s="157">
        <v>3.0000000000000001E-5</v>
      </c>
      <c r="R144" s="157">
        <f>Q144*H144</f>
        <v>3.6495000000000004E-3</v>
      </c>
      <c r="S144" s="157">
        <v>0</v>
      </c>
      <c r="T144" s="158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238</v>
      </c>
    </row>
    <row r="145" spans="1:65" s="14" customFormat="1">
      <c r="B145" s="168"/>
      <c r="D145" s="162" t="s">
        <v>220</v>
      </c>
      <c r="E145" s="169" t="s">
        <v>1</v>
      </c>
      <c r="F145" s="170" t="s">
        <v>239</v>
      </c>
      <c r="H145" s="171">
        <v>121.65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37.9" customHeight="1">
      <c r="A146" s="30"/>
      <c r="B146" s="147"/>
      <c r="C146" s="148" t="s">
        <v>240</v>
      </c>
      <c r="D146" s="148" t="s">
        <v>214</v>
      </c>
      <c r="E146" s="149" t="s">
        <v>241</v>
      </c>
      <c r="F146" s="150" t="s">
        <v>242</v>
      </c>
      <c r="G146" s="151" t="s">
        <v>243</v>
      </c>
      <c r="H146" s="152">
        <v>24.33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</v>
      </c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244</v>
      </c>
    </row>
    <row r="147" spans="1:65" s="14" customFormat="1">
      <c r="B147" s="168"/>
      <c r="D147" s="162" t="s">
        <v>220</v>
      </c>
      <c r="E147" s="169" t="s">
        <v>1</v>
      </c>
      <c r="F147" s="170" t="s">
        <v>245</v>
      </c>
      <c r="H147" s="171">
        <v>24.33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78</v>
      </c>
      <c r="AY147" s="169" t="s">
        <v>212</v>
      </c>
    </row>
    <row r="148" spans="1:65" s="2" customFormat="1" ht="90" customHeight="1">
      <c r="A148" s="30"/>
      <c r="B148" s="147"/>
      <c r="C148" s="148" t="s">
        <v>246</v>
      </c>
      <c r="D148" s="148" t="s">
        <v>214</v>
      </c>
      <c r="E148" s="149" t="s">
        <v>247</v>
      </c>
      <c r="F148" s="150" t="s">
        <v>248</v>
      </c>
      <c r="G148" s="151" t="s">
        <v>249</v>
      </c>
      <c r="H148" s="152">
        <v>6.8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0.58099999999999996</v>
      </c>
      <c r="P148" s="157">
        <f>O148*H148</f>
        <v>3.9507999999999996</v>
      </c>
      <c r="Q148" s="157">
        <v>3.6900000000000002E-2</v>
      </c>
      <c r="R148" s="157">
        <f>Q148*H148</f>
        <v>0.25092000000000003</v>
      </c>
      <c r="S148" s="157">
        <v>0</v>
      </c>
      <c r="T148" s="158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250</v>
      </c>
    </row>
    <row r="149" spans="1:65" s="14" customFormat="1">
      <c r="B149" s="168"/>
      <c r="D149" s="162" t="s">
        <v>220</v>
      </c>
      <c r="E149" s="169" t="s">
        <v>1</v>
      </c>
      <c r="F149" s="170" t="s">
        <v>251</v>
      </c>
      <c r="H149" s="171">
        <v>6.8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90" customHeight="1">
      <c r="A150" s="30"/>
      <c r="B150" s="147"/>
      <c r="C150" s="148" t="s">
        <v>252</v>
      </c>
      <c r="D150" s="148" t="s">
        <v>214</v>
      </c>
      <c r="E150" s="149" t="s">
        <v>253</v>
      </c>
      <c r="F150" s="150" t="s">
        <v>254</v>
      </c>
      <c r="G150" s="151" t="s">
        <v>249</v>
      </c>
      <c r="H150" s="152">
        <v>1.7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0.54700000000000004</v>
      </c>
      <c r="P150" s="157">
        <f>O150*H150</f>
        <v>0.92990000000000006</v>
      </c>
      <c r="Q150" s="157">
        <v>3.6900000000000002E-2</v>
      </c>
      <c r="R150" s="157">
        <f>Q150*H150</f>
        <v>6.2730000000000008E-2</v>
      </c>
      <c r="S150" s="157">
        <v>0</v>
      </c>
      <c r="T150" s="158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255</v>
      </c>
    </row>
    <row r="151" spans="1:65" s="14" customFormat="1">
      <c r="B151" s="168"/>
      <c r="D151" s="162" t="s">
        <v>220</v>
      </c>
      <c r="E151" s="169" t="s">
        <v>1</v>
      </c>
      <c r="F151" s="170" t="s">
        <v>256</v>
      </c>
      <c r="H151" s="171">
        <v>1.7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78</v>
      </c>
      <c r="AY151" s="169" t="s">
        <v>212</v>
      </c>
    </row>
    <row r="152" spans="1:65" s="2" customFormat="1" ht="24.2" customHeight="1">
      <c r="A152" s="30"/>
      <c r="B152" s="147"/>
      <c r="C152" s="148" t="s">
        <v>257</v>
      </c>
      <c r="D152" s="148" t="s">
        <v>214</v>
      </c>
      <c r="E152" s="149" t="s">
        <v>258</v>
      </c>
      <c r="F152" s="150" t="s">
        <v>259</v>
      </c>
      <c r="G152" s="151" t="s">
        <v>217</v>
      </c>
      <c r="H152" s="152">
        <v>607.23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1.9E-2</v>
      </c>
      <c r="P152" s="157">
        <f>O152*H152</f>
        <v>11.537369999999999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260</v>
      </c>
    </row>
    <row r="153" spans="1:65" s="14" customFormat="1">
      <c r="B153" s="168"/>
      <c r="D153" s="162" t="s">
        <v>220</v>
      </c>
      <c r="E153" s="169" t="s">
        <v>1</v>
      </c>
      <c r="F153" s="170" t="s">
        <v>261</v>
      </c>
      <c r="H153" s="171">
        <v>607.23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220</v>
      </c>
      <c r="AU153" s="169" t="s">
        <v>80</v>
      </c>
      <c r="AV153" s="14" t="s">
        <v>80</v>
      </c>
      <c r="AW153" s="14" t="s">
        <v>27</v>
      </c>
      <c r="AX153" s="14" t="s">
        <v>78</v>
      </c>
      <c r="AY153" s="169" t="s">
        <v>212</v>
      </c>
    </row>
    <row r="154" spans="1:65" s="2" customFormat="1" ht="55.5" customHeight="1">
      <c r="A154" s="30"/>
      <c r="B154" s="147"/>
      <c r="C154" s="148" t="s">
        <v>262</v>
      </c>
      <c r="D154" s="148" t="s">
        <v>214</v>
      </c>
      <c r="E154" s="149" t="s">
        <v>263</v>
      </c>
      <c r="F154" s="150" t="s">
        <v>264</v>
      </c>
      <c r="G154" s="151" t="s">
        <v>265</v>
      </c>
      <c r="H154" s="152">
        <v>1096.067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0.36199999999999999</v>
      </c>
      <c r="P154" s="157">
        <f>O154*H154</f>
        <v>396.77625399999999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266</v>
      </c>
    </row>
    <row r="155" spans="1:65" s="13" customFormat="1">
      <c r="B155" s="161"/>
      <c r="D155" s="162" t="s">
        <v>220</v>
      </c>
      <c r="E155" s="163" t="s">
        <v>1</v>
      </c>
      <c r="F155" s="164" t="s">
        <v>267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>
      <c r="B156" s="168"/>
      <c r="D156" s="162" t="s">
        <v>220</v>
      </c>
      <c r="E156" s="169" t="s">
        <v>1</v>
      </c>
      <c r="F156" s="170" t="s">
        <v>268</v>
      </c>
      <c r="H156" s="171">
        <v>1096.067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37.9" customHeight="1">
      <c r="A157" s="30"/>
      <c r="B157" s="147"/>
      <c r="C157" s="148" t="s">
        <v>269</v>
      </c>
      <c r="D157" s="148" t="s">
        <v>214</v>
      </c>
      <c r="E157" s="149" t="s">
        <v>270</v>
      </c>
      <c r="F157" s="150" t="s">
        <v>271</v>
      </c>
      <c r="G157" s="151" t="s">
        <v>265</v>
      </c>
      <c r="H157" s="152">
        <v>35.700000000000003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1.7629999999999999</v>
      </c>
      <c r="P157" s="157">
        <f>O157*H157</f>
        <v>62.939100000000003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272</v>
      </c>
    </row>
    <row r="158" spans="1:65" s="14" customFormat="1">
      <c r="B158" s="168"/>
      <c r="D158" s="162" t="s">
        <v>220</v>
      </c>
      <c r="E158" s="169" t="s">
        <v>1</v>
      </c>
      <c r="F158" s="170" t="s">
        <v>273</v>
      </c>
      <c r="H158" s="171">
        <v>35.700000000000003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8</v>
      </c>
      <c r="D159" s="148" t="s">
        <v>214</v>
      </c>
      <c r="E159" s="149" t="s">
        <v>274</v>
      </c>
      <c r="F159" s="150" t="s">
        <v>275</v>
      </c>
      <c r="G159" s="151" t="s">
        <v>217</v>
      </c>
      <c r="H159" s="152">
        <v>1143.18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0.109</v>
      </c>
      <c r="P159" s="157">
        <f>O159*H159</f>
        <v>124.60662000000001</v>
      </c>
      <c r="Q159" s="157">
        <v>5.9000000000000003E-4</v>
      </c>
      <c r="R159" s="157">
        <f>Q159*H159</f>
        <v>0.67447620000000008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276</v>
      </c>
    </row>
    <row r="160" spans="1:65" s="14" customFormat="1">
      <c r="B160" s="168"/>
      <c r="D160" s="162" t="s">
        <v>220</v>
      </c>
      <c r="E160" s="169" t="s">
        <v>1</v>
      </c>
      <c r="F160" s="170" t="s">
        <v>277</v>
      </c>
      <c r="H160" s="171">
        <v>70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278</v>
      </c>
      <c r="H161" s="171">
        <v>1073.18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5" customFormat="1">
      <c r="B162" s="175"/>
      <c r="D162" s="162" t="s">
        <v>220</v>
      </c>
      <c r="E162" s="176" t="s">
        <v>1</v>
      </c>
      <c r="F162" s="177" t="s">
        <v>233</v>
      </c>
      <c r="H162" s="178">
        <v>1143.18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37.9" customHeight="1">
      <c r="A163" s="30"/>
      <c r="B163" s="147"/>
      <c r="C163" s="148" t="s">
        <v>279</v>
      </c>
      <c r="D163" s="148" t="s">
        <v>214</v>
      </c>
      <c r="E163" s="149" t="s">
        <v>280</v>
      </c>
      <c r="F163" s="150" t="s">
        <v>281</v>
      </c>
      <c r="G163" s="151" t="s">
        <v>217</v>
      </c>
      <c r="H163" s="152">
        <v>1143.18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0.106</v>
      </c>
      <c r="P163" s="157">
        <f>O163*H163</f>
        <v>121.17708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282</v>
      </c>
    </row>
    <row r="164" spans="1:65" s="2" customFormat="1" ht="62.65" customHeight="1">
      <c r="A164" s="30"/>
      <c r="B164" s="147"/>
      <c r="C164" s="148" t="s">
        <v>283</v>
      </c>
      <c r="D164" s="148" t="s">
        <v>214</v>
      </c>
      <c r="E164" s="149" t="s">
        <v>284</v>
      </c>
      <c r="F164" s="150" t="s">
        <v>285</v>
      </c>
      <c r="G164" s="151" t="s">
        <v>265</v>
      </c>
      <c r="H164" s="152">
        <v>521.00800000000004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8.6999999999999994E-2</v>
      </c>
      <c r="P164" s="157">
        <f>O164*H164</f>
        <v>45.327696000000003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286</v>
      </c>
    </row>
    <row r="165" spans="1:65" s="13" customFormat="1">
      <c r="B165" s="161"/>
      <c r="D165" s="162" t="s">
        <v>220</v>
      </c>
      <c r="E165" s="163" t="s">
        <v>1</v>
      </c>
      <c r="F165" s="164" t="s">
        <v>287</v>
      </c>
      <c r="H165" s="163" t="s">
        <v>1</v>
      </c>
      <c r="L165" s="161"/>
      <c r="M165" s="165"/>
      <c r="N165" s="166"/>
      <c r="O165" s="166"/>
      <c r="P165" s="166"/>
      <c r="Q165" s="166"/>
      <c r="R165" s="166"/>
      <c r="S165" s="166"/>
      <c r="T165" s="167"/>
      <c r="AT165" s="163" t="s">
        <v>220</v>
      </c>
      <c r="AU165" s="163" t="s">
        <v>80</v>
      </c>
      <c r="AV165" s="13" t="s">
        <v>78</v>
      </c>
      <c r="AW165" s="13" t="s">
        <v>27</v>
      </c>
      <c r="AX165" s="13" t="s">
        <v>71</v>
      </c>
      <c r="AY165" s="163" t="s">
        <v>212</v>
      </c>
    </row>
    <row r="166" spans="1:65" s="14" customFormat="1">
      <c r="B166" s="168"/>
      <c r="D166" s="162" t="s">
        <v>220</v>
      </c>
      <c r="E166" s="169" t="s">
        <v>1</v>
      </c>
      <c r="F166" s="170" t="s">
        <v>288</v>
      </c>
      <c r="H166" s="171">
        <v>521.00800000000004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66.75" customHeight="1">
      <c r="A167" s="30"/>
      <c r="B167" s="147"/>
      <c r="C167" s="148" t="s">
        <v>289</v>
      </c>
      <c r="D167" s="148" t="s">
        <v>214</v>
      </c>
      <c r="E167" s="149" t="s">
        <v>290</v>
      </c>
      <c r="F167" s="150" t="s">
        <v>291</v>
      </c>
      <c r="G167" s="151" t="s">
        <v>265</v>
      </c>
      <c r="H167" s="152">
        <v>13025.2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5.0000000000000001E-3</v>
      </c>
      <c r="P167" s="157">
        <f>O167*H167</f>
        <v>65.126000000000005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292</v>
      </c>
    </row>
    <row r="168" spans="1:65" s="14" customFormat="1">
      <c r="B168" s="168"/>
      <c r="D168" s="162" t="s">
        <v>220</v>
      </c>
      <c r="F168" s="170" t="s">
        <v>293</v>
      </c>
      <c r="H168" s="171">
        <v>13025.2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3</v>
      </c>
      <c r="AX168" s="14" t="s">
        <v>78</v>
      </c>
      <c r="AY168" s="169" t="s">
        <v>212</v>
      </c>
    </row>
    <row r="169" spans="1:65" s="2" customFormat="1" ht="37.9" customHeight="1">
      <c r="A169" s="30"/>
      <c r="B169" s="147"/>
      <c r="C169" s="148" t="s">
        <v>294</v>
      </c>
      <c r="D169" s="148" t="s">
        <v>214</v>
      </c>
      <c r="E169" s="149" t="s">
        <v>295</v>
      </c>
      <c r="F169" s="150" t="s">
        <v>296</v>
      </c>
      <c r="G169" s="151" t="s">
        <v>265</v>
      </c>
      <c r="H169" s="152">
        <v>521.00800000000004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8.9999999999999993E-3</v>
      </c>
      <c r="P169" s="157">
        <f>O169*H169</f>
        <v>4.6890720000000004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297</v>
      </c>
    </row>
    <row r="170" spans="1:65" s="2" customFormat="1" ht="55.5" customHeight="1">
      <c r="A170" s="30"/>
      <c r="B170" s="147"/>
      <c r="C170" s="148" t="s">
        <v>298</v>
      </c>
      <c r="D170" s="148" t="s">
        <v>214</v>
      </c>
      <c r="E170" s="149" t="s">
        <v>299</v>
      </c>
      <c r="F170" s="150" t="s">
        <v>300</v>
      </c>
      <c r="G170" s="151" t="s">
        <v>301</v>
      </c>
      <c r="H170" s="152">
        <v>1068.066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</v>
      </c>
      <c r="P170" s="157">
        <f>O170*H170</f>
        <v>0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302</v>
      </c>
    </row>
    <row r="171" spans="1:65" s="14" customFormat="1">
      <c r="B171" s="168"/>
      <c r="D171" s="162" t="s">
        <v>220</v>
      </c>
      <c r="F171" s="170" t="s">
        <v>303</v>
      </c>
      <c r="H171" s="171">
        <v>1068.066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3</v>
      </c>
      <c r="AX171" s="14" t="s">
        <v>78</v>
      </c>
      <c r="AY171" s="169" t="s">
        <v>212</v>
      </c>
    </row>
    <row r="172" spans="1:65" s="2" customFormat="1" ht="44.25" customHeight="1">
      <c r="A172" s="30"/>
      <c r="B172" s="147"/>
      <c r="C172" s="148" t="s">
        <v>304</v>
      </c>
      <c r="D172" s="148" t="s">
        <v>214</v>
      </c>
      <c r="E172" s="149" t="s">
        <v>305</v>
      </c>
      <c r="F172" s="150" t="s">
        <v>306</v>
      </c>
      <c r="G172" s="151" t="s">
        <v>265</v>
      </c>
      <c r="H172" s="152">
        <v>661.77599999999995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0.32800000000000001</v>
      </c>
      <c r="P172" s="157">
        <f>O172*H172</f>
        <v>217.06252799999999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307</v>
      </c>
    </row>
    <row r="173" spans="1:65" s="13" customFormat="1">
      <c r="B173" s="161"/>
      <c r="D173" s="162" t="s">
        <v>220</v>
      </c>
      <c r="E173" s="163" t="s">
        <v>1</v>
      </c>
      <c r="F173" s="164" t="s">
        <v>308</v>
      </c>
      <c r="H173" s="163" t="s">
        <v>1</v>
      </c>
      <c r="L173" s="161"/>
      <c r="M173" s="165"/>
      <c r="N173" s="166"/>
      <c r="O173" s="166"/>
      <c r="P173" s="166"/>
      <c r="Q173" s="166"/>
      <c r="R173" s="166"/>
      <c r="S173" s="166"/>
      <c r="T173" s="167"/>
      <c r="AT173" s="163" t="s">
        <v>220</v>
      </c>
      <c r="AU173" s="163" t="s">
        <v>80</v>
      </c>
      <c r="AV173" s="13" t="s">
        <v>78</v>
      </c>
      <c r="AW173" s="13" t="s">
        <v>27</v>
      </c>
      <c r="AX173" s="13" t="s">
        <v>71</v>
      </c>
      <c r="AY173" s="163" t="s">
        <v>212</v>
      </c>
    </row>
    <row r="174" spans="1:65" s="14" customFormat="1">
      <c r="B174" s="168"/>
      <c r="D174" s="162" t="s">
        <v>220</v>
      </c>
      <c r="E174" s="169" t="s">
        <v>1</v>
      </c>
      <c r="F174" s="170" t="s">
        <v>309</v>
      </c>
      <c r="H174" s="171">
        <v>661.77599999999995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16.5" customHeight="1">
      <c r="A175" s="30"/>
      <c r="B175" s="147"/>
      <c r="C175" s="182" t="s">
        <v>310</v>
      </c>
      <c r="D175" s="182" t="s">
        <v>311</v>
      </c>
      <c r="E175" s="183" t="s">
        <v>312</v>
      </c>
      <c r="F175" s="184" t="s">
        <v>313</v>
      </c>
      <c r="G175" s="185" t="s">
        <v>301</v>
      </c>
      <c r="H175" s="186">
        <v>75.745000000000005</v>
      </c>
      <c r="I175" s="187"/>
      <c r="J175" s="187">
        <f>ROUND(I175*H175,2)</f>
        <v>0</v>
      </c>
      <c r="K175" s="188"/>
      <c r="L175" s="189"/>
      <c r="M175" s="190" t="s">
        <v>1</v>
      </c>
      <c r="N175" s="191" t="s">
        <v>36</v>
      </c>
      <c r="O175" s="157">
        <v>0</v>
      </c>
      <c r="P175" s="157">
        <f>O175*H175</f>
        <v>0</v>
      </c>
      <c r="Q175" s="157">
        <v>1</v>
      </c>
      <c r="R175" s="157">
        <f>Q175*H175</f>
        <v>75.745000000000005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252</v>
      </c>
      <c r="AT175" s="159" t="s">
        <v>311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314</v>
      </c>
    </row>
    <row r="176" spans="1:65" s="13" customFormat="1">
      <c r="B176" s="161"/>
      <c r="D176" s="162" t="s">
        <v>220</v>
      </c>
      <c r="E176" s="163" t="s">
        <v>1</v>
      </c>
      <c r="F176" s="164" t="s">
        <v>315</v>
      </c>
      <c r="H176" s="163" t="s">
        <v>1</v>
      </c>
      <c r="L176" s="161"/>
      <c r="M176" s="165"/>
      <c r="N176" s="166"/>
      <c r="O176" s="166"/>
      <c r="P176" s="166"/>
      <c r="Q176" s="166"/>
      <c r="R176" s="166"/>
      <c r="S176" s="166"/>
      <c r="T176" s="167"/>
      <c r="AT176" s="163" t="s">
        <v>220</v>
      </c>
      <c r="AU176" s="163" t="s">
        <v>80</v>
      </c>
      <c r="AV176" s="13" t="s">
        <v>78</v>
      </c>
      <c r="AW176" s="13" t="s">
        <v>27</v>
      </c>
      <c r="AX176" s="13" t="s">
        <v>71</v>
      </c>
      <c r="AY176" s="163" t="s">
        <v>212</v>
      </c>
    </row>
    <row r="177" spans="1:65" s="14" customFormat="1">
      <c r="B177" s="168"/>
      <c r="D177" s="162" t="s">
        <v>220</v>
      </c>
      <c r="E177" s="169" t="s">
        <v>1</v>
      </c>
      <c r="F177" s="170" t="s">
        <v>316</v>
      </c>
      <c r="H177" s="171">
        <v>45.356000000000002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14" customFormat="1">
      <c r="B178" s="168"/>
      <c r="D178" s="162" t="s">
        <v>220</v>
      </c>
      <c r="F178" s="170" t="s">
        <v>317</v>
      </c>
      <c r="H178" s="171">
        <v>75.745000000000005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3</v>
      </c>
      <c r="AX178" s="14" t="s">
        <v>78</v>
      </c>
      <c r="AY178" s="169" t="s">
        <v>212</v>
      </c>
    </row>
    <row r="179" spans="1:65" s="2" customFormat="1" ht="66.75" customHeight="1">
      <c r="A179" s="30"/>
      <c r="B179" s="147"/>
      <c r="C179" s="148" t="s">
        <v>318</v>
      </c>
      <c r="D179" s="148" t="s">
        <v>214</v>
      </c>
      <c r="E179" s="149" t="s">
        <v>319</v>
      </c>
      <c r="F179" s="150" t="s">
        <v>320</v>
      </c>
      <c r="G179" s="151" t="s">
        <v>265</v>
      </c>
      <c r="H179" s="152">
        <v>365.53399999999999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0.435</v>
      </c>
      <c r="P179" s="157">
        <f>O179*H179</f>
        <v>159.00728999999998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321</v>
      </c>
    </row>
    <row r="180" spans="1:65" s="14" customFormat="1">
      <c r="B180" s="168"/>
      <c r="D180" s="162" t="s">
        <v>220</v>
      </c>
      <c r="E180" s="169" t="s">
        <v>1</v>
      </c>
      <c r="F180" s="170" t="s">
        <v>322</v>
      </c>
      <c r="H180" s="171">
        <v>365.53399999999999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16.5" customHeight="1">
      <c r="A181" s="30"/>
      <c r="B181" s="147"/>
      <c r="C181" s="182" t="s">
        <v>7</v>
      </c>
      <c r="D181" s="182" t="s">
        <v>311</v>
      </c>
      <c r="E181" s="183" t="s">
        <v>323</v>
      </c>
      <c r="F181" s="184" t="s">
        <v>324</v>
      </c>
      <c r="G181" s="185" t="s">
        <v>301</v>
      </c>
      <c r="H181" s="186">
        <v>731.06799999999998</v>
      </c>
      <c r="I181" s="187"/>
      <c r="J181" s="187">
        <f>ROUND(I181*H181,2)</f>
        <v>0</v>
      </c>
      <c r="K181" s="188"/>
      <c r="L181" s="189"/>
      <c r="M181" s="190" t="s">
        <v>1</v>
      </c>
      <c r="N181" s="191" t="s">
        <v>36</v>
      </c>
      <c r="O181" s="157">
        <v>0</v>
      </c>
      <c r="P181" s="157">
        <f>O181*H181</f>
        <v>0</v>
      </c>
      <c r="Q181" s="157">
        <v>1</v>
      </c>
      <c r="R181" s="157">
        <f>Q181*H181</f>
        <v>731.06799999999998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252</v>
      </c>
      <c r="AT181" s="159" t="s">
        <v>311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325</v>
      </c>
    </row>
    <row r="182" spans="1:65" s="14" customFormat="1">
      <c r="B182" s="168"/>
      <c r="D182" s="162" t="s">
        <v>220</v>
      </c>
      <c r="F182" s="170" t="s">
        <v>326</v>
      </c>
      <c r="H182" s="171">
        <v>731.06799999999998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3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327</v>
      </c>
      <c r="D183" s="148" t="s">
        <v>214</v>
      </c>
      <c r="E183" s="149" t="s">
        <v>328</v>
      </c>
      <c r="F183" s="150" t="s">
        <v>329</v>
      </c>
      <c r="G183" s="151" t="s">
        <v>217</v>
      </c>
      <c r="H183" s="152">
        <v>607.23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1.2E-2</v>
      </c>
      <c r="P183" s="157">
        <f>O183*H183</f>
        <v>7.2867600000000001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330</v>
      </c>
    </row>
    <row r="184" spans="1:65" s="14" customFormat="1">
      <c r="B184" s="168"/>
      <c r="D184" s="162" t="s">
        <v>220</v>
      </c>
      <c r="E184" s="169" t="s">
        <v>1</v>
      </c>
      <c r="F184" s="170" t="s">
        <v>261</v>
      </c>
      <c r="H184" s="171">
        <v>607.23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16.5" customHeight="1">
      <c r="A185" s="30"/>
      <c r="B185" s="147"/>
      <c r="C185" s="148" t="s">
        <v>331</v>
      </c>
      <c r="D185" s="148" t="s">
        <v>214</v>
      </c>
      <c r="E185" s="149" t="s">
        <v>332</v>
      </c>
      <c r="F185" s="150" t="s">
        <v>333</v>
      </c>
      <c r="G185" s="151" t="s">
        <v>217</v>
      </c>
      <c r="H185" s="152">
        <v>607.23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1.2E-2</v>
      </c>
      <c r="P185" s="157">
        <f>O185*H185</f>
        <v>7.2867600000000001</v>
      </c>
      <c r="Q185" s="157">
        <v>1.2700000000000001E-3</v>
      </c>
      <c r="R185" s="157">
        <f>Q185*H185</f>
        <v>0.77118210000000009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334</v>
      </c>
    </row>
    <row r="186" spans="1:65" s="2" customFormat="1" ht="16.5" customHeight="1">
      <c r="A186" s="30"/>
      <c r="B186" s="147"/>
      <c r="C186" s="182" t="s">
        <v>335</v>
      </c>
      <c r="D186" s="182" t="s">
        <v>311</v>
      </c>
      <c r="E186" s="183" t="s">
        <v>336</v>
      </c>
      <c r="F186" s="184" t="s">
        <v>337</v>
      </c>
      <c r="G186" s="185" t="s">
        <v>338</v>
      </c>
      <c r="H186" s="186">
        <v>15.180999999999999</v>
      </c>
      <c r="I186" s="187"/>
      <c r="J186" s="187">
        <f>ROUND(I186*H186,2)</f>
        <v>0</v>
      </c>
      <c r="K186" s="188"/>
      <c r="L186" s="189"/>
      <c r="M186" s="190" t="s">
        <v>1</v>
      </c>
      <c r="N186" s="191" t="s">
        <v>36</v>
      </c>
      <c r="O186" s="157">
        <v>0</v>
      </c>
      <c r="P186" s="157">
        <f>O186*H186</f>
        <v>0</v>
      </c>
      <c r="Q186" s="157">
        <v>1E-3</v>
      </c>
      <c r="R186" s="157">
        <f>Q186*H186</f>
        <v>1.5181E-2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252</v>
      </c>
      <c r="AT186" s="159" t="s">
        <v>311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339</v>
      </c>
    </row>
    <row r="187" spans="1:65" s="14" customFormat="1">
      <c r="B187" s="168"/>
      <c r="D187" s="162" t="s">
        <v>220</v>
      </c>
      <c r="F187" s="170" t="s">
        <v>340</v>
      </c>
      <c r="H187" s="171">
        <v>15.180999999999999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12" customFormat="1" ht="22.9" customHeight="1">
      <c r="B188" s="135"/>
      <c r="D188" s="136" t="s">
        <v>70</v>
      </c>
      <c r="E188" s="145" t="s">
        <v>80</v>
      </c>
      <c r="F188" s="145" t="s">
        <v>341</v>
      </c>
      <c r="J188" s="146">
        <f>BK188</f>
        <v>0</v>
      </c>
      <c r="L188" s="135"/>
      <c r="M188" s="139"/>
      <c r="N188" s="140"/>
      <c r="O188" s="140"/>
      <c r="P188" s="141">
        <f>P189</f>
        <v>99.753</v>
      </c>
      <c r="Q188" s="140"/>
      <c r="R188" s="141">
        <f>R189</f>
        <v>49.801077000000006</v>
      </c>
      <c r="S188" s="140"/>
      <c r="T188" s="142">
        <f>T189</f>
        <v>0</v>
      </c>
      <c r="AR188" s="136" t="s">
        <v>78</v>
      </c>
      <c r="AT188" s="143" t="s">
        <v>70</v>
      </c>
      <c r="AU188" s="143" t="s">
        <v>78</v>
      </c>
      <c r="AY188" s="136" t="s">
        <v>212</v>
      </c>
      <c r="BK188" s="144">
        <f>BK189</f>
        <v>0</v>
      </c>
    </row>
    <row r="189" spans="1:65" s="2" customFormat="1" ht="55.5" customHeight="1">
      <c r="A189" s="30"/>
      <c r="B189" s="147"/>
      <c r="C189" s="148" t="s">
        <v>342</v>
      </c>
      <c r="D189" s="148" t="s">
        <v>214</v>
      </c>
      <c r="E189" s="149" t="s">
        <v>343</v>
      </c>
      <c r="F189" s="150" t="s">
        <v>344</v>
      </c>
      <c r="G189" s="151" t="s">
        <v>249</v>
      </c>
      <c r="H189" s="152">
        <v>243.3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0.41</v>
      </c>
      <c r="P189" s="157">
        <f>O189*H189</f>
        <v>99.753</v>
      </c>
      <c r="Q189" s="157">
        <v>0.20469000000000001</v>
      </c>
      <c r="R189" s="157">
        <f>Q189*H189</f>
        <v>49.801077000000006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345</v>
      </c>
    </row>
    <row r="190" spans="1:65" s="12" customFormat="1" ht="22.9" customHeight="1">
      <c r="B190" s="135"/>
      <c r="D190" s="136" t="s">
        <v>70</v>
      </c>
      <c r="E190" s="145" t="s">
        <v>226</v>
      </c>
      <c r="F190" s="145" t="s">
        <v>346</v>
      </c>
      <c r="J190" s="146">
        <f>BK190</f>
        <v>0</v>
      </c>
      <c r="L190" s="135"/>
      <c r="M190" s="139"/>
      <c r="N190" s="140"/>
      <c r="O190" s="140"/>
      <c r="P190" s="141">
        <f>SUM(P191:P192)</f>
        <v>37.468200000000003</v>
      </c>
      <c r="Q190" s="140"/>
      <c r="R190" s="141">
        <f>SUM(R191:R192)</f>
        <v>0</v>
      </c>
      <c r="S190" s="140"/>
      <c r="T190" s="142">
        <f>SUM(T191:T192)</f>
        <v>0</v>
      </c>
      <c r="AR190" s="136" t="s">
        <v>78</v>
      </c>
      <c r="AT190" s="143" t="s">
        <v>70</v>
      </c>
      <c r="AU190" s="143" t="s">
        <v>78</v>
      </c>
      <c r="AY190" s="136" t="s">
        <v>212</v>
      </c>
      <c r="BK190" s="144">
        <f>SUM(BK191:BK192)</f>
        <v>0</v>
      </c>
    </row>
    <row r="191" spans="1:65" s="2" customFormat="1" ht="16.5" customHeight="1">
      <c r="A191" s="30"/>
      <c r="B191" s="147"/>
      <c r="C191" s="148" t="s">
        <v>347</v>
      </c>
      <c r="D191" s="148" t="s">
        <v>214</v>
      </c>
      <c r="E191" s="149" t="s">
        <v>348</v>
      </c>
      <c r="F191" s="150" t="s">
        <v>349</v>
      </c>
      <c r="G191" s="151" t="s">
        <v>249</v>
      </c>
      <c r="H191" s="152">
        <v>243.3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6.9000000000000006E-2</v>
      </c>
      <c r="P191" s="157">
        <f>O191*H191</f>
        <v>16.787700000000001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350</v>
      </c>
    </row>
    <row r="192" spans="1:65" s="2" customFormat="1" ht="24.2" customHeight="1">
      <c r="A192" s="30"/>
      <c r="B192" s="147"/>
      <c r="C192" s="148" t="s">
        <v>351</v>
      </c>
      <c r="D192" s="148" t="s">
        <v>214</v>
      </c>
      <c r="E192" s="149" t="s">
        <v>352</v>
      </c>
      <c r="F192" s="150" t="s">
        <v>353</v>
      </c>
      <c r="G192" s="151" t="s">
        <v>249</v>
      </c>
      <c r="H192" s="152">
        <v>243.3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8.5000000000000006E-2</v>
      </c>
      <c r="P192" s="157">
        <f>O192*H192</f>
        <v>20.680500000000002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354</v>
      </c>
    </row>
    <row r="193" spans="1:65" s="12" customFormat="1" ht="22.9" customHeight="1">
      <c r="B193" s="135"/>
      <c r="D193" s="136" t="s">
        <v>70</v>
      </c>
      <c r="E193" s="145" t="s">
        <v>218</v>
      </c>
      <c r="F193" s="145" t="s">
        <v>355</v>
      </c>
      <c r="J193" s="146">
        <f>BK193</f>
        <v>0</v>
      </c>
      <c r="L193" s="135"/>
      <c r="M193" s="139"/>
      <c r="N193" s="140"/>
      <c r="O193" s="140"/>
      <c r="P193" s="141">
        <f>SUM(P194:P200)</f>
        <v>93.259313999999989</v>
      </c>
      <c r="Q193" s="140"/>
      <c r="R193" s="141">
        <f>SUM(R194:R200)</f>
        <v>2.9713399999999996</v>
      </c>
      <c r="S193" s="140"/>
      <c r="T193" s="142">
        <f>SUM(T194:T200)</f>
        <v>0</v>
      </c>
      <c r="AR193" s="136" t="s">
        <v>78</v>
      </c>
      <c r="AT193" s="143" t="s">
        <v>70</v>
      </c>
      <c r="AU193" s="143" t="s">
        <v>78</v>
      </c>
      <c r="AY193" s="136" t="s">
        <v>212</v>
      </c>
      <c r="BK193" s="144">
        <f>SUM(BK194:BK200)</f>
        <v>0</v>
      </c>
    </row>
    <row r="194" spans="1:65" s="2" customFormat="1" ht="16.5" customHeight="1">
      <c r="A194" s="30"/>
      <c r="B194" s="147"/>
      <c r="C194" s="148" t="s">
        <v>356</v>
      </c>
      <c r="D194" s="148" t="s">
        <v>214</v>
      </c>
      <c r="E194" s="149" t="s">
        <v>357</v>
      </c>
      <c r="F194" s="150" t="s">
        <v>358</v>
      </c>
      <c r="G194" s="151" t="s">
        <v>265</v>
      </c>
      <c r="H194" s="152">
        <v>62.042000000000002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1.3169999999999999</v>
      </c>
      <c r="P194" s="157">
        <f>O194*H194</f>
        <v>81.709313999999992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359</v>
      </c>
    </row>
    <row r="195" spans="1:65" s="14" customFormat="1">
      <c r="B195" s="168"/>
      <c r="D195" s="162" t="s">
        <v>220</v>
      </c>
      <c r="E195" s="169" t="s">
        <v>1</v>
      </c>
      <c r="F195" s="170" t="s">
        <v>360</v>
      </c>
      <c r="H195" s="171">
        <v>62.042000000000002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24.2" customHeight="1">
      <c r="A196" s="30"/>
      <c r="B196" s="147"/>
      <c r="C196" s="148" t="s">
        <v>361</v>
      </c>
      <c r="D196" s="148" t="s">
        <v>214</v>
      </c>
      <c r="E196" s="149" t="s">
        <v>362</v>
      </c>
      <c r="F196" s="150" t="s">
        <v>363</v>
      </c>
      <c r="G196" s="151" t="s">
        <v>364</v>
      </c>
      <c r="H196" s="152">
        <v>11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1.05</v>
      </c>
      <c r="P196" s="157">
        <f>O196*H196</f>
        <v>11.55</v>
      </c>
      <c r="Q196" s="157">
        <v>0.22394</v>
      </c>
      <c r="R196" s="157">
        <f>Q196*H196</f>
        <v>2.4633400000000001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365</v>
      </c>
    </row>
    <row r="197" spans="1:65" s="2" customFormat="1" ht="24.2" customHeight="1">
      <c r="A197" s="30"/>
      <c r="B197" s="147"/>
      <c r="C197" s="182" t="s">
        <v>366</v>
      </c>
      <c r="D197" s="182" t="s">
        <v>311</v>
      </c>
      <c r="E197" s="183" t="s">
        <v>367</v>
      </c>
      <c r="F197" s="184" t="s">
        <v>368</v>
      </c>
      <c r="G197" s="185" t="s">
        <v>364</v>
      </c>
      <c r="H197" s="186">
        <v>2</v>
      </c>
      <c r="I197" s="187"/>
      <c r="J197" s="187">
        <f>ROUND(I197*H197,2)</f>
        <v>0</v>
      </c>
      <c r="K197" s="188"/>
      <c r="L197" s="189"/>
      <c r="M197" s="190" t="s">
        <v>1</v>
      </c>
      <c r="N197" s="191" t="s">
        <v>36</v>
      </c>
      <c r="O197" s="157">
        <v>0</v>
      </c>
      <c r="P197" s="157">
        <f>O197*H197</f>
        <v>0</v>
      </c>
      <c r="Q197" s="157">
        <v>2.3E-2</v>
      </c>
      <c r="R197" s="157">
        <f>Q197*H197</f>
        <v>4.5999999999999999E-2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252</v>
      </c>
      <c r="AT197" s="159" t="s">
        <v>311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369</v>
      </c>
    </row>
    <row r="198" spans="1:65" s="2" customFormat="1" ht="24.2" customHeight="1">
      <c r="A198" s="30"/>
      <c r="B198" s="147"/>
      <c r="C198" s="182" t="s">
        <v>370</v>
      </c>
      <c r="D198" s="182" t="s">
        <v>311</v>
      </c>
      <c r="E198" s="183" t="s">
        <v>371</v>
      </c>
      <c r="F198" s="184" t="s">
        <v>372</v>
      </c>
      <c r="G198" s="185" t="s">
        <v>364</v>
      </c>
      <c r="H198" s="186">
        <v>1</v>
      </c>
      <c r="I198" s="187"/>
      <c r="J198" s="187">
        <f>ROUND(I198*H198,2)</f>
        <v>0</v>
      </c>
      <c r="K198" s="188"/>
      <c r="L198" s="189"/>
      <c r="M198" s="190" t="s">
        <v>1</v>
      </c>
      <c r="N198" s="191" t="s">
        <v>36</v>
      </c>
      <c r="O198" s="157">
        <v>0</v>
      </c>
      <c r="P198" s="157">
        <f>O198*H198</f>
        <v>0</v>
      </c>
      <c r="Q198" s="157">
        <v>3.3000000000000002E-2</v>
      </c>
      <c r="R198" s="157">
        <f>Q198*H198</f>
        <v>3.3000000000000002E-2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252</v>
      </c>
      <c r="AT198" s="159" t="s">
        <v>311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373</v>
      </c>
    </row>
    <row r="199" spans="1:65" s="2" customFormat="1" ht="24.2" customHeight="1">
      <c r="A199" s="30"/>
      <c r="B199" s="147"/>
      <c r="C199" s="182" t="s">
        <v>374</v>
      </c>
      <c r="D199" s="182" t="s">
        <v>311</v>
      </c>
      <c r="E199" s="183" t="s">
        <v>375</v>
      </c>
      <c r="F199" s="184" t="s">
        <v>376</v>
      </c>
      <c r="G199" s="185" t="s">
        <v>364</v>
      </c>
      <c r="H199" s="186">
        <v>1</v>
      </c>
      <c r="I199" s="187"/>
      <c r="J199" s="187">
        <f>ROUND(I199*H199,2)</f>
        <v>0</v>
      </c>
      <c r="K199" s="188"/>
      <c r="L199" s="189"/>
      <c r="M199" s="190" t="s">
        <v>1</v>
      </c>
      <c r="N199" s="191" t="s">
        <v>36</v>
      </c>
      <c r="O199" s="157">
        <v>0</v>
      </c>
      <c r="P199" s="157">
        <f>O199*H199</f>
        <v>0</v>
      </c>
      <c r="Q199" s="157">
        <v>4.3999999999999997E-2</v>
      </c>
      <c r="R199" s="157">
        <f>Q199*H199</f>
        <v>4.3999999999999997E-2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252</v>
      </c>
      <c r="AT199" s="159" t="s">
        <v>311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377</v>
      </c>
    </row>
    <row r="200" spans="1:65" s="2" customFormat="1" ht="24.2" customHeight="1">
      <c r="A200" s="30"/>
      <c r="B200" s="147"/>
      <c r="C200" s="182" t="s">
        <v>378</v>
      </c>
      <c r="D200" s="182" t="s">
        <v>311</v>
      </c>
      <c r="E200" s="183" t="s">
        <v>379</v>
      </c>
      <c r="F200" s="184" t="s">
        <v>380</v>
      </c>
      <c r="G200" s="185" t="s">
        <v>364</v>
      </c>
      <c r="H200" s="186">
        <v>7</v>
      </c>
      <c r="I200" s="187"/>
      <c r="J200" s="187">
        <f>ROUND(I200*H200,2)</f>
        <v>0</v>
      </c>
      <c r="K200" s="188"/>
      <c r="L200" s="189"/>
      <c r="M200" s="190" t="s">
        <v>1</v>
      </c>
      <c r="N200" s="191" t="s">
        <v>36</v>
      </c>
      <c r="O200" s="157">
        <v>0</v>
      </c>
      <c r="P200" s="157">
        <f>O200*H200</f>
        <v>0</v>
      </c>
      <c r="Q200" s="157">
        <v>5.5E-2</v>
      </c>
      <c r="R200" s="157">
        <f>Q200*H200</f>
        <v>0.38500000000000001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252</v>
      </c>
      <c r="AT200" s="159" t="s">
        <v>311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381</v>
      </c>
    </row>
    <row r="201" spans="1:65" s="12" customFormat="1" ht="22.9" customHeight="1">
      <c r="B201" s="135"/>
      <c r="D201" s="136" t="s">
        <v>70</v>
      </c>
      <c r="E201" s="145" t="s">
        <v>234</v>
      </c>
      <c r="F201" s="145" t="s">
        <v>382</v>
      </c>
      <c r="J201" s="146">
        <f>BK201</f>
        <v>0</v>
      </c>
      <c r="L201" s="135"/>
      <c r="M201" s="139"/>
      <c r="N201" s="140"/>
      <c r="O201" s="140"/>
      <c r="P201" s="141">
        <f>SUM(P202:P215)</f>
        <v>22.815999999999999</v>
      </c>
      <c r="Q201" s="140"/>
      <c r="R201" s="141">
        <f>SUM(R202:R215)</f>
        <v>0.13247999999999999</v>
      </c>
      <c r="S201" s="140"/>
      <c r="T201" s="142">
        <f>SUM(T202:T215)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SUM(BK202:BK215)</f>
        <v>0</v>
      </c>
    </row>
    <row r="202" spans="1:65" s="2" customFormat="1" ht="33" customHeight="1">
      <c r="A202" s="30"/>
      <c r="B202" s="147"/>
      <c r="C202" s="148" t="s">
        <v>383</v>
      </c>
      <c r="D202" s="148" t="s">
        <v>214</v>
      </c>
      <c r="E202" s="149" t="s">
        <v>384</v>
      </c>
      <c r="F202" s="150" t="s">
        <v>385</v>
      </c>
      <c r="G202" s="151" t="s">
        <v>217</v>
      </c>
      <c r="H202" s="152">
        <v>128.80000000000001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9.4E-2</v>
      </c>
      <c r="P202" s="157">
        <f>O202*H202</f>
        <v>12.107200000000001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386</v>
      </c>
    </row>
    <row r="203" spans="1:65" s="14" customFormat="1">
      <c r="B203" s="168"/>
      <c r="D203" s="162" t="s">
        <v>220</v>
      </c>
      <c r="E203" s="169" t="s">
        <v>1</v>
      </c>
      <c r="F203" s="170" t="s">
        <v>387</v>
      </c>
      <c r="H203" s="171">
        <v>128.80000000000001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78</v>
      </c>
      <c r="AY203" s="169" t="s">
        <v>212</v>
      </c>
    </row>
    <row r="204" spans="1:65" s="2" customFormat="1" ht="33" customHeight="1">
      <c r="A204" s="30"/>
      <c r="B204" s="147"/>
      <c r="C204" s="148" t="s">
        <v>388</v>
      </c>
      <c r="D204" s="148" t="s">
        <v>214</v>
      </c>
      <c r="E204" s="149" t="s">
        <v>389</v>
      </c>
      <c r="F204" s="150" t="s">
        <v>390</v>
      </c>
      <c r="G204" s="151" t="s">
        <v>217</v>
      </c>
      <c r="H204" s="152">
        <v>128.80000000000001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2.5999999999999999E-2</v>
      </c>
      <c r="P204" s="157">
        <f>O204*H204</f>
        <v>3.3488000000000002</v>
      </c>
      <c r="Q204" s="157">
        <v>0</v>
      </c>
      <c r="R204" s="157">
        <f>Q204*H204</f>
        <v>0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391</v>
      </c>
    </row>
    <row r="205" spans="1:65" s="14" customFormat="1">
      <c r="B205" s="168"/>
      <c r="D205" s="162" t="s">
        <v>220</v>
      </c>
      <c r="E205" s="169" t="s">
        <v>1</v>
      </c>
      <c r="F205" s="170" t="s">
        <v>387</v>
      </c>
      <c r="H205" s="171">
        <v>128.80000000000001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2" customFormat="1" ht="49.15" customHeight="1">
      <c r="A206" s="30"/>
      <c r="B206" s="147"/>
      <c r="C206" s="148" t="s">
        <v>392</v>
      </c>
      <c r="D206" s="148" t="s">
        <v>214</v>
      </c>
      <c r="E206" s="149" t="s">
        <v>393</v>
      </c>
      <c r="F206" s="150" t="s">
        <v>394</v>
      </c>
      <c r="G206" s="151" t="s">
        <v>217</v>
      </c>
      <c r="H206" s="152">
        <v>128.80000000000001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2.5000000000000001E-2</v>
      </c>
      <c r="P206" s="157">
        <f>O206*H206</f>
        <v>3.2200000000000006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395</v>
      </c>
    </row>
    <row r="207" spans="1:65" s="14" customFormat="1">
      <c r="B207" s="168"/>
      <c r="D207" s="162" t="s">
        <v>220</v>
      </c>
      <c r="E207" s="169" t="s">
        <v>1</v>
      </c>
      <c r="F207" s="170" t="s">
        <v>387</v>
      </c>
      <c r="H207" s="171">
        <v>128.80000000000001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24.2" customHeight="1">
      <c r="A208" s="30"/>
      <c r="B208" s="147"/>
      <c r="C208" s="148" t="s">
        <v>396</v>
      </c>
      <c r="D208" s="148" t="s">
        <v>214</v>
      </c>
      <c r="E208" s="149" t="s">
        <v>397</v>
      </c>
      <c r="F208" s="150" t="s">
        <v>398</v>
      </c>
      <c r="G208" s="151" t="s">
        <v>217</v>
      </c>
      <c r="H208" s="152">
        <v>128.80000000000001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4.0000000000000001E-3</v>
      </c>
      <c r="P208" s="157">
        <f>O208*H208</f>
        <v>0.5152000000000001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399</v>
      </c>
    </row>
    <row r="209" spans="1:65" s="14" customFormat="1">
      <c r="B209" s="168"/>
      <c r="D209" s="162" t="s">
        <v>220</v>
      </c>
      <c r="E209" s="169" t="s">
        <v>1</v>
      </c>
      <c r="F209" s="170" t="s">
        <v>387</v>
      </c>
      <c r="H209" s="171">
        <v>128.80000000000001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24.2" customHeight="1">
      <c r="A210" s="30"/>
      <c r="B210" s="147"/>
      <c r="C210" s="148" t="s">
        <v>400</v>
      </c>
      <c r="D210" s="148" t="s">
        <v>214</v>
      </c>
      <c r="E210" s="149" t="s">
        <v>401</v>
      </c>
      <c r="F210" s="150" t="s">
        <v>402</v>
      </c>
      <c r="G210" s="151" t="s">
        <v>217</v>
      </c>
      <c r="H210" s="152">
        <v>128.80000000000001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2E-3</v>
      </c>
      <c r="P210" s="157">
        <f>O210*H210</f>
        <v>0.25760000000000005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403</v>
      </c>
    </row>
    <row r="211" spans="1:65" s="14" customFormat="1">
      <c r="B211" s="168"/>
      <c r="D211" s="162" t="s">
        <v>220</v>
      </c>
      <c r="E211" s="169" t="s">
        <v>1</v>
      </c>
      <c r="F211" s="170" t="s">
        <v>222</v>
      </c>
      <c r="H211" s="171">
        <v>128.80000000000001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44.25" customHeight="1">
      <c r="A212" s="30"/>
      <c r="B212" s="147"/>
      <c r="C212" s="148" t="s">
        <v>404</v>
      </c>
      <c r="D212" s="148" t="s">
        <v>214</v>
      </c>
      <c r="E212" s="149" t="s">
        <v>405</v>
      </c>
      <c r="F212" s="150" t="s">
        <v>406</v>
      </c>
      <c r="G212" s="151" t="s">
        <v>217</v>
      </c>
      <c r="H212" s="152">
        <v>128.80000000000001</v>
      </c>
      <c r="I212" s="153"/>
      <c r="J212" s="153">
        <f>ROUND(I212*H212,2)</f>
        <v>0</v>
      </c>
      <c r="K212" s="154"/>
      <c r="L212" s="31"/>
      <c r="M212" s="155" t="s">
        <v>1</v>
      </c>
      <c r="N212" s="156" t="s">
        <v>36</v>
      </c>
      <c r="O212" s="157">
        <v>1.2999999999999999E-2</v>
      </c>
      <c r="P212" s="157">
        <f>O212*H212</f>
        <v>1.6744000000000001</v>
      </c>
      <c r="Q212" s="157">
        <v>0</v>
      </c>
      <c r="R212" s="157">
        <f>Q212*H212</f>
        <v>0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407</v>
      </c>
    </row>
    <row r="213" spans="1:65" s="14" customFormat="1">
      <c r="B213" s="168"/>
      <c r="D213" s="162" t="s">
        <v>220</v>
      </c>
      <c r="E213" s="169" t="s">
        <v>1</v>
      </c>
      <c r="F213" s="170" t="s">
        <v>387</v>
      </c>
      <c r="H213" s="171">
        <v>128.80000000000001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78</v>
      </c>
      <c r="AY213" s="169" t="s">
        <v>212</v>
      </c>
    </row>
    <row r="214" spans="1:65" s="2" customFormat="1" ht="24.2" customHeight="1">
      <c r="A214" s="30"/>
      <c r="B214" s="147"/>
      <c r="C214" s="148" t="s">
        <v>408</v>
      </c>
      <c r="D214" s="148" t="s">
        <v>214</v>
      </c>
      <c r="E214" s="149" t="s">
        <v>409</v>
      </c>
      <c r="F214" s="150" t="s">
        <v>410</v>
      </c>
      <c r="G214" s="151" t="s">
        <v>249</v>
      </c>
      <c r="H214" s="152">
        <v>36.799999999999997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4.5999999999999999E-2</v>
      </c>
      <c r="P214" s="157">
        <f>O214*H214</f>
        <v>1.6927999999999999</v>
      </c>
      <c r="Q214" s="157">
        <v>3.5999999999999999E-3</v>
      </c>
      <c r="R214" s="157">
        <f>Q214*H214</f>
        <v>0.13247999999999999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411</v>
      </c>
    </row>
    <row r="215" spans="1:65" s="14" customFormat="1">
      <c r="B215" s="168"/>
      <c r="D215" s="162" t="s">
        <v>220</v>
      </c>
      <c r="E215" s="169" t="s">
        <v>1</v>
      </c>
      <c r="F215" s="170" t="s">
        <v>412</v>
      </c>
      <c r="H215" s="171">
        <v>36.799999999999997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78</v>
      </c>
      <c r="AY215" s="169" t="s">
        <v>212</v>
      </c>
    </row>
    <row r="216" spans="1:65" s="12" customFormat="1" ht="22.9" customHeight="1">
      <c r="B216" s="135"/>
      <c r="D216" s="136" t="s">
        <v>70</v>
      </c>
      <c r="E216" s="145" t="s">
        <v>252</v>
      </c>
      <c r="F216" s="145" t="s">
        <v>413</v>
      </c>
      <c r="J216" s="146">
        <f>BK216</f>
        <v>0</v>
      </c>
      <c r="L216" s="135"/>
      <c r="M216" s="139"/>
      <c r="N216" s="140"/>
      <c r="O216" s="140"/>
      <c r="P216" s="141">
        <f>SUM(P217:P238)</f>
        <v>235.1026</v>
      </c>
      <c r="Q216" s="140"/>
      <c r="R216" s="141">
        <f>SUM(R217:R238)</f>
        <v>42.550843000000015</v>
      </c>
      <c r="S216" s="140"/>
      <c r="T216" s="142">
        <f>SUM(T217:T238)</f>
        <v>0</v>
      </c>
      <c r="AR216" s="136" t="s">
        <v>78</v>
      </c>
      <c r="AT216" s="143" t="s">
        <v>70</v>
      </c>
      <c r="AU216" s="143" t="s">
        <v>78</v>
      </c>
      <c r="AY216" s="136" t="s">
        <v>212</v>
      </c>
      <c r="BK216" s="144">
        <f>SUM(BK217:BK238)</f>
        <v>0</v>
      </c>
    </row>
    <row r="217" spans="1:65" s="2" customFormat="1" ht="37.9" customHeight="1">
      <c r="A217" s="30"/>
      <c r="B217" s="147"/>
      <c r="C217" s="148" t="s">
        <v>414</v>
      </c>
      <c r="D217" s="148" t="s">
        <v>214</v>
      </c>
      <c r="E217" s="149" t="s">
        <v>415</v>
      </c>
      <c r="F217" s="150" t="s">
        <v>416</v>
      </c>
      <c r="G217" s="151" t="s">
        <v>249</v>
      </c>
      <c r="H217" s="152">
        <v>243.3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0.57799999999999996</v>
      </c>
      <c r="P217" s="157">
        <f>O217*H217</f>
        <v>140.62739999999999</v>
      </c>
      <c r="Q217" s="157">
        <v>4.0000000000000003E-5</v>
      </c>
      <c r="R217" s="157">
        <f>Q217*H217</f>
        <v>9.7320000000000011E-3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417</v>
      </c>
    </row>
    <row r="218" spans="1:65" s="2" customFormat="1" ht="21.75" customHeight="1">
      <c r="A218" s="30"/>
      <c r="B218" s="147"/>
      <c r="C218" s="182" t="s">
        <v>418</v>
      </c>
      <c r="D218" s="182" t="s">
        <v>311</v>
      </c>
      <c r="E218" s="183" t="s">
        <v>419</v>
      </c>
      <c r="F218" s="184" t="s">
        <v>420</v>
      </c>
      <c r="G218" s="185" t="s">
        <v>249</v>
      </c>
      <c r="H218" s="186">
        <v>250.59899999999999</v>
      </c>
      <c r="I218" s="187"/>
      <c r="J218" s="187">
        <f>ROUND(I218*H218,2)</f>
        <v>0</v>
      </c>
      <c r="K218" s="188"/>
      <c r="L218" s="189"/>
      <c r="M218" s="190" t="s">
        <v>1</v>
      </c>
      <c r="N218" s="191" t="s">
        <v>36</v>
      </c>
      <c r="O218" s="157">
        <v>0</v>
      </c>
      <c r="P218" s="157">
        <f>O218*H218</f>
        <v>0</v>
      </c>
      <c r="Q218" s="157">
        <v>0.08</v>
      </c>
      <c r="R218" s="157">
        <f>Q218*H218</f>
        <v>20.047920000000001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252</v>
      </c>
      <c r="AT218" s="159" t="s">
        <v>311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421</v>
      </c>
    </row>
    <row r="219" spans="1:65" s="14" customFormat="1">
      <c r="B219" s="168"/>
      <c r="D219" s="162" t="s">
        <v>220</v>
      </c>
      <c r="F219" s="170" t="s">
        <v>422</v>
      </c>
      <c r="H219" s="171">
        <v>250.59899999999999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3</v>
      </c>
      <c r="AX219" s="14" t="s">
        <v>78</v>
      </c>
      <c r="AY219" s="169" t="s">
        <v>212</v>
      </c>
    </row>
    <row r="220" spans="1:65" s="2" customFormat="1" ht="16.5" customHeight="1">
      <c r="A220" s="30"/>
      <c r="B220" s="147"/>
      <c r="C220" s="148" t="s">
        <v>423</v>
      </c>
      <c r="D220" s="148" t="s">
        <v>214</v>
      </c>
      <c r="E220" s="149" t="s">
        <v>424</v>
      </c>
      <c r="F220" s="150" t="s">
        <v>425</v>
      </c>
      <c r="G220" s="151" t="s">
        <v>249</v>
      </c>
      <c r="H220" s="152">
        <v>243.3</v>
      </c>
      <c r="I220" s="153"/>
      <c r="J220" s="153">
        <f t="shared" ref="J220:J238" si="0">ROUND(I220*H220,2)</f>
        <v>0</v>
      </c>
      <c r="K220" s="154"/>
      <c r="L220" s="31"/>
      <c r="M220" s="155" t="s">
        <v>1</v>
      </c>
      <c r="N220" s="156" t="s">
        <v>36</v>
      </c>
      <c r="O220" s="157">
        <v>0.121</v>
      </c>
      <c r="P220" s="157">
        <f t="shared" ref="P220:P238" si="1">O220*H220</f>
        <v>29.439299999999999</v>
      </c>
      <c r="Q220" s="157">
        <v>0</v>
      </c>
      <c r="R220" s="157">
        <f t="shared" ref="R220:R238" si="2">Q220*H220</f>
        <v>0</v>
      </c>
      <c r="S220" s="157">
        <v>0</v>
      </c>
      <c r="T220" s="158">
        <f t="shared" ref="T220:T238" si="3"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 t="shared" ref="BE220:BE238" si="4">IF(N220="základní",J220,0)</f>
        <v>0</v>
      </c>
      <c r="BF220" s="160">
        <f t="shared" ref="BF220:BF238" si="5">IF(N220="snížená",J220,0)</f>
        <v>0</v>
      </c>
      <c r="BG220" s="160">
        <f t="shared" ref="BG220:BG238" si="6">IF(N220="zákl. přenesená",J220,0)</f>
        <v>0</v>
      </c>
      <c r="BH220" s="160">
        <f t="shared" ref="BH220:BH238" si="7">IF(N220="sníž. přenesená",J220,0)</f>
        <v>0</v>
      </c>
      <c r="BI220" s="160">
        <f t="shared" ref="BI220:BI238" si="8">IF(N220="nulová",J220,0)</f>
        <v>0</v>
      </c>
      <c r="BJ220" s="18" t="s">
        <v>78</v>
      </c>
      <c r="BK220" s="160">
        <f t="shared" ref="BK220:BK238" si="9">ROUND(I220*H220,2)</f>
        <v>0</v>
      </c>
      <c r="BL220" s="18" t="s">
        <v>218</v>
      </c>
      <c r="BM220" s="159" t="s">
        <v>426</v>
      </c>
    </row>
    <row r="221" spans="1:65" s="2" customFormat="1" ht="24.2" customHeight="1">
      <c r="A221" s="30"/>
      <c r="B221" s="147"/>
      <c r="C221" s="148" t="s">
        <v>427</v>
      </c>
      <c r="D221" s="148" t="s">
        <v>214</v>
      </c>
      <c r="E221" s="149" t="s">
        <v>428</v>
      </c>
      <c r="F221" s="150" t="s">
        <v>429</v>
      </c>
      <c r="G221" s="151" t="s">
        <v>364</v>
      </c>
      <c r="H221" s="152">
        <v>3</v>
      </c>
      <c r="I221" s="153"/>
      <c r="J221" s="153">
        <f t="shared" si="0"/>
        <v>0</v>
      </c>
      <c r="K221" s="154"/>
      <c r="L221" s="31"/>
      <c r="M221" s="155" t="s">
        <v>1</v>
      </c>
      <c r="N221" s="156" t="s">
        <v>36</v>
      </c>
      <c r="O221" s="157">
        <v>1.5620000000000001</v>
      </c>
      <c r="P221" s="157">
        <f t="shared" si="1"/>
        <v>4.6859999999999999</v>
      </c>
      <c r="Q221" s="157">
        <v>1.0189999999999999E-2</v>
      </c>
      <c r="R221" s="157">
        <f t="shared" si="2"/>
        <v>3.057E-2</v>
      </c>
      <c r="S221" s="157">
        <v>0</v>
      </c>
      <c r="T221" s="158">
        <f t="shared" si="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 t="shared" si="4"/>
        <v>0</v>
      </c>
      <c r="BF221" s="160">
        <f t="shared" si="5"/>
        <v>0</v>
      </c>
      <c r="BG221" s="160">
        <f t="shared" si="6"/>
        <v>0</v>
      </c>
      <c r="BH221" s="160">
        <f t="shared" si="7"/>
        <v>0</v>
      </c>
      <c r="BI221" s="160">
        <f t="shared" si="8"/>
        <v>0</v>
      </c>
      <c r="BJ221" s="18" t="s">
        <v>78</v>
      </c>
      <c r="BK221" s="160">
        <f t="shared" si="9"/>
        <v>0</v>
      </c>
      <c r="BL221" s="18" t="s">
        <v>218</v>
      </c>
      <c r="BM221" s="159" t="s">
        <v>430</v>
      </c>
    </row>
    <row r="222" spans="1:65" s="2" customFormat="1" ht="21.75" customHeight="1">
      <c r="A222" s="30"/>
      <c r="B222" s="147"/>
      <c r="C222" s="182" t="s">
        <v>431</v>
      </c>
      <c r="D222" s="182" t="s">
        <v>311</v>
      </c>
      <c r="E222" s="183" t="s">
        <v>432</v>
      </c>
      <c r="F222" s="184" t="s">
        <v>433</v>
      </c>
      <c r="G222" s="185" t="s">
        <v>364</v>
      </c>
      <c r="H222" s="186">
        <v>3</v>
      </c>
      <c r="I222" s="187"/>
      <c r="J222" s="187">
        <f t="shared" si="0"/>
        <v>0</v>
      </c>
      <c r="K222" s="188"/>
      <c r="L222" s="189"/>
      <c r="M222" s="190" t="s">
        <v>1</v>
      </c>
      <c r="N222" s="191" t="s">
        <v>36</v>
      </c>
      <c r="O222" s="157">
        <v>0</v>
      </c>
      <c r="P222" s="157">
        <f t="shared" si="1"/>
        <v>0</v>
      </c>
      <c r="Q222" s="157">
        <v>0.254</v>
      </c>
      <c r="R222" s="157">
        <f t="shared" si="2"/>
        <v>0.76200000000000001</v>
      </c>
      <c r="S222" s="157">
        <v>0</v>
      </c>
      <c r="T222" s="158">
        <f t="shared" si="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252</v>
      </c>
      <c r="AT222" s="159" t="s">
        <v>311</v>
      </c>
      <c r="AU222" s="159" t="s">
        <v>80</v>
      </c>
      <c r="AY222" s="18" t="s">
        <v>212</v>
      </c>
      <c r="BE222" s="160">
        <f t="shared" si="4"/>
        <v>0</v>
      </c>
      <c r="BF222" s="160">
        <f t="shared" si="5"/>
        <v>0</v>
      </c>
      <c r="BG222" s="160">
        <f t="shared" si="6"/>
        <v>0</v>
      </c>
      <c r="BH222" s="160">
        <f t="shared" si="7"/>
        <v>0</v>
      </c>
      <c r="BI222" s="160">
        <f t="shared" si="8"/>
        <v>0</v>
      </c>
      <c r="BJ222" s="18" t="s">
        <v>78</v>
      </c>
      <c r="BK222" s="160">
        <f t="shared" si="9"/>
        <v>0</v>
      </c>
      <c r="BL222" s="18" t="s">
        <v>218</v>
      </c>
      <c r="BM222" s="159" t="s">
        <v>434</v>
      </c>
    </row>
    <row r="223" spans="1:65" s="2" customFormat="1" ht="24.2" customHeight="1">
      <c r="A223" s="30"/>
      <c r="B223" s="147"/>
      <c r="C223" s="148" t="s">
        <v>435</v>
      </c>
      <c r="D223" s="148" t="s">
        <v>214</v>
      </c>
      <c r="E223" s="149" t="s">
        <v>436</v>
      </c>
      <c r="F223" s="150" t="s">
        <v>437</v>
      </c>
      <c r="G223" s="151" t="s">
        <v>364</v>
      </c>
      <c r="H223" s="152">
        <v>7</v>
      </c>
      <c r="I223" s="153"/>
      <c r="J223" s="153">
        <f t="shared" si="0"/>
        <v>0</v>
      </c>
      <c r="K223" s="154"/>
      <c r="L223" s="31"/>
      <c r="M223" s="155" t="s">
        <v>1</v>
      </c>
      <c r="N223" s="156" t="s">
        <v>36</v>
      </c>
      <c r="O223" s="157">
        <v>1.6639999999999999</v>
      </c>
      <c r="P223" s="157">
        <f t="shared" si="1"/>
        <v>11.648</v>
      </c>
      <c r="Q223" s="157">
        <v>1.248E-2</v>
      </c>
      <c r="R223" s="157">
        <f t="shared" si="2"/>
        <v>8.7359999999999993E-2</v>
      </c>
      <c r="S223" s="157">
        <v>0</v>
      </c>
      <c r="T223" s="158">
        <f t="shared" si="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 t="shared" si="4"/>
        <v>0</v>
      </c>
      <c r="BF223" s="160">
        <f t="shared" si="5"/>
        <v>0</v>
      </c>
      <c r="BG223" s="160">
        <f t="shared" si="6"/>
        <v>0</v>
      </c>
      <c r="BH223" s="160">
        <f t="shared" si="7"/>
        <v>0</v>
      </c>
      <c r="BI223" s="160">
        <f t="shared" si="8"/>
        <v>0</v>
      </c>
      <c r="BJ223" s="18" t="s">
        <v>78</v>
      </c>
      <c r="BK223" s="160">
        <f t="shared" si="9"/>
        <v>0</v>
      </c>
      <c r="BL223" s="18" t="s">
        <v>218</v>
      </c>
      <c r="BM223" s="159" t="s">
        <v>438</v>
      </c>
    </row>
    <row r="224" spans="1:65" s="2" customFormat="1" ht="24.2" customHeight="1">
      <c r="A224" s="30"/>
      <c r="B224" s="147"/>
      <c r="C224" s="182" t="s">
        <v>439</v>
      </c>
      <c r="D224" s="182" t="s">
        <v>311</v>
      </c>
      <c r="E224" s="183" t="s">
        <v>440</v>
      </c>
      <c r="F224" s="184" t="s">
        <v>441</v>
      </c>
      <c r="G224" s="185" t="s">
        <v>364</v>
      </c>
      <c r="H224" s="186">
        <v>7</v>
      </c>
      <c r="I224" s="187"/>
      <c r="J224" s="187">
        <f t="shared" si="0"/>
        <v>0</v>
      </c>
      <c r="K224" s="188"/>
      <c r="L224" s="189"/>
      <c r="M224" s="190" t="s">
        <v>1</v>
      </c>
      <c r="N224" s="191" t="s">
        <v>36</v>
      </c>
      <c r="O224" s="157">
        <v>0</v>
      </c>
      <c r="P224" s="157">
        <f t="shared" si="1"/>
        <v>0</v>
      </c>
      <c r="Q224" s="157">
        <v>0.58499999999999996</v>
      </c>
      <c r="R224" s="157">
        <f t="shared" si="2"/>
        <v>4.0949999999999998</v>
      </c>
      <c r="S224" s="157">
        <v>0</v>
      </c>
      <c r="T224" s="158">
        <f t="shared" si="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252</v>
      </c>
      <c r="AT224" s="159" t="s">
        <v>311</v>
      </c>
      <c r="AU224" s="159" t="s">
        <v>80</v>
      </c>
      <c r="AY224" s="18" t="s">
        <v>212</v>
      </c>
      <c r="BE224" s="160">
        <f t="shared" si="4"/>
        <v>0</v>
      </c>
      <c r="BF224" s="160">
        <f t="shared" si="5"/>
        <v>0</v>
      </c>
      <c r="BG224" s="160">
        <f t="shared" si="6"/>
        <v>0</v>
      </c>
      <c r="BH224" s="160">
        <f t="shared" si="7"/>
        <v>0</v>
      </c>
      <c r="BI224" s="160">
        <f t="shared" si="8"/>
        <v>0</v>
      </c>
      <c r="BJ224" s="18" t="s">
        <v>78</v>
      </c>
      <c r="BK224" s="160">
        <f t="shared" si="9"/>
        <v>0</v>
      </c>
      <c r="BL224" s="18" t="s">
        <v>218</v>
      </c>
      <c r="BM224" s="159" t="s">
        <v>442</v>
      </c>
    </row>
    <row r="225" spans="1:65" s="2" customFormat="1" ht="24.2" customHeight="1">
      <c r="A225" s="30"/>
      <c r="B225" s="147"/>
      <c r="C225" s="148" t="s">
        <v>443</v>
      </c>
      <c r="D225" s="148" t="s">
        <v>214</v>
      </c>
      <c r="E225" s="149" t="s">
        <v>444</v>
      </c>
      <c r="F225" s="150" t="s">
        <v>445</v>
      </c>
      <c r="G225" s="151" t="s">
        <v>364</v>
      </c>
      <c r="H225" s="152">
        <v>7</v>
      </c>
      <c r="I225" s="153"/>
      <c r="J225" s="153">
        <f t="shared" si="0"/>
        <v>0</v>
      </c>
      <c r="K225" s="154"/>
      <c r="L225" s="31"/>
      <c r="M225" s="155" t="s">
        <v>1</v>
      </c>
      <c r="N225" s="156" t="s">
        <v>36</v>
      </c>
      <c r="O225" s="157">
        <v>2.08</v>
      </c>
      <c r="P225" s="157">
        <f t="shared" si="1"/>
        <v>14.56</v>
      </c>
      <c r="Q225" s="157">
        <v>2.8539999999999999E-2</v>
      </c>
      <c r="R225" s="157">
        <f t="shared" si="2"/>
        <v>0.19977999999999999</v>
      </c>
      <c r="S225" s="157">
        <v>0</v>
      </c>
      <c r="T225" s="158">
        <f t="shared" si="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 t="shared" si="4"/>
        <v>0</v>
      </c>
      <c r="BF225" s="160">
        <f t="shared" si="5"/>
        <v>0</v>
      </c>
      <c r="BG225" s="160">
        <f t="shared" si="6"/>
        <v>0</v>
      </c>
      <c r="BH225" s="160">
        <f t="shared" si="7"/>
        <v>0</v>
      </c>
      <c r="BI225" s="160">
        <f t="shared" si="8"/>
        <v>0</v>
      </c>
      <c r="BJ225" s="18" t="s">
        <v>78</v>
      </c>
      <c r="BK225" s="160">
        <f t="shared" si="9"/>
        <v>0</v>
      </c>
      <c r="BL225" s="18" t="s">
        <v>218</v>
      </c>
      <c r="BM225" s="159" t="s">
        <v>446</v>
      </c>
    </row>
    <row r="226" spans="1:65" s="2" customFormat="1" ht="21.75" customHeight="1">
      <c r="A226" s="30"/>
      <c r="B226" s="147"/>
      <c r="C226" s="182" t="s">
        <v>447</v>
      </c>
      <c r="D226" s="182" t="s">
        <v>311</v>
      </c>
      <c r="E226" s="183" t="s">
        <v>448</v>
      </c>
      <c r="F226" s="184" t="s">
        <v>449</v>
      </c>
      <c r="G226" s="185" t="s">
        <v>364</v>
      </c>
      <c r="H226" s="186">
        <v>7</v>
      </c>
      <c r="I226" s="187"/>
      <c r="J226" s="187">
        <f t="shared" si="0"/>
        <v>0</v>
      </c>
      <c r="K226" s="188"/>
      <c r="L226" s="189"/>
      <c r="M226" s="190" t="s">
        <v>1</v>
      </c>
      <c r="N226" s="191" t="s">
        <v>36</v>
      </c>
      <c r="O226" s="157">
        <v>0</v>
      </c>
      <c r="P226" s="157">
        <f t="shared" si="1"/>
        <v>0</v>
      </c>
      <c r="Q226" s="157">
        <v>2.1</v>
      </c>
      <c r="R226" s="157">
        <f t="shared" si="2"/>
        <v>14.700000000000001</v>
      </c>
      <c r="S226" s="157">
        <v>0</v>
      </c>
      <c r="T226" s="158">
        <f t="shared" si="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252</v>
      </c>
      <c r="AT226" s="159" t="s">
        <v>311</v>
      </c>
      <c r="AU226" s="159" t="s">
        <v>80</v>
      </c>
      <c r="AY226" s="18" t="s">
        <v>212</v>
      </c>
      <c r="BE226" s="160">
        <f t="shared" si="4"/>
        <v>0</v>
      </c>
      <c r="BF226" s="160">
        <f t="shared" si="5"/>
        <v>0</v>
      </c>
      <c r="BG226" s="160">
        <f t="shared" si="6"/>
        <v>0</v>
      </c>
      <c r="BH226" s="160">
        <f t="shared" si="7"/>
        <v>0</v>
      </c>
      <c r="BI226" s="160">
        <f t="shared" si="8"/>
        <v>0</v>
      </c>
      <c r="BJ226" s="18" t="s">
        <v>78</v>
      </c>
      <c r="BK226" s="160">
        <f t="shared" si="9"/>
        <v>0</v>
      </c>
      <c r="BL226" s="18" t="s">
        <v>218</v>
      </c>
      <c r="BM226" s="159" t="s">
        <v>450</v>
      </c>
    </row>
    <row r="227" spans="1:65" s="2" customFormat="1" ht="24.2" customHeight="1">
      <c r="A227" s="30"/>
      <c r="B227" s="147"/>
      <c r="C227" s="148" t="s">
        <v>451</v>
      </c>
      <c r="D227" s="148" t="s">
        <v>214</v>
      </c>
      <c r="E227" s="149" t="s">
        <v>452</v>
      </c>
      <c r="F227" s="150" t="s">
        <v>453</v>
      </c>
      <c r="G227" s="151" t="s">
        <v>364</v>
      </c>
      <c r="H227" s="152">
        <v>7</v>
      </c>
      <c r="I227" s="153"/>
      <c r="J227" s="153">
        <f t="shared" si="0"/>
        <v>0</v>
      </c>
      <c r="K227" s="154"/>
      <c r="L227" s="31"/>
      <c r="M227" s="155" t="s">
        <v>1</v>
      </c>
      <c r="N227" s="156" t="s">
        <v>36</v>
      </c>
      <c r="O227" s="157">
        <v>1.694</v>
      </c>
      <c r="P227" s="157">
        <f t="shared" si="1"/>
        <v>11.858000000000001</v>
      </c>
      <c r="Q227" s="157">
        <v>0.21734000000000001</v>
      </c>
      <c r="R227" s="157">
        <f t="shared" si="2"/>
        <v>1.52138</v>
      </c>
      <c r="S227" s="157">
        <v>0</v>
      </c>
      <c r="T227" s="158">
        <f t="shared" si="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 t="shared" si="4"/>
        <v>0</v>
      </c>
      <c r="BF227" s="160">
        <f t="shared" si="5"/>
        <v>0</v>
      </c>
      <c r="BG227" s="160">
        <f t="shared" si="6"/>
        <v>0</v>
      </c>
      <c r="BH227" s="160">
        <f t="shared" si="7"/>
        <v>0</v>
      </c>
      <c r="BI227" s="160">
        <f t="shared" si="8"/>
        <v>0</v>
      </c>
      <c r="BJ227" s="18" t="s">
        <v>78</v>
      </c>
      <c r="BK227" s="160">
        <f t="shared" si="9"/>
        <v>0</v>
      </c>
      <c r="BL227" s="18" t="s">
        <v>218</v>
      </c>
      <c r="BM227" s="159" t="s">
        <v>454</v>
      </c>
    </row>
    <row r="228" spans="1:65" s="2" customFormat="1" ht="24.2" customHeight="1">
      <c r="A228" s="30"/>
      <c r="B228" s="147"/>
      <c r="C228" s="182" t="s">
        <v>455</v>
      </c>
      <c r="D228" s="182" t="s">
        <v>311</v>
      </c>
      <c r="E228" s="183" t="s">
        <v>456</v>
      </c>
      <c r="F228" s="184" t="s">
        <v>457</v>
      </c>
      <c r="G228" s="185" t="s">
        <v>364</v>
      </c>
      <c r="H228" s="186">
        <v>6</v>
      </c>
      <c r="I228" s="187"/>
      <c r="J228" s="187">
        <f t="shared" si="0"/>
        <v>0</v>
      </c>
      <c r="K228" s="188"/>
      <c r="L228" s="189"/>
      <c r="M228" s="190" t="s">
        <v>1</v>
      </c>
      <c r="N228" s="191" t="s">
        <v>36</v>
      </c>
      <c r="O228" s="157">
        <v>0</v>
      </c>
      <c r="P228" s="157">
        <f t="shared" si="1"/>
        <v>0</v>
      </c>
      <c r="Q228" s="157">
        <v>0.156</v>
      </c>
      <c r="R228" s="157">
        <f t="shared" si="2"/>
        <v>0.93599999999999994</v>
      </c>
      <c r="S228" s="157">
        <v>0</v>
      </c>
      <c r="T228" s="158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252</v>
      </c>
      <c r="AT228" s="159" t="s">
        <v>311</v>
      </c>
      <c r="AU228" s="159" t="s">
        <v>80</v>
      </c>
      <c r="AY228" s="18" t="s">
        <v>212</v>
      </c>
      <c r="BE228" s="160">
        <f t="shared" si="4"/>
        <v>0</v>
      </c>
      <c r="BF228" s="160">
        <f t="shared" si="5"/>
        <v>0</v>
      </c>
      <c r="BG228" s="160">
        <f t="shared" si="6"/>
        <v>0</v>
      </c>
      <c r="BH228" s="160">
        <f t="shared" si="7"/>
        <v>0</v>
      </c>
      <c r="BI228" s="160">
        <f t="shared" si="8"/>
        <v>0</v>
      </c>
      <c r="BJ228" s="18" t="s">
        <v>78</v>
      </c>
      <c r="BK228" s="160">
        <f t="shared" si="9"/>
        <v>0</v>
      </c>
      <c r="BL228" s="18" t="s">
        <v>218</v>
      </c>
      <c r="BM228" s="159" t="s">
        <v>458</v>
      </c>
    </row>
    <row r="229" spans="1:65" s="2" customFormat="1" ht="24.2" customHeight="1">
      <c r="A229" s="30"/>
      <c r="B229" s="147"/>
      <c r="C229" s="182" t="s">
        <v>459</v>
      </c>
      <c r="D229" s="182" t="s">
        <v>311</v>
      </c>
      <c r="E229" s="183" t="s">
        <v>460</v>
      </c>
      <c r="F229" s="184" t="s">
        <v>461</v>
      </c>
      <c r="G229" s="185" t="s">
        <v>364</v>
      </c>
      <c r="H229" s="186">
        <v>1</v>
      </c>
      <c r="I229" s="187"/>
      <c r="J229" s="187">
        <f t="shared" si="0"/>
        <v>0</v>
      </c>
      <c r="K229" s="188"/>
      <c r="L229" s="189"/>
      <c r="M229" s="190" t="s">
        <v>1</v>
      </c>
      <c r="N229" s="191" t="s">
        <v>36</v>
      </c>
      <c r="O229" s="157">
        <v>0</v>
      </c>
      <c r="P229" s="157">
        <f t="shared" si="1"/>
        <v>0</v>
      </c>
      <c r="Q229" s="157">
        <v>0.112</v>
      </c>
      <c r="R229" s="157">
        <f t="shared" si="2"/>
        <v>0.112</v>
      </c>
      <c r="S229" s="157">
        <v>0</v>
      </c>
      <c r="T229" s="158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252</v>
      </c>
      <c r="AT229" s="159" t="s">
        <v>311</v>
      </c>
      <c r="AU229" s="159" t="s">
        <v>80</v>
      </c>
      <c r="AY229" s="18" t="s">
        <v>212</v>
      </c>
      <c r="BE229" s="160">
        <f t="shared" si="4"/>
        <v>0</v>
      </c>
      <c r="BF229" s="160">
        <f t="shared" si="5"/>
        <v>0</v>
      </c>
      <c r="BG229" s="160">
        <f t="shared" si="6"/>
        <v>0</v>
      </c>
      <c r="BH229" s="160">
        <f t="shared" si="7"/>
        <v>0</v>
      </c>
      <c r="BI229" s="160">
        <f t="shared" si="8"/>
        <v>0</v>
      </c>
      <c r="BJ229" s="18" t="s">
        <v>78</v>
      </c>
      <c r="BK229" s="160">
        <f t="shared" si="9"/>
        <v>0</v>
      </c>
      <c r="BL229" s="18" t="s">
        <v>218</v>
      </c>
      <c r="BM229" s="159" t="s">
        <v>462</v>
      </c>
    </row>
    <row r="230" spans="1:65" s="2" customFormat="1" ht="24.2" customHeight="1">
      <c r="A230" s="30"/>
      <c r="B230" s="147"/>
      <c r="C230" s="148" t="s">
        <v>463</v>
      </c>
      <c r="D230" s="148" t="s">
        <v>214</v>
      </c>
      <c r="E230" s="149" t="s">
        <v>464</v>
      </c>
      <c r="F230" s="150" t="s">
        <v>465</v>
      </c>
      <c r="G230" s="151" t="s">
        <v>364</v>
      </c>
      <c r="H230" s="152">
        <v>10</v>
      </c>
      <c r="I230" s="153"/>
      <c r="J230" s="153">
        <f t="shared" si="0"/>
        <v>0</v>
      </c>
      <c r="K230" s="154"/>
      <c r="L230" s="31"/>
      <c r="M230" s="155" t="s">
        <v>1</v>
      </c>
      <c r="N230" s="156" t="s">
        <v>36</v>
      </c>
      <c r="O230" s="157">
        <v>0</v>
      </c>
      <c r="P230" s="157">
        <f t="shared" si="1"/>
        <v>0</v>
      </c>
      <c r="Q230" s="157">
        <v>2E-3</v>
      </c>
      <c r="R230" s="157">
        <f t="shared" si="2"/>
        <v>0.02</v>
      </c>
      <c r="S230" s="157">
        <v>0</v>
      </c>
      <c r="T230" s="158">
        <f t="shared" si="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 t="shared" si="4"/>
        <v>0</v>
      </c>
      <c r="BF230" s="160">
        <f t="shared" si="5"/>
        <v>0</v>
      </c>
      <c r="BG230" s="160">
        <f t="shared" si="6"/>
        <v>0</v>
      </c>
      <c r="BH230" s="160">
        <f t="shared" si="7"/>
        <v>0</v>
      </c>
      <c r="BI230" s="160">
        <f t="shared" si="8"/>
        <v>0</v>
      </c>
      <c r="BJ230" s="18" t="s">
        <v>78</v>
      </c>
      <c r="BK230" s="160">
        <f t="shared" si="9"/>
        <v>0</v>
      </c>
      <c r="BL230" s="18" t="s">
        <v>218</v>
      </c>
      <c r="BM230" s="159" t="s">
        <v>466</v>
      </c>
    </row>
    <row r="231" spans="1:65" s="2" customFormat="1" ht="24.2" customHeight="1">
      <c r="A231" s="30"/>
      <c r="B231" s="147"/>
      <c r="C231" s="148" t="s">
        <v>467</v>
      </c>
      <c r="D231" s="148" t="s">
        <v>214</v>
      </c>
      <c r="E231" s="149" t="s">
        <v>468</v>
      </c>
      <c r="F231" s="150" t="s">
        <v>469</v>
      </c>
      <c r="G231" s="151" t="s">
        <v>470</v>
      </c>
      <c r="H231" s="152">
        <v>6</v>
      </c>
      <c r="I231" s="153"/>
      <c r="J231" s="153">
        <f t="shared" si="0"/>
        <v>0</v>
      </c>
      <c r="K231" s="154"/>
      <c r="L231" s="31"/>
      <c r="M231" s="155" t="s">
        <v>1</v>
      </c>
      <c r="N231" s="156" t="s">
        <v>36</v>
      </c>
      <c r="O231" s="157">
        <v>2.133</v>
      </c>
      <c r="P231" s="157">
        <f t="shared" si="1"/>
        <v>12.798</v>
      </c>
      <c r="Q231" s="157">
        <v>4.2999999999999999E-4</v>
      </c>
      <c r="R231" s="157">
        <f t="shared" si="2"/>
        <v>2.5799999999999998E-3</v>
      </c>
      <c r="S231" s="157">
        <v>0</v>
      </c>
      <c r="T231" s="158">
        <f t="shared" si="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 t="shared" si="4"/>
        <v>0</v>
      </c>
      <c r="BF231" s="160">
        <f t="shared" si="5"/>
        <v>0</v>
      </c>
      <c r="BG231" s="160">
        <f t="shared" si="6"/>
        <v>0</v>
      </c>
      <c r="BH231" s="160">
        <f t="shared" si="7"/>
        <v>0</v>
      </c>
      <c r="BI231" s="160">
        <f t="shared" si="8"/>
        <v>0</v>
      </c>
      <c r="BJ231" s="18" t="s">
        <v>78</v>
      </c>
      <c r="BK231" s="160">
        <f t="shared" si="9"/>
        <v>0</v>
      </c>
      <c r="BL231" s="18" t="s">
        <v>218</v>
      </c>
      <c r="BM231" s="159" t="s">
        <v>471</v>
      </c>
    </row>
    <row r="232" spans="1:65" s="2" customFormat="1" ht="21.75" customHeight="1">
      <c r="A232" s="30"/>
      <c r="B232" s="147"/>
      <c r="C232" s="148" t="s">
        <v>472</v>
      </c>
      <c r="D232" s="148" t="s">
        <v>214</v>
      </c>
      <c r="E232" s="149" t="s">
        <v>473</v>
      </c>
      <c r="F232" s="150" t="s">
        <v>474</v>
      </c>
      <c r="G232" s="151" t="s">
        <v>249</v>
      </c>
      <c r="H232" s="152">
        <v>243.3</v>
      </c>
      <c r="I232" s="153"/>
      <c r="J232" s="153">
        <f t="shared" si="0"/>
        <v>0</v>
      </c>
      <c r="K232" s="154"/>
      <c r="L232" s="31"/>
      <c r="M232" s="155" t="s">
        <v>1</v>
      </c>
      <c r="N232" s="156" t="s">
        <v>36</v>
      </c>
      <c r="O232" s="157">
        <v>2.3E-2</v>
      </c>
      <c r="P232" s="157">
        <f t="shared" si="1"/>
        <v>5.5959000000000003</v>
      </c>
      <c r="Q232" s="157">
        <v>6.9999999999999994E-5</v>
      </c>
      <c r="R232" s="157">
        <f t="shared" si="2"/>
        <v>1.7031000000000001E-2</v>
      </c>
      <c r="S232" s="157">
        <v>0</v>
      </c>
      <c r="T232" s="158">
        <f t="shared" si="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 t="shared" si="4"/>
        <v>0</v>
      </c>
      <c r="BF232" s="160">
        <f t="shared" si="5"/>
        <v>0</v>
      </c>
      <c r="BG232" s="160">
        <f t="shared" si="6"/>
        <v>0</v>
      </c>
      <c r="BH232" s="160">
        <f t="shared" si="7"/>
        <v>0</v>
      </c>
      <c r="BI232" s="160">
        <f t="shared" si="8"/>
        <v>0</v>
      </c>
      <c r="BJ232" s="18" t="s">
        <v>78</v>
      </c>
      <c r="BK232" s="160">
        <f t="shared" si="9"/>
        <v>0</v>
      </c>
      <c r="BL232" s="18" t="s">
        <v>218</v>
      </c>
      <c r="BM232" s="159" t="s">
        <v>475</v>
      </c>
    </row>
    <row r="233" spans="1:65" s="2" customFormat="1" ht="37.9" customHeight="1">
      <c r="A233" s="30"/>
      <c r="B233" s="147"/>
      <c r="C233" s="148" t="s">
        <v>476</v>
      </c>
      <c r="D233" s="148" t="s">
        <v>214</v>
      </c>
      <c r="E233" s="149" t="s">
        <v>477</v>
      </c>
      <c r="F233" s="150" t="s">
        <v>478</v>
      </c>
      <c r="G233" s="151" t="s">
        <v>364</v>
      </c>
      <c r="H233" s="152">
        <v>1</v>
      </c>
      <c r="I233" s="153"/>
      <c r="J233" s="153">
        <f t="shared" si="0"/>
        <v>0</v>
      </c>
      <c r="K233" s="154"/>
      <c r="L233" s="31"/>
      <c r="M233" s="155" t="s">
        <v>1</v>
      </c>
      <c r="N233" s="156" t="s">
        <v>36</v>
      </c>
      <c r="O233" s="157">
        <v>0.68300000000000005</v>
      </c>
      <c r="P233" s="157">
        <f t="shared" si="1"/>
        <v>0.68300000000000005</v>
      </c>
      <c r="Q233" s="157">
        <v>0</v>
      </c>
      <c r="R233" s="157">
        <f t="shared" si="2"/>
        <v>0</v>
      </c>
      <c r="S233" s="157">
        <v>0</v>
      </c>
      <c r="T233" s="158">
        <f t="shared" si="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 t="shared" si="4"/>
        <v>0</v>
      </c>
      <c r="BF233" s="160">
        <f t="shared" si="5"/>
        <v>0</v>
      </c>
      <c r="BG233" s="160">
        <f t="shared" si="6"/>
        <v>0</v>
      </c>
      <c r="BH233" s="160">
        <f t="shared" si="7"/>
        <v>0</v>
      </c>
      <c r="BI233" s="160">
        <f t="shared" si="8"/>
        <v>0</v>
      </c>
      <c r="BJ233" s="18" t="s">
        <v>78</v>
      </c>
      <c r="BK233" s="160">
        <f t="shared" si="9"/>
        <v>0</v>
      </c>
      <c r="BL233" s="18" t="s">
        <v>218</v>
      </c>
      <c r="BM233" s="159" t="s">
        <v>479</v>
      </c>
    </row>
    <row r="234" spans="1:65" s="2" customFormat="1" ht="16.5" customHeight="1">
      <c r="A234" s="30"/>
      <c r="B234" s="147"/>
      <c r="C234" s="182" t="s">
        <v>480</v>
      </c>
      <c r="D234" s="182" t="s">
        <v>311</v>
      </c>
      <c r="E234" s="183" t="s">
        <v>481</v>
      </c>
      <c r="F234" s="184" t="s">
        <v>482</v>
      </c>
      <c r="G234" s="185" t="s">
        <v>364</v>
      </c>
      <c r="H234" s="186">
        <v>1</v>
      </c>
      <c r="I234" s="187"/>
      <c r="J234" s="187">
        <f t="shared" si="0"/>
        <v>0</v>
      </c>
      <c r="K234" s="188"/>
      <c r="L234" s="189"/>
      <c r="M234" s="190" t="s">
        <v>1</v>
      </c>
      <c r="N234" s="191" t="s">
        <v>36</v>
      </c>
      <c r="O234" s="157">
        <v>0</v>
      </c>
      <c r="P234" s="157">
        <f t="shared" si="1"/>
        <v>0</v>
      </c>
      <c r="Q234" s="157">
        <v>6.4999999999999997E-4</v>
      </c>
      <c r="R234" s="157">
        <f t="shared" si="2"/>
        <v>6.4999999999999997E-4</v>
      </c>
      <c r="S234" s="157">
        <v>0</v>
      </c>
      <c r="T234" s="158">
        <f t="shared" si="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252</v>
      </c>
      <c r="AT234" s="159" t="s">
        <v>311</v>
      </c>
      <c r="AU234" s="159" t="s">
        <v>80</v>
      </c>
      <c r="AY234" s="18" t="s">
        <v>212</v>
      </c>
      <c r="BE234" s="160">
        <f t="shared" si="4"/>
        <v>0</v>
      </c>
      <c r="BF234" s="160">
        <f t="shared" si="5"/>
        <v>0</v>
      </c>
      <c r="BG234" s="160">
        <f t="shared" si="6"/>
        <v>0</v>
      </c>
      <c r="BH234" s="160">
        <f t="shared" si="7"/>
        <v>0</v>
      </c>
      <c r="BI234" s="160">
        <f t="shared" si="8"/>
        <v>0</v>
      </c>
      <c r="BJ234" s="18" t="s">
        <v>78</v>
      </c>
      <c r="BK234" s="160">
        <f t="shared" si="9"/>
        <v>0</v>
      </c>
      <c r="BL234" s="18" t="s">
        <v>218</v>
      </c>
      <c r="BM234" s="159" t="s">
        <v>483</v>
      </c>
    </row>
    <row r="235" spans="1:65" s="2" customFormat="1" ht="37.9" customHeight="1">
      <c r="A235" s="30"/>
      <c r="B235" s="147"/>
      <c r="C235" s="148" t="s">
        <v>484</v>
      </c>
      <c r="D235" s="148" t="s">
        <v>214</v>
      </c>
      <c r="E235" s="149" t="s">
        <v>485</v>
      </c>
      <c r="F235" s="150" t="s">
        <v>486</v>
      </c>
      <c r="G235" s="151" t="s">
        <v>364</v>
      </c>
      <c r="H235" s="152">
        <v>1</v>
      </c>
      <c r="I235" s="153"/>
      <c r="J235" s="153">
        <f t="shared" si="0"/>
        <v>0</v>
      </c>
      <c r="K235" s="154"/>
      <c r="L235" s="31"/>
      <c r="M235" s="155" t="s">
        <v>1</v>
      </c>
      <c r="N235" s="156" t="s">
        <v>36</v>
      </c>
      <c r="O235" s="157">
        <v>0.68300000000000005</v>
      </c>
      <c r="P235" s="157">
        <f t="shared" si="1"/>
        <v>0.68300000000000005</v>
      </c>
      <c r="Q235" s="157">
        <v>0</v>
      </c>
      <c r="R235" s="157">
        <f t="shared" si="2"/>
        <v>0</v>
      </c>
      <c r="S235" s="157">
        <v>0</v>
      </c>
      <c r="T235" s="158">
        <f t="shared" si="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 t="shared" si="4"/>
        <v>0</v>
      </c>
      <c r="BF235" s="160">
        <f t="shared" si="5"/>
        <v>0</v>
      </c>
      <c r="BG235" s="160">
        <f t="shared" si="6"/>
        <v>0</v>
      </c>
      <c r="BH235" s="160">
        <f t="shared" si="7"/>
        <v>0</v>
      </c>
      <c r="BI235" s="160">
        <f t="shared" si="8"/>
        <v>0</v>
      </c>
      <c r="BJ235" s="18" t="s">
        <v>78</v>
      </c>
      <c r="BK235" s="160">
        <f t="shared" si="9"/>
        <v>0</v>
      </c>
      <c r="BL235" s="18" t="s">
        <v>218</v>
      </c>
      <c r="BM235" s="159" t="s">
        <v>487</v>
      </c>
    </row>
    <row r="236" spans="1:65" s="2" customFormat="1" ht="16.5" customHeight="1">
      <c r="A236" s="30"/>
      <c r="B236" s="147"/>
      <c r="C236" s="182" t="s">
        <v>488</v>
      </c>
      <c r="D236" s="182" t="s">
        <v>311</v>
      </c>
      <c r="E236" s="183" t="s">
        <v>489</v>
      </c>
      <c r="F236" s="184" t="s">
        <v>490</v>
      </c>
      <c r="G236" s="185" t="s">
        <v>364</v>
      </c>
      <c r="H236" s="186">
        <v>1</v>
      </c>
      <c r="I236" s="187"/>
      <c r="J236" s="187">
        <f t="shared" si="0"/>
        <v>0</v>
      </c>
      <c r="K236" s="188"/>
      <c r="L236" s="189"/>
      <c r="M236" s="190" t="s">
        <v>1</v>
      </c>
      <c r="N236" s="191" t="s">
        <v>36</v>
      </c>
      <c r="O236" s="157">
        <v>0</v>
      </c>
      <c r="P236" s="157">
        <f t="shared" si="1"/>
        <v>0</v>
      </c>
      <c r="Q236" s="157">
        <v>2.9E-4</v>
      </c>
      <c r="R236" s="157">
        <f t="shared" si="2"/>
        <v>2.9E-4</v>
      </c>
      <c r="S236" s="157">
        <v>0</v>
      </c>
      <c r="T236" s="158">
        <f t="shared" si="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252</v>
      </c>
      <c r="AT236" s="159" t="s">
        <v>311</v>
      </c>
      <c r="AU236" s="159" t="s">
        <v>80</v>
      </c>
      <c r="AY236" s="18" t="s">
        <v>212</v>
      </c>
      <c r="BE236" s="160">
        <f t="shared" si="4"/>
        <v>0</v>
      </c>
      <c r="BF236" s="160">
        <f t="shared" si="5"/>
        <v>0</v>
      </c>
      <c r="BG236" s="160">
        <f t="shared" si="6"/>
        <v>0</v>
      </c>
      <c r="BH236" s="160">
        <f t="shared" si="7"/>
        <v>0</v>
      </c>
      <c r="BI236" s="160">
        <f t="shared" si="8"/>
        <v>0</v>
      </c>
      <c r="BJ236" s="18" t="s">
        <v>78</v>
      </c>
      <c r="BK236" s="160">
        <f t="shared" si="9"/>
        <v>0</v>
      </c>
      <c r="BL236" s="18" t="s">
        <v>218</v>
      </c>
      <c r="BM236" s="159" t="s">
        <v>491</v>
      </c>
    </row>
    <row r="237" spans="1:65" s="2" customFormat="1" ht="37.9" customHeight="1">
      <c r="A237" s="30"/>
      <c r="B237" s="147"/>
      <c r="C237" s="148" t="s">
        <v>492</v>
      </c>
      <c r="D237" s="148" t="s">
        <v>214</v>
      </c>
      <c r="E237" s="149" t="s">
        <v>493</v>
      </c>
      <c r="F237" s="150" t="s">
        <v>494</v>
      </c>
      <c r="G237" s="151" t="s">
        <v>364</v>
      </c>
      <c r="H237" s="152">
        <v>1</v>
      </c>
      <c r="I237" s="153"/>
      <c r="J237" s="153">
        <f t="shared" si="0"/>
        <v>0</v>
      </c>
      <c r="K237" s="154"/>
      <c r="L237" s="31"/>
      <c r="M237" s="155" t="s">
        <v>1</v>
      </c>
      <c r="N237" s="156" t="s">
        <v>36</v>
      </c>
      <c r="O237" s="157">
        <v>2.524</v>
      </c>
      <c r="P237" s="157">
        <f t="shared" si="1"/>
        <v>2.524</v>
      </c>
      <c r="Q237" s="157">
        <v>5.0000000000000002E-5</v>
      </c>
      <c r="R237" s="157">
        <f t="shared" si="2"/>
        <v>5.0000000000000002E-5</v>
      </c>
      <c r="S237" s="157">
        <v>0</v>
      </c>
      <c r="T237" s="158">
        <f t="shared" si="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 t="shared" si="4"/>
        <v>0</v>
      </c>
      <c r="BF237" s="160">
        <f t="shared" si="5"/>
        <v>0</v>
      </c>
      <c r="BG237" s="160">
        <f t="shared" si="6"/>
        <v>0</v>
      </c>
      <c r="BH237" s="160">
        <f t="shared" si="7"/>
        <v>0</v>
      </c>
      <c r="BI237" s="160">
        <f t="shared" si="8"/>
        <v>0</v>
      </c>
      <c r="BJ237" s="18" t="s">
        <v>78</v>
      </c>
      <c r="BK237" s="160">
        <f t="shared" si="9"/>
        <v>0</v>
      </c>
      <c r="BL237" s="18" t="s">
        <v>218</v>
      </c>
      <c r="BM237" s="159" t="s">
        <v>495</v>
      </c>
    </row>
    <row r="238" spans="1:65" s="2" customFormat="1" ht="16.5" customHeight="1">
      <c r="A238" s="30"/>
      <c r="B238" s="147"/>
      <c r="C238" s="182" t="s">
        <v>496</v>
      </c>
      <c r="D238" s="182" t="s">
        <v>311</v>
      </c>
      <c r="E238" s="183" t="s">
        <v>497</v>
      </c>
      <c r="F238" s="184" t="s">
        <v>498</v>
      </c>
      <c r="G238" s="185" t="s">
        <v>364</v>
      </c>
      <c r="H238" s="186">
        <v>1</v>
      </c>
      <c r="I238" s="187"/>
      <c r="J238" s="187">
        <f t="shared" si="0"/>
        <v>0</v>
      </c>
      <c r="K238" s="188"/>
      <c r="L238" s="189"/>
      <c r="M238" s="190" t="s">
        <v>1</v>
      </c>
      <c r="N238" s="191" t="s">
        <v>36</v>
      </c>
      <c r="O238" s="157">
        <v>0</v>
      </c>
      <c r="P238" s="157">
        <f t="shared" si="1"/>
        <v>0</v>
      </c>
      <c r="Q238" s="157">
        <v>8.5000000000000006E-3</v>
      </c>
      <c r="R238" s="157">
        <f t="shared" si="2"/>
        <v>8.5000000000000006E-3</v>
      </c>
      <c r="S238" s="157">
        <v>0</v>
      </c>
      <c r="T238" s="158">
        <f t="shared" si="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252</v>
      </c>
      <c r="AT238" s="159" t="s">
        <v>311</v>
      </c>
      <c r="AU238" s="159" t="s">
        <v>80</v>
      </c>
      <c r="AY238" s="18" t="s">
        <v>212</v>
      </c>
      <c r="BE238" s="160">
        <f t="shared" si="4"/>
        <v>0</v>
      </c>
      <c r="BF238" s="160">
        <f t="shared" si="5"/>
        <v>0</v>
      </c>
      <c r="BG238" s="160">
        <f t="shared" si="6"/>
        <v>0</v>
      </c>
      <c r="BH238" s="160">
        <f t="shared" si="7"/>
        <v>0</v>
      </c>
      <c r="BI238" s="160">
        <f t="shared" si="8"/>
        <v>0</v>
      </c>
      <c r="BJ238" s="18" t="s">
        <v>78</v>
      </c>
      <c r="BK238" s="160">
        <f t="shared" si="9"/>
        <v>0</v>
      </c>
      <c r="BL238" s="18" t="s">
        <v>218</v>
      </c>
      <c r="BM238" s="159" t="s">
        <v>499</v>
      </c>
    </row>
    <row r="239" spans="1:65" s="12" customFormat="1" ht="22.9" customHeight="1">
      <c r="B239" s="135"/>
      <c r="D239" s="136" t="s">
        <v>70</v>
      </c>
      <c r="E239" s="145" t="s">
        <v>257</v>
      </c>
      <c r="F239" s="145" t="s">
        <v>500</v>
      </c>
      <c r="J239" s="146">
        <f>BK239</f>
        <v>0</v>
      </c>
      <c r="L239" s="135"/>
      <c r="M239" s="139"/>
      <c r="N239" s="140"/>
      <c r="O239" s="140"/>
      <c r="P239" s="141">
        <f>SUM(P240:P243)</f>
        <v>28.924799999999998</v>
      </c>
      <c r="Q239" s="140"/>
      <c r="R239" s="141">
        <f>SUM(R240:R243)</f>
        <v>1.1039999999999999E-3</v>
      </c>
      <c r="S239" s="140"/>
      <c r="T239" s="142">
        <f>SUM(T240:T243)</f>
        <v>0</v>
      </c>
      <c r="AR239" s="136" t="s">
        <v>78</v>
      </c>
      <c r="AT239" s="143" t="s">
        <v>70</v>
      </c>
      <c r="AU239" s="143" t="s">
        <v>78</v>
      </c>
      <c r="AY239" s="136" t="s">
        <v>212</v>
      </c>
      <c r="BK239" s="144">
        <f>SUM(BK240:BK243)</f>
        <v>0</v>
      </c>
    </row>
    <row r="240" spans="1:65" s="2" customFormat="1" ht="37.9" customHeight="1">
      <c r="A240" s="30"/>
      <c r="B240" s="147"/>
      <c r="C240" s="148" t="s">
        <v>501</v>
      </c>
      <c r="D240" s="148" t="s">
        <v>214</v>
      </c>
      <c r="E240" s="149" t="s">
        <v>502</v>
      </c>
      <c r="F240" s="150" t="s">
        <v>503</v>
      </c>
      <c r="G240" s="151" t="s">
        <v>249</v>
      </c>
      <c r="H240" s="152">
        <v>36.799999999999997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0.13900000000000001</v>
      </c>
      <c r="P240" s="157">
        <f>O240*H240</f>
        <v>5.1151999999999997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504</v>
      </c>
    </row>
    <row r="241" spans="1:65" s="2" customFormat="1" ht="24.2" customHeight="1">
      <c r="A241" s="30"/>
      <c r="B241" s="147"/>
      <c r="C241" s="148" t="s">
        <v>505</v>
      </c>
      <c r="D241" s="148" t="s">
        <v>214</v>
      </c>
      <c r="E241" s="149" t="s">
        <v>506</v>
      </c>
      <c r="F241" s="150" t="s">
        <v>507</v>
      </c>
      <c r="G241" s="151" t="s">
        <v>249</v>
      </c>
      <c r="H241" s="152">
        <v>36.799999999999997</v>
      </c>
      <c r="I241" s="153"/>
      <c r="J241" s="153">
        <f>ROUND(I241*H241,2)</f>
        <v>0</v>
      </c>
      <c r="K241" s="154"/>
      <c r="L241" s="31"/>
      <c r="M241" s="155" t="s">
        <v>1</v>
      </c>
      <c r="N241" s="156" t="s">
        <v>36</v>
      </c>
      <c r="O241" s="157">
        <v>0.19600000000000001</v>
      </c>
      <c r="P241" s="157">
        <f>O241*H241</f>
        <v>7.2127999999999997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508</v>
      </c>
    </row>
    <row r="242" spans="1:65" s="14" customFormat="1">
      <c r="B242" s="168"/>
      <c r="D242" s="162" t="s">
        <v>220</v>
      </c>
      <c r="E242" s="169" t="s">
        <v>1</v>
      </c>
      <c r="F242" s="170" t="s">
        <v>509</v>
      </c>
      <c r="H242" s="171">
        <v>36.799999999999997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24.2" customHeight="1">
      <c r="A243" s="30"/>
      <c r="B243" s="147"/>
      <c r="C243" s="148" t="s">
        <v>510</v>
      </c>
      <c r="D243" s="148" t="s">
        <v>214</v>
      </c>
      <c r="E243" s="149" t="s">
        <v>511</v>
      </c>
      <c r="F243" s="150" t="s">
        <v>512</v>
      </c>
      <c r="G243" s="151" t="s">
        <v>249</v>
      </c>
      <c r="H243" s="152">
        <v>36.799999999999997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0.45100000000000001</v>
      </c>
      <c r="P243" s="157">
        <f>O243*H243</f>
        <v>16.596799999999998</v>
      </c>
      <c r="Q243" s="157">
        <v>3.0000000000000001E-5</v>
      </c>
      <c r="R243" s="157">
        <f>Q243*H243</f>
        <v>1.1039999999999999E-3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513</v>
      </c>
    </row>
    <row r="244" spans="1:65" s="12" customFormat="1" ht="22.9" customHeight="1">
      <c r="B244" s="135"/>
      <c r="D244" s="136" t="s">
        <v>70</v>
      </c>
      <c r="E244" s="145" t="s">
        <v>514</v>
      </c>
      <c r="F244" s="145" t="s">
        <v>515</v>
      </c>
      <c r="J244" s="146">
        <f>BK244</f>
        <v>0</v>
      </c>
      <c r="L244" s="135"/>
      <c r="M244" s="139"/>
      <c r="N244" s="140"/>
      <c r="O244" s="140"/>
      <c r="P244" s="141">
        <f>P245</f>
        <v>1338.0087999999998</v>
      </c>
      <c r="Q244" s="140"/>
      <c r="R244" s="141">
        <f>R245</f>
        <v>0</v>
      </c>
      <c r="S244" s="140"/>
      <c r="T244" s="142">
        <f>T245</f>
        <v>0</v>
      </c>
      <c r="AR244" s="136" t="s">
        <v>78</v>
      </c>
      <c r="AT244" s="143" t="s">
        <v>70</v>
      </c>
      <c r="AU244" s="143" t="s">
        <v>78</v>
      </c>
      <c r="AY244" s="136" t="s">
        <v>212</v>
      </c>
      <c r="BK244" s="144">
        <f>BK245</f>
        <v>0</v>
      </c>
    </row>
    <row r="245" spans="1:65" s="2" customFormat="1" ht="49.15" customHeight="1">
      <c r="A245" s="30"/>
      <c r="B245" s="147"/>
      <c r="C245" s="148" t="s">
        <v>516</v>
      </c>
      <c r="D245" s="148" t="s">
        <v>214</v>
      </c>
      <c r="E245" s="149" t="s">
        <v>517</v>
      </c>
      <c r="F245" s="150" t="s">
        <v>518</v>
      </c>
      <c r="G245" s="151" t="s">
        <v>301</v>
      </c>
      <c r="H245" s="152">
        <v>904.06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1.48</v>
      </c>
      <c r="P245" s="157">
        <f>O245*H245</f>
        <v>1338.0087999999998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519</v>
      </c>
    </row>
    <row r="246" spans="1:65" s="12" customFormat="1" ht="22.9" customHeight="1">
      <c r="B246" s="135"/>
      <c r="D246" s="136" t="s">
        <v>70</v>
      </c>
      <c r="E246" s="145" t="s">
        <v>520</v>
      </c>
      <c r="F246" s="145" t="s">
        <v>521</v>
      </c>
      <c r="J246" s="146">
        <f>BK246</f>
        <v>0</v>
      </c>
      <c r="L246" s="135"/>
      <c r="M246" s="139"/>
      <c r="N246" s="140"/>
      <c r="O246" s="140"/>
      <c r="P246" s="141">
        <f>SUM(P247:P256)</f>
        <v>34.359358</v>
      </c>
      <c r="Q246" s="140"/>
      <c r="R246" s="141">
        <f>SUM(R247:R256)</f>
        <v>0</v>
      </c>
      <c r="S246" s="140"/>
      <c r="T246" s="142">
        <f>SUM(T247:T256)</f>
        <v>0</v>
      </c>
      <c r="AR246" s="136" t="s">
        <v>78</v>
      </c>
      <c r="AT246" s="143" t="s">
        <v>70</v>
      </c>
      <c r="AU246" s="143" t="s">
        <v>78</v>
      </c>
      <c r="AY246" s="136" t="s">
        <v>212</v>
      </c>
      <c r="BK246" s="144">
        <f>SUM(BK247:BK256)</f>
        <v>0</v>
      </c>
    </row>
    <row r="247" spans="1:65" s="2" customFormat="1" ht="37.9" customHeight="1">
      <c r="A247" s="30"/>
      <c r="B247" s="147"/>
      <c r="C247" s="148" t="s">
        <v>522</v>
      </c>
      <c r="D247" s="148" t="s">
        <v>214</v>
      </c>
      <c r="E247" s="149" t="s">
        <v>523</v>
      </c>
      <c r="F247" s="150" t="s">
        <v>524</v>
      </c>
      <c r="G247" s="151" t="s">
        <v>301</v>
      </c>
      <c r="H247" s="152">
        <v>133.69399999999999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0.03</v>
      </c>
      <c r="P247" s="157">
        <f>O247*H247</f>
        <v>4.0108199999999998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525</v>
      </c>
    </row>
    <row r="248" spans="1:65" s="2" customFormat="1" ht="37.9" customHeight="1">
      <c r="A248" s="30"/>
      <c r="B248" s="147"/>
      <c r="C248" s="148" t="s">
        <v>526</v>
      </c>
      <c r="D248" s="148" t="s">
        <v>214</v>
      </c>
      <c r="E248" s="149" t="s">
        <v>527</v>
      </c>
      <c r="F248" s="150" t="s">
        <v>528</v>
      </c>
      <c r="G248" s="151" t="s">
        <v>301</v>
      </c>
      <c r="H248" s="152">
        <v>4545.5959999999995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2E-3</v>
      </c>
      <c r="P248" s="157">
        <f>O248*H248</f>
        <v>9.0911919999999995</v>
      </c>
      <c r="Q248" s="157">
        <v>0</v>
      </c>
      <c r="R248" s="157">
        <f>Q248*H248</f>
        <v>0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529</v>
      </c>
    </row>
    <row r="249" spans="1:65" s="14" customFormat="1">
      <c r="B249" s="168"/>
      <c r="D249" s="162" t="s">
        <v>220</v>
      </c>
      <c r="F249" s="170" t="s">
        <v>530</v>
      </c>
      <c r="H249" s="171">
        <v>4545.5959999999995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2" customFormat="1" ht="24.2" customHeight="1">
      <c r="A250" s="30"/>
      <c r="B250" s="147"/>
      <c r="C250" s="148" t="s">
        <v>531</v>
      </c>
      <c r="D250" s="148" t="s">
        <v>214</v>
      </c>
      <c r="E250" s="149" t="s">
        <v>532</v>
      </c>
      <c r="F250" s="150" t="s">
        <v>533</v>
      </c>
      <c r="G250" s="151" t="s">
        <v>301</v>
      </c>
      <c r="H250" s="152">
        <v>133.69399999999999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0.159</v>
      </c>
      <c r="P250" s="157">
        <f>O250*H250</f>
        <v>21.257345999999998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534</v>
      </c>
    </row>
    <row r="251" spans="1:65" s="2" customFormat="1" ht="55.5" customHeight="1">
      <c r="A251" s="30"/>
      <c r="B251" s="147"/>
      <c r="C251" s="148" t="s">
        <v>535</v>
      </c>
      <c r="D251" s="148" t="s">
        <v>214</v>
      </c>
      <c r="E251" s="149" t="s">
        <v>536</v>
      </c>
      <c r="F251" s="150" t="s">
        <v>537</v>
      </c>
      <c r="G251" s="151" t="s">
        <v>301</v>
      </c>
      <c r="H251" s="152">
        <v>41.86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0</v>
      </c>
      <c r="P251" s="157">
        <f>O251*H251</f>
        <v>0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538</v>
      </c>
    </row>
    <row r="252" spans="1:65" s="14" customFormat="1">
      <c r="B252" s="168"/>
      <c r="D252" s="162" t="s">
        <v>220</v>
      </c>
      <c r="E252" s="169" t="s">
        <v>1</v>
      </c>
      <c r="F252" s="170" t="s">
        <v>539</v>
      </c>
      <c r="H252" s="171">
        <v>41.86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220</v>
      </c>
      <c r="AU252" s="169" t="s">
        <v>80</v>
      </c>
      <c r="AV252" s="14" t="s">
        <v>80</v>
      </c>
      <c r="AW252" s="14" t="s">
        <v>27</v>
      </c>
      <c r="AX252" s="14" t="s">
        <v>78</v>
      </c>
      <c r="AY252" s="169" t="s">
        <v>212</v>
      </c>
    </row>
    <row r="253" spans="1:65" s="2" customFormat="1" ht="62.65" customHeight="1">
      <c r="A253" s="30"/>
      <c r="B253" s="147"/>
      <c r="C253" s="148" t="s">
        <v>540</v>
      </c>
      <c r="D253" s="148" t="s">
        <v>214</v>
      </c>
      <c r="E253" s="149" t="s">
        <v>541</v>
      </c>
      <c r="F253" s="150" t="s">
        <v>542</v>
      </c>
      <c r="G253" s="151" t="s">
        <v>301</v>
      </c>
      <c r="H253" s="152">
        <v>27.431999999999999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0</v>
      </c>
      <c r="P253" s="157">
        <f>O253*H253</f>
        <v>0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543</v>
      </c>
    </row>
    <row r="254" spans="1:65" s="14" customFormat="1">
      <c r="B254" s="168"/>
      <c r="D254" s="162" t="s">
        <v>220</v>
      </c>
      <c r="E254" s="169" t="s">
        <v>1</v>
      </c>
      <c r="F254" s="170" t="s">
        <v>544</v>
      </c>
      <c r="H254" s="171">
        <v>27.431999999999999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78</v>
      </c>
      <c r="AY254" s="169" t="s">
        <v>212</v>
      </c>
    </row>
    <row r="255" spans="1:65" s="2" customFormat="1" ht="55.5" customHeight="1">
      <c r="A255" s="30"/>
      <c r="B255" s="147"/>
      <c r="C255" s="148" t="s">
        <v>545</v>
      </c>
      <c r="D255" s="148" t="s">
        <v>214</v>
      </c>
      <c r="E255" s="149" t="s">
        <v>546</v>
      </c>
      <c r="F255" s="150" t="s">
        <v>300</v>
      </c>
      <c r="G255" s="151" t="s">
        <v>301</v>
      </c>
      <c r="H255" s="152">
        <v>64.400000000000006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0</v>
      </c>
      <c r="P255" s="157">
        <f>O255*H255</f>
        <v>0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547</v>
      </c>
    </row>
    <row r="256" spans="1:65" s="14" customFormat="1">
      <c r="B256" s="168"/>
      <c r="D256" s="162" t="s">
        <v>220</v>
      </c>
      <c r="E256" s="169" t="s">
        <v>1</v>
      </c>
      <c r="F256" s="170" t="s">
        <v>548</v>
      </c>
      <c r="H256" s="171">
        <v>64.400000000000006</v>
      </c>
      <c r="L256" s="168"/>
      <c r="M256" s="192"/>
      <c r="N256" s="193"/>
      <c r="O256" s="193"/>
      <c r="P256" s="193"/>
      <c r="Q256" s="193"/>
      <c r="R256" s="193"/>
      <c r="S256" s="193"/>
      <c r="T256" s="19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78</v>
      </c>
      <c r="AY256" s="169" t="s">
        <v>212</v>
      </c>
    </row>
    <row r="257" spans="1:31" s="2" customFormat="1" ht="6.95" customHeight="1">
      <c r="A257" s="30"/>
      <c r="B257" s="45"/>
      <c r="C257" s="46"/>
      <c r="D257" s="46"/>
      <c r="E257" s="46"/>
      <c r="F257" s="46"/>
      <c r="G257" s="46"/>
      <c r="H257" s="46"/>
      <c r="I257" s="46"/>
      <c r="J257" s="46"/>
      <c r="K257" s="46"/>
      <c r="L257" s="31"/>
      <c r="M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</row>
  </sheetData>
  <autoFilter ref="C129:K256" xr:uid="{00000000-0009-0000-0000-000001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33"/>
  <sheetViews>
    <sheetView showGridLines="0" topLeftCell="A116" workbookViewId="0">
      <selection activeCell="I133" sqref="I133:I2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549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ROUND((SUM(BE130:BE232)),  2)</f>
        <v>0</v>
      </c>
      <c r="G35" s="30"/>
      <c r="H35" s="30"/>
      <c r="I35" s="104">
        <v>0.21</v>
      </c>
      <c r="J35" s="103">
        <f>ROUND(((SUM(BE130:BE232))*I35),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ROUND((SUM(BF130:BF232)),  2)</f>
        <v>0</v>
      </c>
      <c r="G36" s="30"/>
      <c r="H36" s="30"/>
      <c r="I36" s="104">
        <v>0.12</v>
      </c>
      <c r="J36" s="103">
        <f>ROUND(((SUM(BF130:BF232))*I36),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ROUND((SUM(BG130:BG232)),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ROUND((SUM(BH130:BH232)),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ROUND((SUM(BI130:BI232)),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SO_01.1.2 - Napojovací body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J178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J180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J182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J191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J203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J215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J220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J222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721" t="str">
        <f>E7</f>
        <v>Kanalizace Dvůr Králové nad Labem - Verdek</v>
      </c>
      <c r="F118" s="722"/>
      <c r="G118" s="722"/>
      <c r="H118" s="722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721" t="s">
        <v>179</v>
      </c>
      <c r="F120" s="720"/>
      <c r="G120" s="720"/>
      <c r="H120" s="72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712" t="str">
        <f>E11</f>
        <v>SO_01.1.2 - Napojovací body</v>
      </c>
      <c r="F122" s="720"/>
      <c r="G122" s="720"/>
      <c r="H122" s="72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45764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83.28093100000001</v>
      </c>
      <c r="Q130" s="64"/>
      <c r="R130" s="132">
        <f>R131</f>
        <v>18.794049080000001</v>
      </c>
      <c r="S130" s="64"/>
      <c r="T130" s="133">
        <f>T131</f>
        <v>4.6710000000000003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P132+P178+P180+P182+P191+P203+P215+P220+P222</f>
        <v>83.28093100000001</v>
      </c>
      <c r="Q131" s="140"/>
      <c r="R131" s="141">
        <f>R132+R178+R180+R182+R191+R203+R215+R220+R222</f>
        <v>18.794049080000001</v>
      </c>
      <c r="S131" s="140"/>
      <c r="T131" s="142">
        <f>T132+T178+T180+T182+T191+T203+T215+T220+T222</f>
        <v>4.6710000000000003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BK132+BK178+BK180+BK182+BK191+BK203+BK215+BK220+BK222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SUM(P133:P177)</f>
        <v>33.684260000000002</v>
      </c>
      <c r="Q132" s="140"/>
      <c r="R132" s="141">
        <f>SUM(R133:R177)</f>
        <v>17.023762000000001</v>
      </c>
      <c r="S132" s="140"/>
      <c r="T132" s="142">
        <f>SUM(T133:T177)</f>
        <v>4.6710000000000003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SUM(BK133:BK177)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4.5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0.35099999999999998</v>
      </c>
      <c r="Q133" s="157">
        <v>0</v>
      </c>
      <c r="R133" s="157">
        <f>Q133*H133</f>
        <v>0</v>
      </c>
      <c r="S133" s="157">
        <v>0.5</v>
      </c>
      <c r="T133" s="158">
        <f>S133*H133</f>
        <v>2.25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3" customFormat="1">
      <c r="B134" s="161"/>
      <c r="D134" s="162" t="s">
        <v>220</v>
      </c>
      <c r="E134" s="163" t="s">
        <v>1</v>
      </c>
      <c r="F134" s="164" t="s">
        <v>221</v>
      </c>
      <c r="H134" s="163" t="s">
        <v>1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3" t="s">
        <v>220</v>
      </c>
      <c r="AU134" s="163" t="s">
        <v>80</v>
      </c>
      <c r="AV134" s="13" t="s">
        <v>78</v>
      </c>
      <c r="AW134" s="13" t="s">
        <v>27</v>
      </c>
      <c r="AX134" s="13" t="s">
        <v>71</v>
      </c>
      <c r="AY134" s="163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550</v>
      </c>
      <c r="H135" s="171">
        <v>4.5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78</v>
      </c>
      <c r="AY135" s="169" t="s">
        <v>212</v>
      </c>
    </row>
    <row r="136" spans="1:65" s="2" customFormat="1" ht="62.65" customHeight="1">
      <c r="A136" s="30"/>
      <c r="B136" s="147"/>
      <c r="C136" s="148" t="s">
        <v>80</v>
      </c>
      <c r="D136" s="148" t="s">
        <v>214</v>
      </c>
      <c r="E136" s="149" t="s">
        <v>223</v>
      </c>
      <c r="F136" s="150" t="s">
        <v>224</v>
      </c>
      <c r="G136" s="151" t="s">
        <v>217</v>
      </c>
      <c r="H136" s="152">
        <v>4.5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0.19400000000000001</v>
      </c>
      <c r="P136" s="157">
        <f>O136*H136</f>
        <v>0.873</v>
      </c>
      <c r="Q136" s="157">
        <v>0</v>
      </c>
      <c r="R136" s="157">
        <f>Q136*H136</f>
        <v>0</v>
      </c>
      <c r="S136" s="157">
        <v>0.32500000000000001</v>
      </c>
      <c r="T136" s="158">
        <f>S136*H136</f>
        <v>1.4625000000000001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225</v>
      </c>
    </row>
    <row r="137" spans="1:65" s="13" customFormat="1">
      <c r="B137" s="161"/>
      <c r="D137" s="162" t="s">
        <v>220</v>
      </c>
      <c r="E137" s="163" t="s">
        <v>1</v>
      </c>
      <c r="F137" s="164" t="s">
        <v>221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550</v>
      </c>
      <c r="H138" s="171">
        <v>4.5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226</v>
      </c>
      <c r="D139" s="148" t="s">
        <v>214</v>
      </c>
      <c r="E139" s="149" t="s">
        <v>227</v>
      </c>
      <c r="F139" s="150" t="s">
        <v>228</v>
      </c>
      <c r="G139" s="151" t="s">
        <v>217</v>
      </c>
      <c r="H139" s="152">
        <v>4.5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5.7000000000000002E-2</v>
      </c>
      <c r="P139" s="157">
        <f>O139*H139</f>
        <v>0.25650000000000001</v>
      </c>
      <c r="Q139" s="157">
        <v>0</v>
      </c>
      <c r="R139" s="157">
        <f>Q139*H139</f>
        <v>0</v>
      </c>
      <c r="S139" s="157">
        <v>9.8000000000000004E-2</v>
      </c>
      <c r="T139" s="158">
        <f>S139*H139</f>
        <v>0.441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229</v>
      </c>
    </row>
    <row r="140" spans="1:65" s="2" customFormat="1" ht="55.5" customHeight="1">
      <c r="A140" s="30"/>
      <c r="B140" s="147"/>
      <c r="C140" s="148" t="s">
        <v>218</v>
      </c>
      <c r="D140" s="148" t="s">
        <v>214</v>
      </c>
      <c r="E140" s="149" t="s">
        <v>230</v>
      </c>
      <c r="F140" s="150" t="s">
        <v>231</v>
      </c>
      <c r="G140" s="151" t="s">
        <v>217</v>
      </c>
      <c r="H140" s="152">
        <v>4.5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8.9999999999999993E-3</v>
      </c>
      <c r="P140" s="157">
        <f>O140*H140</f>
        <v>4.0499999999999994E-2</v>
      </c>
      <c r="Q140" s="157">
        <v>9.0000000000000006E-5</v>
      </c>
      <c r="R140" s="157">
        <f>Q140*H140</f>
        <v>4.0500000000000003E-4</v>
      </c>
      <c r="S140" s="157">
        <v>0.115</v>
      </c>
      <c r="T140" s="158">
        <f>S140*H140</f>
        <v>0.51750000000000007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232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235</v>
      </c>
      <c r="F141" s="150" t="s">
        <v>236</v>
      </c>
      <c r="G141" s="151" t="s">
        <v>237</v>
      </c>
      <c r="H141" s="152">
        <v>10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0.184</v>
      </c>
      <c r="P141" s="157">
        <f>O141*H141</f>
        <v>1.8399999999999999</v>
      </c>
      <c r="Q141" s="157">
        <v>3.0000000000000001E-5</v>
      </c>
      <c r="R141" s="157">
        <f>Q141*H141</f>
        <v>3.0000000000000003E-4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238</v>
      </c>
    </row>
    <row r="142" spans="1:65" s="14" customFormat="1">
      <c r="B142" s="168"/>
      <c r="D142" s="162" t="s">
        <v>220</v>
      </c>
      <c r="E142" s="169" t="s">
        <v>1</v>
      </c>
      <c r="F142" s="170" t="s">
        <v>551</v>
      </c>
      <c r="H142" s="171">
        <v>10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37.9" customHeight="1">
      <c r="A143" s="30"/>
      <c r="B143" s="147"/>
      <c r="C143" s="148" t="s">
        <v>240</v>
      </c>
      <c r="D143" s="148" t="s">
        <v>214</v>
      </c>
      <c r="E143" s="149" t="s">
        <v>241</v>
      </c>
      <c r="F143" s="150" t="s">
        <v>242</v>
      </c>
      <c r="G143" s="151" t="s">
        <v>243</v>
      </c>
      <c r="H143" s="152">
        <v>2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244</v>
      </c>
    </row>
    <row r="144" spans="1:65" s="2" customFormat="1" ht="24.2" customHeight="1">
      <c r="A144" s="30"/>
      <c r="B144" s="147"/>
      <c r="C144" s="148" t="s">
        <v>246</v>
      </c>
      <c r="D144" s="148" t="s">
        <v>214</v>
      </c>
      <c r="E144" s="149" t="s">
        <v>552</v>
      </c>
      <c r="F144" s="150" t="s">
        <v>553</v>
      </c>
      <c r="G144" s="151" t="s">
        <v>217</v>
      </c>
      <c r="H144" s="152">
        <v>2.7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9.8000000000000004E-2</v>
      </c>
      <c r="P144" s="157">
        <f>O144*H144</f>
        <v>0.2646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260</v>
      </c>
    </row>
    <row r="145" spans="1:65" s="14" customFormat="1">
      <c r="B145" s="168"/>
      <c r="D145" s="162" t="s">
        <v>220</v>
      </c>
      <c r="E145" s="169" t="s">
        <v>1</v>
      </c>
      <c r="F145" s="170" t="s">
        <v>554</v>
      </c>
      <c r="H145" s="171">
        <v>2.7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55.5" customHeight="1">
      <c r="A146" s="30"/>
      <c r="B146" s="147"/>
      <c r="C146" s="148" t="s">
        <v>252</v>
      </c>
      <c r="D146" s="148" t="s">
        <v>214</v>
      </c>
      <c r="E146" s="149" t="s">
        <v>263</v>
      </c>
      <c r="F146" s="150" t="s">
        <v>264</v>
      </c>
      <c r="G146" s="151" t="s">
        <v>265</v>
      </c>
      <c r="H146" s="152">
        <v>15.48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0.36199999999999999</v>
      </c>
      <c r="P146" s="157">
        <f>O146*H146</f>
        <v>5.6037600000000003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266</v>
      </c>
    </row>
    <row r="147" spans="1:65" s="13" customFormat="1">
      <c r="B147" s="161"/>
      <c r="D147" s="162" t="s">
        <v>220</v>
      </c>
      <c r="E147" s="163" t="s">
        <v>1</v>
      </c>
      <c r="F147" s="164" t="s">
        <v>267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555</v>
      </c>
      <c r="H148" s="171">
        <v>15.48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37.9" customHeight="1">
      <c r="A149" s="30"/>
      <c r="B149" s="147"/>
      <c r="C149" s="148" t="s">
        <v>257</v>
      </c>
      <c r="D149" s="148" t="s">
        <v>214</v>
      </c>
      <c r="E149" s="149" t="s">
        <v>270</v>
      </c>
      <c r="F149" s="150" t="s">
        <v>271</v>
      </c>
      <c r="G149" s="151" t="s">
        <v>265</v>
      </c>
      <c r="H149" s="152">
        <v>7.2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1.7629999999999999</v>
      </c>
      <c r="P149" s="157">
        <f>O149*H149</f>
        <v>12.6936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272</v>
      </c>
    </row>
    <row r="150" spans="1:65" s="14" customFormat="1">
      <c r="B150" s="168"/>
      <c r="D150" s="162" t="s">
        <v>220</v>
      </c>
      <c r="E150" s="169" t="s">
        <v>1</v>
      </c>
      <c r="F150" s="170" t="s">
        <v>556</v>
      </c>
      <c r="H150" s="171">
        <v>7.2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37.9" customHeight="1">
      <c r="A151" s="30"/>
      <c r="B151" s="147"/>
      <c r="C151" s="148" t="s">
        <v>262</v>
      </c>
      <c r="D151" s="148" t="s">
        <v>214</v>
      </c>
      <c r="E151" s="149" t="s">
        <v>557</v>
      </c>
      <c r="F151" s="150" t="s">
        <v>558</v>
      </c>
      <c r="G151" s="151" t="s">
        <v>217</v>
      </c>
      <c r="H151" s="152">
        <v>32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8.7999999999999995E-2</v>
      </c>
      <c r="P151" s="157">
        <f>O151*H151</f>
        <v>2.8159999999999998</v>
      </c>
      <c r="Q151" s="157">
        <v>5.8E-4</v>
      </c>
      <c r="R151" s="157">
        <f>Q151*H151</f>
        <v>1.856E-2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276</v>
      </c>
    </row>
    <row r="152" spans="1:65" s="14" customFormat="1">
      <c r="B152" s="168"/>
      <c r="D152" s="162" t="s">
        <v>220</v>
      </c>
      <c r="E152" s="169" t="s">
        <v>1</v>
      </c>
      <c r="F152" s="170" t="s">
        <v>559</v>
      </c>
      <c r="H152" s="171">
        <v>32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37.9" customHeight="1">
      <c r="A153" s="30"/>
      <c r="B153" s="147"/>
      <c r="C153" s="148" t="s">
        <v>269</v>
      </c>
      <c r="D153" s="148" t="s">
        <v>214</v>
      </c>
      <c r="E153" s="149" t="s">
        <v>560</v>
      </c>
      <c r="F153" s="150" t="s">
        <v>561</v>
      </c>
      <c r="G153" s="151" t="s">
        <v>217</v>
      </c>
      <c r="H153" s="152">
        <v>32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8.5000000000000006E-2</v>
      </c>
      <c r="P153" s="157">
        <f>O153*H153</f>
        <v>2.72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282</v>
      </c>
    </row>
    <row r="154" spans="1:65" s="2" customFormat="1" ht="62.65" customHeight="1">
      <c r="A154" s="30"/>
      <c r="B154" s="147"/>
      <c r="C154" s="148" t="s">
        <v>8</v>
      </c>
      <c r="D154" s="148" t="s">
        <v>214</v>
      </c>
      <c r="E154" s="149" t="s">
        <v>284</v>
      </c>
      <c r="F154" s="150" t="s">
        <v>285</v>
      </c>
      <c r="G154" s="151" t="s">
        <v>265</v>
      </c>
      <c r="H154" s="152">
        <v>7.47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8.6999999999999994E-2</v>
      </c>
      <c r="P154" s="157">
        <f>O154*H154</f>
        <v>0.64988999999999997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286</v>
      </c>
    </row>
    <row r="155" spans="1:65" s="13" customFormat="1">
      <c r="B155" s="161"/>
      <c r="D155" s="162" t="s">
        <v>220</v>
      </c>
      <c r="E155" s="163" t="s">
        <v>1</v>
      </c>
      <c r="F155" s="164" t="s">
        <v>287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>
      <c r="B156" s="168"/>
      <c r="D156" s="162" t="s">
        <v>220</v>
      </c>
      <c r="E156" s="169" t="s">
        <v>1</v>
      </c>
      <c r="F156" s="170" t="s">
        <v>562</v>
      </c>
      <c r="H156" s="171">
        <v>7.47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66.75" customHeight="1">
      <c r="A157" s="30"/>
      <c r="B157" s="147"/>
      <c r="C157" s="148" t="s">
        <v>279</v>
      </c>
      <c r="D157" s="148" t="s">
        <v>214</v>
      </c>
      <c r="E157" s="149" t="s">
        <v>290</v>
      </c>
      <c r="F157" s="150" t="s">
        <v>291</v>
      </c>
      <c r="G157" s="151" t="s">
        <v>265</v>
      </c>
      <c r="H157" s="152">
        <v>74.7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5.0000000000000001E-3</v>
      </c>
      <c r="P157" s="157">
        <f>O157*H157</f>
        <v>0.3735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292</v>
      </c>
    </row>
    <row r="158" spans="1:65" s="14" customFormat="1">
      <c r="B158" s="168"/>
      <c r="D158" s="162" t="s">
        <v>220</v>
      </c>
      <c r="F158" s="170" t="s">
        <v>563</v>
      </c>
      <c r="H158" s="171">
        <v>74.7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3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283</v>
      </c>
      <c r="D159" s="148" t="s">
        <v>214</v>
      </c>
      <c r="E159" s="149" t="s">
        <v>295</v>
      </c>
      <c r="F159" s="150" t="s">
        <v>296</v>
      </c>
      <c r="G159" s="151" t="s">
        <v>265</v>
      </c>
      <c r="H159" s="152">
        <v>7.47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8.9999999999999993E-3</v>
      </c>
      <c r="P159" s="157">
        <f>O159*H159</f>
        <v>6.7229999999999998E-2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297</v>
      </c>
    </row>
    <row r="160" spans="1:65" s="2" customFormat="1" ht="55.5" customHeight="1">
      <c r="A160" s="30"/>
      <c r="B160" s="147"/>
      <c r="C160" s="148" t="s">
        <v>289</v>
      </c>
      <c r="D160" s="148" t="s">
        <v>214</v>
      </c>
      <c r="E160" s="149" t="s">
        <v>299</v>
      </c>
      <c r="F160" s="150" t="s">
        <v>300</v>
      </c>
      <c r="G160" s="151" t="s">
        <v>301</v>
      </c>
      <c r="H160" s="152">
        <v>15.314</v>
      </c>
      <c r="I160" s="153"/>
      <c r="J160" s="153">
        <f>ROUND(I160*H160,2)</f>
        <v>0</v>
      </c>
      <c r="K160" s="154"/>
      <c r="L160" s="31"/>
      <c r="M160" s="155" t="s">
        <v>1</v>
      </c>
      <c r="N160" s="156" t="s">
        <v>36</v>
      </c>
      <c r="O160" s="157">
        <v>0</v>
      </c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218</v>
      </c>
      <c r="AT160" s="159" t="s">
        <v>214</v>
      </c>
      <c r="AU160" s="159" t="s">
        <v>80</v>
      </c>
      <c r="AY160" s="18" t="s">
        <v>212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78</v>
      </c>
      <c r="BK160" s="160">
        <f>ROUND(I160*H160,2)</f>
        <v>0</v>
      </c>
      <c r="BL160" s="18" t="s">
        <v>218</v>
      </c>
      <c r="BM160" s="159" t="s">
        <v>302</v>
      </c>
    </row>
    <row r="161" spans="1:65" s="14" customFormat="1">
      <c r="B161" s="168"/>
      <c r="D161" s="162" t="s">
        <v>220</v>
      </c>
      <c r="F161" s="170" t="s">
        <v>564</v>
      </c>
      <c r="H161" s="171">
        <v>15.314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3</v>
      </c>
      <c r="AX161" s="14" t="s">
        <v>78</v>
      </c>
      <c r="AY161" s="169" t="s">
        <v>212</v>
      </c>
    </row>
    <row r="162" spans="1:65" s="2" customFormat="1" ht="44.25" customHeight="1">
      <c r="A162" s="30"/>
      <c r="B162" s="147"/>
      <c r="C162" s="148" t="s">
        <v>294</v>
      </c>
      <c r="D162" s="148" t="s">
        <v>214</v>
      </c>
      <c r="E162" s="149" t="s">
        <v>305</v>
      </c>
      <c r="F162" s="150" t="s">
        <v>306</v>
      </c>
      <c r="G162" s="151" t="s">
        <v>265</v>
      </c>
      <c r="H162" s="152">
        <v>11.16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0.32800000000000001</v>
      </c>
      <c r="P162" s="157">
        <f>O162*H162</f>
        <v>3.6604800000000002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307</v>
      </c>
    </row>
    <row r="163" spans="1:65" s="13" customFormat="1">
      <c r="B163" s="161"/>
      <c r="D163" s="162" t="s">
        <v>220</v>
      </c>
      <c r="E163" s="163" t="s">
        <v>1</v>
      </c>
      <c r="F163" s="164" t="s">
        <v>308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565</v>
      </c>
      <c r="H164" s="171">
        <v>11.16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16.5" customHeight="1">
      <c r="A165" s="30"/>
      <c r="B165" s="147"/>
      <c r="C165" s="182" t="s">
        <v>298</v>
      </c>
      <c r="D165" s="182" t="s">
        <v>311</v>
      </c>
      <c r="E165" s="183" t="s">
        <v>312</v>
      </c>
      <c r="F165" s="184" t="s">
        <v>313</v>
      </c>
      <c r="G165" s="185" t="s">
        <v>301</v>
      </c>
      <c r="H165" s="186">
        <v>10.521000000000001</v>
      </c>
      <c r="I165" s="187"/>
      <c r="J165" s="187">
        <f>ROUND(I165*H165,2)</f>
        <v>0</v>
      </c>
      <c r="K165" s="188"/>
      <c r="L165" s="189"/>
      <c r="M165" s="190" t="s">
        <v>1</v>
      </c>
      <c r="N165" s="191" t="s">
        <v>36</v>
      </c>
      <c r="O165" s="157">
        <v>0</v>
      </c>
      <c r="P165" s="157">
        <f>O165*H165</f>
        <v>0</v>
      </c>
      <c r="Q165" s="157">
        <v>1</v>
      </c>
      <c r="R165" s="157">
        <f>Q165*H165</f>
        <v>10.521000000000001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252</v>
      </c>
      <c r="AT165" s="159" t="s">
        <v>311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314</v>
      </c>
    </row>
    <row r="166" spans="1:65" s="13" customFormat="1">
      <c r="B166" s="161"/>
      <c r="D166" s="162" t="s">
        <v>220</v>
      </c>
      <c r="E166" s="163" t="s">
        <v>1</v>
      </c>
      <c r="F166" s="164" t="s">
        <v>315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566</v>
      </c>
      <c r="H167" s="171">
        <v>6.3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14" customFormat="1">
      <c r="B168" s="168"/>
      <c r="D168" s="162" t="s">
        <v>220</v>
      </c>
      <c r="F168" s="170" t="s">
        <v>567</v>
      </c>
      <c r="H168" s="171">
        <v>10.521000000000001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3</v>
      </c>
      <c r="AX168" s="14" t="s">
        <v>78</v>
      </c>
      <c r="AY168" s="169" t="s">
        <v>212</v>
      </c>
    </row>
    <row r="169" spans="1:65" s="2" customFormat="1" ht="66.75" customHeight="1">
      <c r="A169" s="30"/>
      <c r="B169" s="147"/>
      <c r="C169" s="148" t="s">
        <v>304</v>
      </c>
      <c r="D169" s="148" t="s">
        <v>214</v>
      </c>
      <c r="E169" s="149" t="s">
        <v>319</v>
      </c>
      <c r="F169" s="150" t="s">
        <v>320</v>
      </c>
      <c r="G169" s="151" t="s">
        <v>265</v>
      </c>
      <c r="H169" s="152">
        <v>3.24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0.435</v>
      </c>
      <c r="P169" s="157">
        <f>O169*H169</f>
        <v>1.4094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321</v>
      </c>
    </row>
    <row r="170" spans="1:65" s="14" customFormat="1">
      <c r="B170" s="168"/>
      <c r="D170" s="162" t="s">
        <v>220</v>
      </c>
      <c r="E170" s="169" t="s">
        <v>1</v>
      </c>
      <c r="F170" s="170" t="s">
        <v>568</v>
      </c>
      <c r="H170" s="171">
        <v>3.24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16.5" customHeight="1">
      <c r="A171" s="30"/>
      <c r="B171" s="147"/>
      <c r="C171" s="182" t="s">
        <v>310</v>
      </c>
      <c r="D171" s="182" t="s">
        <v>311</v>
      </c>
      <c r="E171" s="183" t="s">
        <v>323</v>
      </c>
      <c r="F171" s="184" t="s">
        <v>324</v>
      </c>
      <c r="G171" s="185" t="s">
        <v>301</v>
      </c>
      <c r="H171" s="186">
        <v>6.48</v>
      </c>
      <c r="I171" s="187"/>
      <c r="J171" s="187">
        <f>ROUND(I171*H171,2)</f>
        <v>0</v>
      </c>
      <c r="K171" s="188"/>
      <c r="L171" s="189"/>
      <c r="M171" s="190" t="s">
        <v>1</v>
      </c>
      <c r="N171" s="191" t="s">
        <v>36</v>
      </c>
      <c r="O171" s="157">
        <v>0</v>
      </c>
      <c r="P171" s="157">
        <f>O171*H171</f>
        <v>0</v>
      </c>
      <c r="Q171" s="157">
        <v>1</v>
      </c>
      <c r="R171" s="157">
        <f>Q171*H171</f>
        <v>6.48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252</v>
      </c>
      <c r="AT171" s="159" t="s">
        <v>311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325</v>
      </c>
    </row>
    <row r="172" spans="1:65" s="14" customFormat="1">
      <c r="B172" s="168"/>
      <c r="D172" s="162" t="s">
        <v>220</v>
      </c>
      <c r="F172" s="170" t="s">
        <v>569</v>
      </c>
      <c r="H172" s="171">
        <v>6.48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3</v>
      </c>
      <c r="AX172" s="14" t="s">
        <v>78</v>
      </c>
      <c r="AY172" s="169" t="s">
        <v>212</v>
      </c>
    </row>
    <row r="173" spans="1:65" s="2" customFormat="1" ht="37.9" customHeight="1">
      <c r="A173" s="30"/>
      <c r="B173" s="147"/>
      <c r="C173" s="148" t="s">
        <v>318</v>
      </c>
      <c r="D173" s="148" t="s">
        <v>214</v>
      </c>
      <c r="E173" s="149" t="s">
        <v>328</v>
      </c>
      <c r="F173" s="150" t="s">
        <v>329</v>
      </c>
      <c r="G173" s="151" t="s">
        <v>217</v>
      </c>
      <c r="H173" s="152">
        <v>2.7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1.2E-2</v>
      </c>
      <c r="P173" s="157">
        <f>O173*H173</f>
        <v>3.2400000000000005E-2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330</v>
      </c>
    </row>
    <row r="174" spans="1:65" s="14" customFormat="1">
      <c r="B174" s="168"/>
      <c r="D174" s="162" t="s">
        <v>220</v>
      </c>
      <c r="E174" s="169" t="s">
        <v>1</v>
      </c>
      <c r="F174" s="170" t="s">
        <v>554</v>
      </c>
      <c r="H174" s="171">
        <v>2.7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16.5" customHeight="1">
      <c r="A175" s="30"/>
      <c r="B175" s="147"/>
      <c r="C175" s="148" t="s">
        <v>7</v>
      </c>
      <c r="D175" s="148" t="s">
        <v>214</v>
      </c>
      <c r="E175" s="149" t="s">
        <v>332</v>
      </c>
      <c r="F175" s="150" t="s">
        <v>333</v>
      </c>
      <c r="G175" s="151" t="s">
        <v>217</v>
      </c>
      <c r="H175" s="152">
        <v>2.7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1.2E-2</v>
      </c>
      <c r="P175" s="157">
        <f>O175*H175</f>
        <v>3.2400000000000005E-2</v>
      </c>
      <c r="Q175" s="157">
        <v>1.2700000000000001E-3</v>
      </c>
      <c r="R175" s="157">
        <f>Q175*H175</f>
        <v>3.4290000000000006E-3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334</v>
      </c>
    </row>
    <row r="176" spans="1:65" s="2" customFormat="1" ht="16.5" customHeight="1">
      <c r="A176" s="30"/>
      <c r="B176" s="147"/>
      <c r="C176" s="182" t="s">
        <v>327</v>
      </c>
      <c r="D176" s="182" t="s">
        <v>311</v>
      </c>
      <c r="E176" s="183" t="s">
        <v>336</v>
      </c>
      <c r="F176" s="184" t="s">
        <v>337</v>
      </c>
      <c r="G176" s="185" t="s">
        <v>338</v>
      </c>
      <c r="H176" s="186">
        <v>6.8000000000000005E-2</v>
      </c>
      <c r="I176" s="187"/>
      <c r="J176" s="187">
        <f>ROUND(I176*H176,2)</f>
        <v>0</v>
      </c>
      <c r="K176" s="188"/>
      <c r="L176" s="189"/>
      <c r="M176" s="190" t="s">
        <v>1</v>
      </c>
      <c r="N176" s="191" t="s">
        <v>36</v>
      </c>
      <c r="O176" s="157">
        <v>0</v>
      </c>
      <c r="P176" s="157">
        <f>O176*H176</f>
        <v>0</v>
      </c>
      <c r="Q176" s="157">
        <v>1E-3</v>
      </c>
      <c r="R176" s="157">
        <f>Q176*H176</f>
        <v>6.8000000000000013E-5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252</v>
      </c>
      <c r="AT176" s="159" t="s">
        <v>311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339</v>
      </c>
    </row>
    <row r="177" spans="1:65" s="14" customFormat="1">
      <c r="B177" s="168"/>
      <c r="D177" s="162" t="s">
        <v>220</v>
      </c>
      <c r="F177" s="170" t="s">
        <v>570</v>
      </c>
      <c r="H177" s="171">
        <v>6.8000000000000005E-2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12" customFormat="1" ht="22.9" customHeight="1">
      <c r="B178" s="135"/>
      <c r="D178" s="136" t="s">
        <v>70</v>
      </c>
      <c r="E178" s="145" t="s">
        <v>80</v>
      </c>
      <c r="F178" s="145" t="s">
        <v>341</v>
      </c>
      <c r="J178" s="146">
        <f>BK178</f>
        <v>0</v>
      </c>
      <c r="L178" s="135"/>
      <c r="M178" s="139"/>
      <c r="N178" s="140"/>
      <c r="O178" s="140"/>
      <c r="P178" s="141">
        <f>P179</f>
        <v>3.28</v>
      </c>
      <c r="Q178" s="140"/>
      <c r="R178" s="141">
        <f>R179</f>
        <v>1.6375200000000001</v>
      </c>
      <c r="S178" s="140"/>
      <c r="T178" s="142">
        <f>T179</f>
        <v>0</v>
      </c>
      <c r="AR178" s="136" t="s">
        <v>78</v>
      </c>
      <c r="AT178" s="143" t="s">
        <v>70</v>
      </c>
      <c r="AU178" s="143" t="s">
        <v>78</v>
      </c>
      <c r="AY178" s="136" t="s">
        <v>212</v>
      </c>
      <c r="BK178" s="144">
        <f>BK179</f>
        <v>0</v>
      </c>
    </row>
    <row r="179" spans="1:65" s="2" customFormat="1" ht="55.5" customHeight="1">
      <c r="A179" s="30"/>
      <c r="B179" s="147"/>
      <c r="C179" s="148" t="s">
        <v>331</v>
      </c>
      <c r="D179" s="148" t="s">
        <v>214</v>
      </c>
      <c r="E179" s="149" t="s">
        <v>343</v>
      </c>
      <c r="F179" s="150" t="s">
        <v>344</v>
      </c>
      <c r="G179" s="151" t="s">
        <v>249</v>
      </c>
      <c r="H179" s="152">
        <v>8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0.41</v>
      </c>
      <c r="P179" s="157">
        <f>O179*H179</f>
        <v>3.28</v>
      </c>
      <c r="Q179" s="157">
        <v>0.20469000000000001</v>
      </c>
      <c r="R179" s="157">
        <f>Q179*H179</f>
        <v>1.6375200000000001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345</v>
      </c>
    </row>
    <row r="180" spans="1:65" s="12" customFormat="1" ht="22.9" customHeight="1">
      <c r="B180" s="135"/>
      <c r="D180" s="136" t="s">
        <v>70</v>
      </c>
      <c r="E180" s="145" t="s">
        <v>226</v>
      </c>
      <c r="F180" s="145" t="s">
        <v>346</v>
      </c>
      <c r="J180" s="146">
        <f>BK180</f>
        <v>0</v>
      </c>
      <c r="L180" s="135"/>
      <c r="M180" s="139"/>
      <c r="N180" s="140"/>
      <c r="O180" s="140"/>
      <c r="P180" s="141">
        <f>P181</f>
        <v>0.55200000000000005</v>
      </c>
      <c r="Q180" s="140"/>
      <c r="R180" s="141">
        <f>R181</f>
        <v>0</v>
      </c>
      <c r="S180" s="140"/>
      <c r="T180" s="142">
        <f>T181</f>
        <v>0</v>
      </c>
      <c r="AR180" s="136" t="s">
        <v>78</v>
      </c>
      <c r="AT180" s="143" t="s">
        <v>70</v>
      </c>
      <c r="AU180" s="143" t="s">
        <v>78</v>
      </c>
      <c r="AY180" s="136" t="s">
        <v>212</v>
      </c>
      <c r="BK180" s="144">
        <f>BK181</f>
        <v>0</v>
      </c>
    </row>
    <row r="181" spans="1:65" s="2" customFormat="1" ht="16.5" customHeight="1">
      <c r="A181" s="30"/>
      <c r="B181" s="147"/>
      <c r="C181" s="148" t="s">
        <v>335</v>
      </c>
      <c r="D181" s="148" t="s">
        <v>214</v>
      </c>
      <c r="E181" s="149" t="s">
        <v>348</v>
      </c>
      <c r="F181" s="150" t="s">
        <v>349</v>
      </c>
      <c r="G181" s="151" t="s">
        <v>249</v>
      </c>
      <c r="H181" s="152">
        <v>8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6.9000000000000006E-2</v>
      </c>
      <c r="P181" s="157">
        <f>O181*H181</f>
        <v>0.55200000000000005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571</v>
      </c>
    </row>
    <row r="182" spans="1:65" s="12" customFormat="1" ht="22.9" customHeight="1">
      <c r="B182" s="135"/>
      <c r="D182" s="136" t="s">
        <v>70</v>
      </c>
      <c r="E182" s="145" t="s">
        <v>218</v>
      </c>
      <c r="F182" s="145" t="s">
        <v>355</v>
      </c>
      <c r="J182" s="146">
        <f>BK182</f>
        <v>0</v>
      </c>
      <c r="L182" s="135"/>
      <c r="M182" s="139"/>
      <c r="N182" s="140"/>
      <c r="O182" s="140"/>
      <c r="P182" s="141">
        <f>SUM(P183:P190)</f>
        <v>3.9256539999999998</v>
      </c>
      <c r="Q182" s="140"/>
      <c r="R182" s="141">
        <f>SUM(R183:R190)</f>
        <v>2.1947080000000001E-2</v>
      </c>
      <c r="S182" s="140"/>
      <c r="T182" s="142">
        <f>SUM(T183:T190)</f>
        <v>0</v>
      </c>
      <c r="AR182" s="136" t="s">
        <v>78</v>
      </c>
      <c r="AT182" s="143" t="s">
        <v>70</v>
      </c>
      <c r="AU182" s="143" t="s">
        <v>78</v>
      </c>
      <c r="AY182" s="136" t="s">
        <v>212</v>
      </c>
      <c r="BK182" s="144">
        <f>SUM(BK183:BK190)</f>
        <v>0</v>
      </c>
    </row>
    <row r="183" spans="1:65" s="2" customFormat="1" ht="16.5" customHeight="1">
      <c r="A183" s="30"/>
      <c r="B183" s="147"/>
      <c r="C183" s="148" t="s">
        <v>342</v>
      </c>
      <c r="D183" s="148" t="s">
        <v>214</v>
      </c>
      <c r="E183" s="149" t="s">
        <v>357</v>
      </c>
      <c r="F183" s="150" t="s">
        <v>358</v>
      </c>
      <c r="G183" s="151" t="s">
        <v>265</v>
      </c>
      <c r="H183" s="152">
        <v>1.08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1.3169999999999999</v>
      </c>
      <c r="P183" s="157">
        <f>O183*H183</f>
        <v>1.4223600000000001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359</v>
      </c>
    </row>
    <row r="184" spans="1:65" s="14" customFormat="1">
      <c r="B184" s="168"/>
      <c r="D184" s="162" t="s">
        <v>220</v>
      </c>
      <c r="E184" s="169" t="s">
        <v>1</v>
      </c>
      <c r="F184" s="170" t="s">
        <v>572</v>
      </c>
      <c r="H184" s="171">
        <v>1.08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49.15" customHeight="1">
      <c r="A185" s="30"/>
      <c r="B185" s="147"/>
      <c r="C185" s="148" t="s">
        <v>347</v>
      </c>
      <c r="D185" s="148" t="s">
        <v>214</v>
      </c>
      <c r="E185" s="149" t="s">
        <v>573</v>
      </c>
      <c r="F185" s="150" t="s">
        <v>574</v>
      </c>
      <c r="G185" s="151" t="s">
        <v>265</v>
      </c>
      <c r="H185" s="152">
        <v>9.8000000000000004E-2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1.4650000000000001</v>
      </c>
      <c r="P185" s="157">
        <f>O185*H185</f>
        <v>0.14357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575</v>
      </c>
    </row>
    <row r="186" spans="1:65" s="14" customFormat="1">
      <c r="B186" s="168"/>
      <c r="D186" s="162" t="s">
        <v>220</v>
      </c>
      <c r="E186" s="169" t="s">
        <v>1</v>
      </c>
      <c r="F186" s="170" t="s">
        <v>576</v>
      </c>
      <c r="H186" s="171">
        <v>9.8000000000000004E-2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2" customFormat="1" ht="37.9" customHeight="1">
      <c r="A187" s="30"/>
      <c r="B187" s="147"/>
      <c r="C187" s="148" t="s">
        <v>351</v>
      </c>
      <c r="D187" s="148" t="s">
        <v>214</v>
      </c>
      <c r="E187" s="149" t="s">
        <v>577</v>
      </c>
      <c r="F187" s="150" t="s">
        <v>578</v>
      </c>
      <c r="G187" s="151" t="s">
        <v>217</v>
      </c>
      <c r="H187" s="152">
        <v>2.8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0.82099999999999995</v>
      </c>
      <c r="P187" s="157">
        <f>O187*H187</f>
        <v>2.2987999999999995</v>
      </c>
      <c r="Q187" s="157">
        <v>6.3200000000000001E-3</v>
      </c>
      <c r="R187" s="157">
        <f>Q187*H187</f>
        <v>1.7696E-2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579</v>
      </c>
    </row>
    <row r="188" spans="1:65" s="14" customFormat="1">
      <c r="B188" s="168"/>
      <c r="D188" s="162" t="s">
        <v>220</v>
      </c>
      <c r="E188" s="169" t="s">
        <v>1</v>
      </c>
      <c r="F188" s="170" t="s">
        <v>580</v>
      </c>
      <c r="H188" s="171">
        <v>2.8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2" customFormat="1" ht="24.2" customHeight="1">
      <c r="A189" s="30"/>
      <c r="B189" s="147"/>
      <c r="C189" s="148" t="s">
        <v>356</v>
      </c>
      <c r="D189" s="148" t="s">
        <v>214</v>
      </c>
      <c r="E189" s="149" t="s">
        <v>581</v>
      </c>
      <c r="F189" s="150" t="s">
        <v>582</v>
      </c>
      <c r="G189" s="151" t="s">
        <v>301</v>
      </c>
      <c r="H189" s="152">
        <v>4.0000000000000001E-3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15.231</v>
      </c>
      <c r="P189" s="157">
        <f>O189*H189</f>
        <v>6.0923999999999999E-2</v>
      </c>
      <c r="Q189" s="157">
        <v>1.06277</v>
      </c>
      <c r="R189" s="157">
        <f>Q189*H189</f>
        <v>4.25108E-3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583</v>
      </c>
    </row>
    <row r="190" spans="1:65" s="14" customFormat="1">
      <c r="B190" s="168"/>
      <c r="D190" s="162" t="s">
        <v>220</v>
      </c>
      <c r="E190" s="169" t="s">
        <v>1</v>
      </c>
      <c r="F190" s="170" t="s">
        <v>584</v>
      </c>
      <c r="H190" s="171">
        <v>4.0000000000000001E-3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12" customFormat="1" ht="22.9" customHeight="1">
      <c r="B191" s="135"/>
      <c r="D191" s="136" t="s">
        <v>70</v>
      </c>
      <c r="E191" s="145" t="s">
        <v>234</v>
      </c>
      <c r="F191" s="145" t="s">
        <v>382</v>
      </c>
      <c r="J191" s="146">
        <f>BK191</f>
        <v>0</v>
      </c>
      <c r="L191" s="135"/>
      <c r="M191" s="139"/>
      <c r="N191" s="140"/>
      <c r="O191" s="140"/>
      <c r="P191" s="141">
        <f>SUM(P192:P202)</f>
        <v>1.198</v>
      </c>
      <c r="Q191" s="140"/>
      <c r="R191" s="141">
        <f>SUM(R192:R202)</f>
        <v>3.5999999999999997E-2</v>
      </c>
      <c r="S191" s="140"/>
      <c r="T191" s="142">
        <f>SUM(T192:T202)</f>
        <v>0</v>
      </c>
      <c r="AR191" s="136" t="s">
        <v>78</v>
      </c>
      <c r="AT191" s="143" t="s">
        <v>70</v>
      </c>
      <c r="AU191" s="143" t="s">
        <v>78</v>
      </c>
      <c r="AY191" s="136" t="s">
        <v>212</v>
      </c>
      <c r="BK191" s="144">
        <f>SUM(BK192:BK202)</f>
        <v>0</v>
      </c>
    </row>
    <row r="192" spans="1:65" s="2" customFormat="1" ht="33" customHeight="1">
      <c r="A192" s="30"/>
      <c r="B192" s="147"/>
      <c r="C192" s="148" t="s">
        <v>361</v>
      </c>
      <c r="D192" s="148" t="s">
        <v>214</v>
      </c>
      <c r="E192" s="149" t="s">
        <v>384</v>
      </c>
      <c r="F192" s="150" t="s">
        <v>385</v>
      </c>
      <c r="G192" s="151" t="s">
        <v>217</v>
      </c>
      <c r="H192" s="152">
        <v>4.5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9.4E-2</v>
      </c>
      <c r="P192" s="157">
        <f>O192*H192</f>
        <v>0.42299999999999999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585</v>
      </c>
    </row>
    <row r="193" spans="1:65" s="14" customFormat="1">
      <c r="B193" s="168"/>
      <c r="D193" s="162" t="s">
        <v>220</v>
      </c>
      <c r="E193" s="169" t="s">
        <v>1</v>
      </c>
      <c r="F193" s="170" t="s">
        <v>550</v>
      </c>
      <c r="H193" s="171">
        <v>4.5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78</v>
      </c>
      <c r="AY193" s="169" t="s">
        <v>212</v>
      </c>
    </row>
    <row r="194" spans="1:65" s="2" customFormat="1" ht="33" customHeight="1">
      <c r="A194" s="30"/>
      <c r="B194" s="147"/>
      <c r="C194" s="148" t="s">
        <v>366</v>
      </c>
      <c r="D194" s="148" t="s">
        <v>214</v>
      </c>
      <c r="E194" s="149" t="s">
        <v>389</v>
      </c>
      <c r="F194" s="150" t="s">
        <v>390</v>
      </c>
      <c r="G194" s="151" t="s">
        <v>217</v>
      </c>
      <c r="H194" s="152">
        <v>4.5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2.5999999999999999E-2</v>
      </c>
      <c r="P194" s="157">
        <f>O194*H194</f>
        <v>0.11699999999999999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586</v>
      </c>
    </row>
    <row r="195" spans="1:65" s="14" customFormat="1">
      <c r="B195" s="168"/>
      <c r="D195" s="162" t="s">
        <v>220</v>
      </c>
      <c r="E195" s="169" t="s">
        <v>1</v>
      </c>
      <c r="F195" s="170" t="s">
        <v>550</v>
      </c>
      <c r="H195" s="171">
        <v>4.5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49.15" customHeight="1">
      <c r="A196" s="30"/>
      <c r="B196" s="147"/>
      <c r="C196" s="148" t="s">
        <v>370</v>
      </c>
      <c r="D196" s="148" t="s">
        <v>214</v>
      </c>
      <c r="E196" s="149" t="s">
        <v>393</v>
      </c>
      <c r="F196" s="150" t="s">
        <v>394</v>
      </c>
      <c r="G196" s="151" t="s">
        <v>217</v>
      </c>
      <c r="H196" s="152">
        <v>4.5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2.5000000000000001E-2</v>
      </c>
      <c r="P196" s="157">
        <f>O196*H196</f>
        <v>0.1125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587</v>
      </c>
    </row>
    <row r="197" spans="1:65" s="14" customFormat="1">
      <c r="B197" s="168"/>
      <c r="D197" s="162" t="s">
        <v>220</v>
      </c>
      <c r="E197" s="169" t="s">
        <v>1</v>
      </c>
      <c r="F197" s="170" t="s">
        <v>550</v>
      </c>
      <c r="H197" s="171">
        <v>4.5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78</v>
      </c>
      <c r="AY197" s="169" t="s">
        <v>212</v>
      </c>
    </row>
    <row r="198" spans="1:65" s="2" customFormat="1" ht="24.2" customHeight="1">
      <c r="A198" s="30"/>
      <c r="B198" s="147"/>
      <c r="C198" s="148" t="s">
        <v>374</v>
      </c>
      <c r="D198" s="148" t="s">
        <v>214</v>
      </c>
      <c r="E198" s="149" t="s">
        <v>397</v>
      </c>
      <c r="F198" s="150" t="s">
        <v>398</v>
      </c>
      <c r="G198" s="151" t="s">
        <v>217</v>
      </c>
      <c r="H198" s="152">
        <v>4.5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4.0000000000000001E-3</v>
      </c>
      <c r="P198" s="157">
        <f>O198*H198</f>
        <v>1.8000000000000002E-2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399</v>
      </c>
    </row>
    <row r="199" spans="1:65" s="2" customFormat="1" ht="24.2" customHeight="1">
      <c r="A199" s="30"/>
      <c r="B199" s="147"/>
      <c r="C199" s="148" t="s">
        <v>378</v>
      </c>
      <c r="D199" s="148" t="s">
        <v>214</v>
      </c>
      <c r="E199" s="149" t="s">
        <v>401</v>
      </c>
      <c r="F199" s="150" t="s">
        <v>402</v>
      </c>
      <c r="G199" s="151" t="s">
        <v>217</v>
      </c>
      <c r="H199" s="152">
        <v>4.5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2E-3</v>
      </c>
      <c r="P199" s="157">
        <f>O199*H199</f>
        <v>9.0000000000000011E-3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403</v>
      </c>
    </row>
    <row r="200" spans="1:65" s="2" customFormat="1" ht="44.25" customHeight="1">
      <c r="A200" s="30"/>
      <c r="B200" s="147"/>
      <c r="C200" s="148" t="s">
        <v>383</v>
      </c>
      <c r="D200" s="148" t="s">
        <v>214</v>
      </c>
      <c r="E200" s="149" t="s">
        <v>405</v>
      </c>
      <c r="F200" s="150" t="s">
        <v>406</v>
      </c>
      <c r="G200" s="151" t="s">
        <v>217</v>
      </c>
      <c r="H200" s="152">
        <v>4.5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1.2999999999999999E-2</v>
      </c>
      <c r="P200" s="157">
        <f>O200*H200</f>
        <v>5.8499999999999996E-2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588</v>
      </c>
    </row>
    <row r="201" spans="1:65" s="14" customFormat="1">
      <c r="B201" s="168"/>
      <c r="D201" s="162" t="s">
        <v>220</v>
      </c>
      <c r="E201" s="169" t="s">
        <v>1</v>
      </c>
      <c r="F201" s="170" t="s">
        <v>550</v>
      </c>
      <c r="H201" s="171">
        <v>4.5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78</v>
      </c>
      <c r="AY201" s="169" t="s">
        <v>212</v>
      </c>
    </row>
    <row r="202" spans="1:65" s="2" customFormat="1" ht="24.2" customHeight="1">
      <c r="A202" s="30"/>
      <c r="B202" s="147"/>
      <c r="C202" s="148" t="s">
        <v>388</v>
      </c>
      <c r="D202" s="148" t="s">
        <v>214</v>
      </c>
      <c r="E202" s="149" t="s">
        <v>409</v>
      </c>
      <c r="F202" s="150" t="s">
        <v>410</v>
      </c>
      <c r="G202" s="151" t="s">
        <v>249</v>
      </c>
      <c r="H202" s="152">
        <v>10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4.5999999999999999E-2</v>
      </c>
      <c r="P202" s="157">
        <f>O202*H202</f>
        <v>0.45999999999999996</v>
      </c>
      <c r="Q202" s="157">
        <v>3.5999999999999999E-3</v>
      </c>
      <c r="R202" s="157">
        <f>Q202*H202</f>
        <v>3.5999999999999997E-2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589</v>
      </c>
    </row>
    <row r="203" spans="1:65" s="12" customFormat="1" ht="22.9" customHeight="1">
      <c r="B203" s="135"/>
      <c r="D203" s="136" t="s">
        <v>70</v>
      </c>
      <c r="E203" s="145" t="s">
        <v>252</v>
      </c>
      <c r="F203" s="145" t="s">
        <v>413</v>
      </c>
      <c r="J203" s="146">
        <f>BK203</f>
        <v>0</v>
      </c>
      <c r="L203" s="135"/>
      <c r="M203" s="139"/>
      <c r="N203" s="140"/>
      <c r="O203" s="140"/>
      <c r="P203" s="141">
        <f>SUM(P204:P214)</f>
        <v>3.9990000000000006</v>
      </c>
      <c r="Q203" s="140"/>
      <c r="R203" s="141">
        <f>SUM(R204:R214)</f>
        <v>7.4520000000000003E-2</v>
      </c>
      <c r="S203" s="140"/>
      <c r="T203" s="142">
        <f>SUM(T204:T214)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SUM(BK204:BK214)</f>
        <v>0</v>
      </c>
    </row>
    <row r="204" spans="1:65" s="2" customFormat="1" ht="24.2" customHeight="1">
      <c r="A204" s="30"/>
      <c r="B204" s="147"/>
      <c r="C204" s="148" t="s">
        <v>392</v>
      </c>
      <c r="D204" s="148" t="s">
        <v>214</v>
      </c>
      <c r="E204" s="149" t="s">
        <v>590</v>
      </c>
      <c r="F204" s="150" t="s">
        <v>591</v>
      </c>
      <c r="G204" s="151" t="s">
        <v>249</v>
      </c>
      <c r="H204" s="152">
        <v>8</v>
      </c>
      <c r="I204" s="153"/>
      <c r="J204" s="153">
        <f t="shared" ref="J204:J214" si="0">ROUND(I204*H204,2)</f>
        <v>0</v>
      </c>
      <c r="K204" s="154"/>
      <c r="L204" s="31"/>
      <c r="M204" s="155" t="s">
        <v>1</v>
      </c>
      <c r="N204" s="156" t="s">
        <v>36</v>
      </c>
      <c r="O204" s="157">
        <v>0.31</v>
      </c>
      <c r="P204" s="157">
        <f t="shared" ref="P204:P214" si="1">O204*H204</f>
        <v>2.48</v>
      </c>
      <c r="Q204" s="157">
        <v>1.0000000000000001E-5</v>
      </c>
      <c r="R204" s="157">
        <f t="shared" ref="R204:R214" si="2">Q204*H204</f>
        <v>8.0000000000000007E-5</v>
      </c>
      <c r="S204" s="157">
        <v>0</v>
      </c>
      <c r="T204" s="158">
        <f t="shared" ref="T204:T214" si="3"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 t="shared" ref="BE204:BE214" si="4">IF(N204="základní",J204,0)</f>
        <v>0</v>
      </c>
      <c r="BF204" s="160">
        <f t="shared" ref="BF204:BF214" si="5">IF(N204="snížená",J204,0)</f>
        <v>0</v>
      </c>
      <c r="BG204" s="160">
        <f t="shared" ref="BG204:BG214" si="6">IF(N204="zákl. přenesená",J204,0)</f>
        <v>0</v>
      </c>
      <c r="BH204" s="160">
        <f t="shared" ref="BH204:BH214" si="7">IF(N204="sníž. přenesená",J204,0)</f>
        <v>0</v>
      </c>
      <c r="BI204" s="160">
        <f t="shared" ref="BI204:BI214" si="8">IF(N204="nulová",J204,0)</f>
        <v>0</v>
      </c>
      <c r="BJ204" s="18" t="s">
        <v>78</v>
      </c>
      <c r="BK204" s="160">
        <f t="shared" ref="BK204:BK214" si="9">ROUND(I204*H204,2)</f>
        <v>0</v>
      </c>
      <c r="BL204" s="18" t="s">
        <v>218</v>
      </c>
      <c r="BM204" s="159" t="s">
        <v>592</v>
      </c>
    </row>
    <row r="205" spans="1:65" s="2" customFormat="1" ht="24.2" customHeight="1">
      <c r="A205" s="30"/>
      <c r="B205" s="147"/>
      <c r="C205" s="182" t="s">
        <v>480</v>
      </c>
      <c r="D205" s="182" t="s">
        <v>311</v>
      </c>
      <c r="E205" s="183" t="s">
        <v>593</v>
      </c>
      <c r="F205" s="184" t="s">
        <v>594</v>
      </c>
      <c r="G205" s="185" t="s">
        <v>249</v>
      </c>
      <c r="H205" s="186">
        <v>8</v>
      </c>
      <c r="I205" s="187"/>
      <c r="J205" s="187">
        <f t="shared" si="0"/>
        <v>0</v>
      </c>
      <c r="K205" s="188"/>
      <c r="L205" s="189"/>
      <c r="M205" s="190" t="s">
        <v>1</v>
      </c>
      <c r="N205" s="191" t="s">
        <v>36</v>
      </c>
      <c r="O205" s="157">
        <v>0</v>
      </c>
      <c r="P205" s="157">
        <f t="shared" si="1"/>
        <v>0</v>
      </c>
      <c r="Q205" s="157">
        <v>4.1999999999999997E-3</v>
      </c>
      <c r="R205" s="157">
        <f t="shared" si="2"/>
        <v>3.3599999999999998E-2</v>
      </c>
      <c r="S205" s="157">
        <v>0</v>
      </c>
      <c r="T205" s="158">
        <f t="shared" si="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252</v>
      </c>
      <c r="AT205" s="159" t="s">
        <v>311</v>
      </c>
      <c r="AU205" s="159" t="s">
        <v>80</v>
      </c>
      <c r="AY205" s="18" t="s">
        <v>212</v>
      </c>
      <c r="BE205" s="160">
        <f t="shared" si="4"/>
        <v>0</v>
      </c>
      <c r="BF205" s="160">
        <f t="shared" si="5"/>
        <v>0</v>
      </c>
      <c r="BG205" s="160">
        <f t="shared" si="6"/>
        <v>0</v>
      </c>
      <c r="BH205" s="160">
        <f t="shared" si="7"/>
        <v>0</v>
      </c>
      <c r="BI205" s="160">
        <f t="shared" si="8"/>
        <v>0</v>
      </c>
      <c r="BJ205" s="18" t="s">
        <v>78</v>
      </c>
      <c r="BK205" s="160">
        <f t="shared" si="9"/>
        <v>0</v>
      </c>
      <c r="BL205" s="18" t="s">
        <v>218</v>
      </c>
      <c r="BM205" s="159" t="s">
        <v>595</v>
      </c>
    </row>
    <row r="206" spans="1:65" s="2" customFormat="1" ht="37.9" customHeight="1">
      <c r="A206" s="30"/>
      <c r="B206" s="147"/>
      <c r="C206" s="148" t="s">
        <v>400</v>
      </c>
      <c r="D206" s="148" t="s">
        <v>214</v>
      </c>
      <c r="E206" s="149" t="s">
        <v>477</v>
      </c>
      <c r="F206" s="150" t="s">
        <v>478</v>
      </c>
      <c r="G206" s="151" t="s">
        <v>364</v>
      </c>
      <c r="H206" s="152">
        <v>1</v>
      </c>
      <c r="I206" s="153"/>
      <c r="J206" s="153">
        <f t="shared" si="0"/>
        <v>0</v>
      </c>
      <c r="K206" s="154"/>
      <c r="L206" s="31"/>
      <c r="M206" s="155" t="s">
        <v>1</v>
      </c>
      <c r="N206" s="156" t="s">
        <v>36</v>
      </c>
      <c r="O206" s="157">
        <v>0.68300000000000005</v>
      </c>
      <c r="P206" s="157">
        <f t="shared" si="1"/>
        <v>0.68300000000000005</v>
      </c>
      <c r="Q206" s="157">
        <v>0</v>
      </c>
      <c r="R206" s="157">
        <f t="shared" si="2"/>
        <v>0</v>
      </c>
      <c r="S206" s="157">
        <v>0</v>
      </c>
      <c r="T206" s="158">
        <f t="shared" si="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 t="shared" si="4"/>
        <v>0</v>
      </c>
      <c r="BF206" s="160">
        <f t="shared" si="5"/>
        <v>0</v>
      </c>
      <c r="BG206" s="160">
        <f t="shared" si="6"/>
        <v>0</v>
      </c>
      <c r="BH206" s="160">
        <f t="shared" si="7"/>
        <v>0</v>
      </c>
      <c r="BI206" s="160">
        <f t="shared" si="8"/>
        <v>0</v>
      </c>
      <c r="BJ206" s="18" t="s">
        <v>78</v>
      </c>
      <c r="BK206" s="160">
        <f t="shared" si="9"/>
        <v>0</v>
      </c>
      <c r="BL206" s="18" t="s">
        <v>218</v>
      </c>
      <c r="BM206" s="159" t="s">
        <v>596</v>
      </c>
    </row>
    <row r="207" spans="1:65" s="2" customFormat="1" ht="16.5" customHeight="1">
      <c r="A207" s="30"/>
      <c r="B207" s="147"/>
      <c r="C207" s="182" t="s">
        <v>404</v>
      </c>
      <c r="D207" s="182" t="s">
        <v>311</v>
      </c>
      <c r="E207" s="183" t="s">
        <v>481</v>
      </c>
      <c r="F207" s="184" t="s">
        <v>482</v>
      </c>
      <c r="G207" s="185" t="s">
        <v>364</v>
      </c>
      <c r="H207" s="186">
        <v>1</v>
      </c>
      <c r="I207" s="187"/>
      <c r="J207" s="187">
        <f t="shared" si="0"/>
        <v>0</v>
      </c>
      <c r="K207" s="188"/>
      <c r="L207" s="189"/>
      <c r="M207" s="190" t="s">
        <v>1</v>
      </c>
      <c r="N207" s="191" t="s">
        <v>36</v>
      </c>
      <c r="O207" s="157">
        <v>0</v>
      </c>
      <c r="P207" s="157">
        <f t="shared" si="1"/>
        <v>0</v>
      </c>
      <c r="Q207" s="157">
        <v>6.4999999999999997E-4</v>
      </c>
      <c r="R207" s="157">
        <f t="shared" si="2"/>
        <v>6.4999999999999997E-4</v>
      </c>
      <c r="S207" s="157">
        <v>0</v>
      </c>
      <c r="T207" s="158">
        <f t="shared" si="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252</v>
      </c>
      <c r="AT207" s="159" t="s">
        <v>311</v>
      </c>
      <c r="AU207" s="159" t="s">
        <v>80</v>
      </c>
      <c r="AY207" s="18" t="s">
        <v>212</v>
      </c>
      <c r="BE207" s="160">
        <f t="shared" si="4"/>
        <v>0</v>
      </c>
      <c r="BF207" s="160">
        <f t="shared" si="5"/>
        <v>0</v>
      </c>
      <c r="BG207" s="160">
        <f t="shared" si="6"/>
        <v>0</v>
      </c>
      <c r="BH207" s="160">
        <f t="shared" si="7"/>
        <v>0</v>
      </c>
      <c r="BI207" s="160">
        <f t="shared" si="8"/>
        <v>0</v>
      </c>
      <c r="BJ207" s="18" t="s">
        <v>78</v>
      </c>
      <c r="BK207" s="160">
        <f t="shared" si="9"/>
        <v>0</v>
      </c>
      <c r="BL207" s="18" t="s">
        <v>218</v>
      </c>
      <c r="BM207" s="159" t="s">
        <v>597</v>
      </c>
    </row>
    <row r="208" spans="1:65" s="2" customFormat="1" ht="21.75" customHeight="1">
      <c r="A208" s="30"/>
      <c r="B208" s="147"/>
      <c r="C208" s="148" t="s">
        <v>408</v>
      </c>
      <c r="D208" s="148" t="s">
        <v>214</v>
      </c>
      <c r="E208" s="149" t="s">
        <v>598</v>
      </c>
      <c r="F208" s="150" t="s">
        <v>599</v>
      </c>
      <c r="G208" s="151" t="s">
        <v>249</v>
      </c>
      <c r="H208" s="152">
        <v>8</v>
      </c>
      <c r="I208" s="153"/>
      <c r="J208" s="153">
        <f t="shared" si="0"/>
        <v>0</v>
      </c>
      <c r="K208" s="154"/>
      <c r="L208" s="31"/>
      <c r="M208" s="155" t="s">
        <v>1</v>
      </c>
      <c r="N208" s="156" t="s">
        <v>36</v>
      </c>
      <c r="O208" s="157">
        <v>5.5E-2</v>
      </c>
      <c r="P208" s="157">
        <f t="shared" si="1"/>
        <v>0.44</v>
      </c>
      <c r="Q208" s="157">
        <v>0</v>
      </c>
      <c r="R208" s="157">
        <f t="shared" si="2"/>
        <v>0</v>
      </c>
      <c r="S208" s="157">
        <v>0</v>
      </c>
      <c r="T208" s="158">
        <f t="shared" si="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 t="shared" si="4"/>
        <v>0</v>
      </c>
      <c r="BF208" s="160">
        <f t="shared" si="5"/>
        <v>0</v>
      </c>
      <c r="BG208" s="160">
        <f t="shared" si="6"/>
        <v>0</v>
      </c>
      <c r="BH208" s="160">
        <f t="shared" si="7"/>
        <v>0</v>
      </c>
      <c r="BI208" s="160">
        <f t="shared" si="8"/>
        <v>0</v>
      </c>
      <c r="BJ208" s="18" t="s">
        <v>78</v>
      </c>
      <c r="BK208" s="160">
        <f t="shared" si="9"/>
        <v>0</v>
      </c>
      <c r="BL208" s="18" t="s">
        <v>218</v>
      </c>
      <c r="BM208" s="159" t="s">
        <v>600</v>
      </c>
    </row>
    <row r="209" spans="1:65" s="2" customFormat="1" ht="24.2" customHeight="1">
      <c r="A209" s="30"/>
      <c r="B209" s="147"/>
      <c r="C209" s="182" t="s">
        <v>414</v>
      </c>
      <c r="D209" s="182" t="s">
        <v>311</v>
      </c>
      <c r="E209" s="183" t="s">
        <v>601</v>
      </c>
      <c r="F209" s="184" t="s">
        <v>602</v>
      </c>
      <c r="G209" s="185" t="s">
        <v>364</v>
      </c>
      <c r="H209" s="186">
        <v>1</v>
      </c>
      <c r="I209" s="187"/>
      <c r="J209" s="187">
        <f t="shared" si="0"/>
        <v>0</v>
      </c>
      <c r="K209" s="188"/>
      <c r="L209" s="189"/>
      <c r="M209" s="190" t="s">
        <v>1</v>
      </c>
      <c r="N209" s="191" t="s">
        <v>36</v>
      </c>
      <c r="O209" s="157">
        <v>0</v>
      </c>
      <c r="P209" s="157">
        <f t="shared" si="1"/>
        <v>0</v>
      </c>
      <c r="Q209" s="157">
        <v>4.7099999999999998E-3</v>
      </c>
      <c r="R209" s="157">
        <f t="shared" si="2"/>
        <v>4.7099999999999998E-3</v>
      </c>
      <c r="S209" s="157">
        <v>0</v>
      </c>
      <c r="T209" s="158">
        <f t="shared" si="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252</v>
      </c>
      <c r="AT209" s="159" t="s">
        <v>311</v>
      </c>
      <c r="AU209" s="159" t="s">
        <v>80</v>
      </c>
      <c r="AY209" s="18" t="s">
        <v>212</v>
      </c>
      <c r="BE209" s="160">
        <f t="shared" si="4"/>
        <v>0</v>
      </c>
      <c r="BF209" s="160">
        <f t="shared" si="5"/>
        <v>0</v>
      </c>
      <c r="BG209" s="160">
        <f t="shared" si="6"/>
        <v>0</v>
      </c>
      <c r="BH209" s="160">
        <f t="shared" si="7"/>
        <v>0</v>
      </c>
      <c r="BI209" s="160">
        <f t="shared" si="8"/>
        <v>0</v>
      </c>
      <c r="BJ209" s="18" t="s">
        <v>78</v>
      </c>
      <c r="BK209" s="160">
        <f t="shared" si="9"/>
        <v>0</v>
      </c>
      <c r="BL209" s="18" t="s">
        <v>218</v>
      </c>
      <c r="BM209" s="159" t="s">
        <v>603</v>
      </c>
    </row>
    <row r="210" spans="1:65" s="2" customFormat="1" ht="44.25" customHeight="1">
      <c r="A210" s="30"/>
      <c r="B210" s="147"/>
      <c r="C210" s="148" t="s">
        <v>418</v>
      </c>
      <c r="D210" s="148" t="s">
        <v>214</v>
      </c>
      <c r="E210" s="149" t="s">
        <v>604</v>
      </c>
      <c r="F210" s="150" t="s">
        <v>605</v>
      </c>
      <c r="G210" s="151" t="s">
        <v>364</v>
      </c>
      <c r="H210" s="152">
        <v>1</v>
      </c>
      <c r="I210" s="153"/>
      <c r="J210" s="153">
        <f t="shared" si="0"/>
        <v>0</v>
      </c>
      <c r="K210" s="154"/>
      <c r="L210" s="31"/>
      <c r="M210" s="155" t="s">
        <v>1</v>
      </c>
      <c r="N210" s="156" t="s">
        <v>36</v>
      </c>
      <c r="O210" s="157">
        <v>0.22</v>
      </c>
      <c r="P210" s="157">
        <f t="shared" si="1"/>
        <v>0.22</v>
      </c>
      <c r="Q210" s="157">
        <v>0</v>
      </c>
      <c r="R210" s="157">
        <f t="shared" si="2"/>
        <v>0</v>
      </c>
      <c r="S210" s="157">
        <v>0</v>
      </c>
      <c r="T210" s="158">
        <f t="shared" si="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 t="shared" si="4"/>
        <v>0</v>
      </c>
      <c r="BF210" s="160">
        <f t="shared" si="5"/>
        <v>0</v>
      </c>
      <c r="BG210" s="160">
        <f t="shared" si="6"/>
        <v>0</v>
      </c>
      <c r="BH210" s="160">
        <f t="shared" si="7"/>
        <v>0</v>
      </c>
      <c r="BI210" s="160">
        <f t="shared" si="8"/>
        <v>0</v>
      </c>
      <c r="BJ210" s="18" t="s">
        <v>78</v>
      </c>
      <c r="BK210" s="160">
        <f t="shared" si="9"/>
        <v>0</v>
      </c>
      <c r="BL210" s="18" t="s">
        <v>218</v>
      </c>
      <c r="BM210" s="159" t="s">
        <v>606</v>
      </c>
    </row>
    <row r="211" spans="1:65" s="2" customFormat="1" ht="21.75" customHeight="1">
      <c r="A211" s="30"/>
      <c r="B211" s="147"/>
      <c r="C211" s="148" t="s">
        <v>423</v>
      </c>
      <c r="D211" s="148" t="s">
        <v>214</v>
      </c>
      <c r="E211" s="149" t="s">
        <v>607</v>
      </c>
      <c r="F211" s="150" t="s">
        <v>608</v>
      </c>
      <c r="G211" s="151" t="s">
        <v>249</v>
      </c>
      <c r="H211" s="152">
        <v>8</v>
      </c>
      <c r="I211" s="153"/>
      <c r="J211" s="153">
        <f t="shared" si="0"/>
        <v>0</v>
      </c>
      <c r="K211" s="154"/>
      <c r="L211" s="31"/>
      <c r="M211" s="155" t="s">
        <v>1</v>
      </c>
      <c r="N211" s="156" t="s">
        <v>36</v>
      </c>
      <c r="O211" s="157">
        <v>2.1999999999999999E-2</v>
      </c>
      <c r="P211" s="157">
        <f t="shared" si="1"/>
        <v>0.17599999999999999</v>
      </c>
      <c r="Q211" s="157">
        <v>6.0000000000000002E-5</v>
      </c>
      <c r="R211" s="157">
        <f t="shared" si="2"/>
        <v>4.8000000000000001E-4</v>
      </c>
      <c r="S211" s="157">
        <v>0</v>
      </c>
      <c r="T211" s="158">
        <f t="shared" si="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 t="shared" si="4"/>
        <v>0</v>
      </c>
      <c r="BF211" s="160">
        <f t="shared" si="5"/>
        <v>0</v>
      </c>
      <c r="BG211" s="160">
        <f t="shared" si="6"/>
        <v>0</v>
      </c>
      <c r="BH211" s="160">
        <f t="shared" si="7"/>
        <v>0</v>
      </c>
      <c r="BI211" s="160">
        <f t="shared" si="8"/>
        <v>0</v>
      </c>
      <c r="BJ211" s="18" t="s">
        <v>78</v>
      </c>
      <c r="BK211" s="160">
        <f t="shared" si="9"/>
        <v>0</v>
      </c>
      <c r="BL211" s="18" t="s">
        <v>218</v>
      </c>
      <c r="BM211" s="159" t="s">
        <v>609</v>
      </c>
    </row>
    <row r="212" spans="1:65" s="2" customFormat="1" ht="21.75" customHeight="1">
      <c r="A212" s="30"/>
      <c r="B212" s="147"/>
      <c r="C212" s="148" t="s">
        <v>427</v>
      </c>
      <c r="D212" s="148" t="s">
        <v>214</v>
      </c>
      <c r="E212" s="149" t="s">
        <v>610</v>
      </c>
      <c r="F212" s="150" t="s">
        <v>611</v>
      </c>
      <c r="G212" s="151" t="s">
        <v>612</v>
      </c>
      <c r="H212" s="152">
        <v>1</v>
      </c>
      <c r="I212" s="153"/>
      <c r="J212" s="153">
        <f t="shared" si="0"/>
        <v>0</v>
      </c>
      <c r="K212" s="154"/>
      <c r="L212" s="31"/>
      <c r="M212" s="155" t="s">
        <v>1</v>
      </c>
      <c r="N212" s="156" t="s">
        <v>36</v>
      </c>
      <c r="O212" s="157">
        <v>0</v>
      </c>
      <c r="P212" s="157">
        <f t="shared" si="1"/>
        <v>0</v>
      </c>
      <c r="Q212" s="157">
        <v>0</v>
      </c>
      <c r="R212" s="157">
        <f t="shared" si="2"/>
        <v>0</v>
      </c>
      <c r="S212" s="157">
        <v>0</v>
      </c>
      <c r="T212" s="158">
        <f t="shared" si="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 t="shared" si="4"/>
        <v>0</v>
      </c>
      <c r="BF212" s="160">
        <f t="shared" si="5"/>
        <v>0</v>
      </c>
      <c r="BG212" s="160">
        <f t="shared" si="6"/>
        <v>0</v>
      </c>
      <c r="BH212" s="160">
        <f t="shared" si="7"/>
        <v>0</v>
      </c>
      <c r="BI212" s="160">
        <f t="shared" si="8"/>
        <v>0</v>
      </c>
      <c r="BJ212" s="18" t="s">
        <v>78</v>
      </c>
      <c r="BK212" s="160">
        <f t="shared" si="9"/>
        <v>0</v>
      </c>
      <c r="BL212" s="18" t="s">
        <v>218</v>
      </c>
      <c r="BM212" s="159" t="s">
        <v>613</v>
      </c>
    </row>
    <row r="213" spans="1:65" s="2" customFormat="1" ht="24.2" customHeight="1">
      <c r="A213" s="30"/>
      <c r="B213" s="147"/>
      <c r="C213" s="182" t="s">
        <v>431</v>
      </c>
      <c r="D213" s="182" t="s">
        <v>311</v>
      </c>
      <c r="E213" s="183" t="s">
        <v>614</v>
      </c>
      <c r="F213" s="184" t="s">
        <v>615</v>
      </c>
      <c r="G213" s="185" t="s">
        <v>364</v>
      </c>
      <c r="H213" s="186">
        <v>1</v>
      </c>
      <c r="I213" s="187"/>
      <c r="J213" s="187">
        <f t="shared" si="0"/>
        <v>0</v>
      </c>
      <c r="K213" s="188"/>
      <c r="L213" s="189"/>
      <c r="M213" s="190" t="s">
        <v>1</v>
      </c>
      <c r="N213" s="191" t="s">
        <v>36</v>
      </c>
      <c r="O213" s="157">
        <v>0</v>
      </c>
      <c r="P213" s="157">
        <f t="shared" si="1"/>
        <v>0</v>
      </c>
      <c r="Q213" s="157">
        <v>3.5000000000000003E-2</v>
      </c>
      <c r="R213" s="157">
        <f t="shared" si="2"/>
        <v>3.5000000000000003E-2</v>
      </c>
      <c r="S213" s="157">
        <v>0</v>
      </c>
      <c r="T213" s="158">
        <f t="shared" si="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252</v>
      </c>
      <c r="AT213" s="159" t="s">
        <v>311</v>
      </c>
      <c r="AU213" s="159" t="s">
        <v>80</v>
      </c>
      <c r="AY213" s="18" t="s">
        <v>212</v>
      </c>
      <c r="BE213" s="160">
        <f t="shared" si="4"/>
        <v>0</v>
      </c>
      <c r="BF213" s="160">
        <f t="shared" si="5"/>
        <v>0</v>
      </c>
      <c r="BG213" s="160">
        <f t="shared" si="6"/>
        <v>0</v>
      </c>
      <c r="BH213" s="160">
        <f t="shared" si="7"/>
        <v>0</v>
      </c>
      <c r="BI213" s="160">
        <f t="shared" si="8"/>
        <v>0</v>
      </c>
      <c r="BJ213" s="18" t="s">
        <v>78</v>
      </c>
      <c r="BK213" s="160">
        <f t="shared" si="9"/>
        <v>0</v>
      </c>
      <c r="BL213" s="18" t="s">
        <v>218</v>
      </c>
      <c r="BM213" s="159" t="s">
        <v>616</v>
      </c>
    </row>
    <row r="214" spans="1:65" s="2" customFormat="1" ht="24.2" customHeight="1">
      <c r="A214" s="30"/>
      <c r="B214" s="147"/>
      <c r="C214" s="148" t="s">
        <v>435</v>
      </c>
      <c r="D214" s="148" t="s">
        <v>214</v>
      </c>
      <c r="E214" s="149" t="s">
        <v>617</v>
      </c>
      <c r="F214" s="150" t="s">
        <v>618</v>
      </c>
      <c r="G214" s="151" t="s">
        <v>612</v>
      </c>
      <c r="H214" s="152">
        <v>1</v>
      </c>
      <c r="I214" s="153"/>
      <c r="J214" s="153">
        <f t="shared" si="0"/>
        <v>0</v>
      </c>
      <c r="K214" s="154"/>
      <c r="L214" s="31"/>
      <c r="M214" s="155" t="s">
        <v>1</v>
      </c>
      <c r="N214" s="156" t="s">
        <v>36</v>
      </c>
      <c r="O214" s="157">
        <v>0</v>
      </c>
      <c r="P214" s="157">
        <f t="shared" si="1"/>
        <v>0</v>
      </c>
      <c r="Q214" s="157">
        <v>0</v>
      </c>
      <c r="R214" s="157">
        <f t="shared" si="2"/>
        <v>0</v>
      </c>
      <c r="S214" s="157">
        <v>0</v>
      </c>
      <c r="T214" s="158">
        <f t="shared" si="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 t="shared" si="4"/>
        <v>0</v>
      </c>
      <c r="BF214" s="160">
        <f t="shared" si="5"/>
        <v>0</v>
      </c>
      <c r="BG214" s="160">
        <f t="shared" si="6"/>
        <v>0</v>
      </c>
      <c r="BH214" s="160">
        <f t="shared" si="7"/>
        <v>0</v>
      </c>
      <c r="BI214" s="160">
        <f t="shared" si="8"/>
        <v>0</v>
      </c>
      <c r="BJ214" s="18" t="s">
        <v>78</v>
      </c>
      <c r="BK214" s="160">
        <f t="shared" si="9"/>
        <v>0</v>
      </c>
      <c r="BL214" s="18" t="s">
        <v>218</v>
      </c>
      <c r="BM214" s="159" t="s">
        <v>619</v>
      </c>
    </row>
    <row r="215" spans="1:65" s="12" customFormat="1" ht="22.9" customHeight="1">
      <c r="B215" s="135"/>
      <c r="D215" s="136" t="s">
        <v>70</v>
      </c>
      <c r="E215" s="145" t="s">
        <v>257</v>
      </c>
      <c r="F215" s="145" t="s">
        <v>500</v>
      </c>
      <c r="J215" s="146">
        <f>BK215</f>
        <v>0</v>
      </c>
      <c r="L215" s="135"/>
      <c r="M215" s="139"/>
      <c r="N215" s="140"/>
      <c r="O215" s="140"/>
      <c r="P215" s="141">
        <f>SUM(P216:P219)</f>
        <v>7.8599999999999994</v>
      </c>
      <c r="Q215" s="140"/>
      <c r="R215" s="141">
        <f>SUM(R216:R219)</f>
        <v>3.0000000000000003E-4</v>
      </c>
      <c r="S215" s="140"/>
      <c r="T215" s="142">
        <f>SUM(T216:T219)</f>
        <v>0</v>
      </c>
      <c r="AR215" s="136" t="s">
        <v>78</v>
      </c>
      <c r="AT215" s="143" t="s">
        <v>70</v>
      </c>
      <c r="AU215" s="143" t="s">
        <v>78</v>
      </c>
      <c r="AY215" s="136" t="s">
        <v>212</v>
      </c>
      <c r="BK215" s="144">
        <f>SUM(BK216:BK219)</f>
        <v>0</v>
      </c>
    </row>
    <row r="216" spans="1:65" s="2" customFormat="1" ht="37.9" customHeight="1">
      <c r="A216" s="30"/>
      <c r="B216" s="147"/>
      <c r="C216" s="148" t="s">
        <v>439</v>
      </c>
      <c r="D216" s="148" t="s">
        <v>214</v>
      </c>
      <c r="E216" s="149" t="s">
        <v>502</v>
      </c>
      <c r="F216" s="150" t="s">
        <v>503</v>
      </c>
      <c r="G216" s="151" t="s">
        <v>249</v>
      </c>
      <c r="H216" s="152">
        <v>10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0.13900000000000001</v>
      </c>
      <c r="P216" s="157">
        <f>O216*H216</f>
        <v>1.3900000000000001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504</v>
      </c>
    </row>
    <row r="217" spans="1:65" s="14" customFormat="1">
      <c r="B217" s="168"/>
      <c r="D217" s="162" t="s">
        <v>220</v>
      </c>
      <c r="E217" s="169" t="s">
        <v>1</v>
      </c>
      <c r="F217" s="170" t="s">
        <v>551</v>
      </c>
      <c r="H217" s="171">
        <v>10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2" customFormat="1" ht="24.2" customHeight="1">
      <c r="A218" s="30"/>
      <c r="B218" s="147"/>
      <c r="C218" s="148" t="s">
        <v>443</v>
      </c>
      <c r="D218" s="148" t="s">
        <v>214</v>
      </c>
      <c r="E218" s="149" t="s">
        <v>506</v>
      </c>
      <c r="F218" s="150" t="s">
        <v>507</v>
      </c>
      <c r="G218" s="151" t="s">
        <v>249</v>
      </c>
      <c r="H218" s="152">
        <v>10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0.19600000000000001</v>
      </c>
      <c r="P218" s="157">
        <f>O218*H218</f>
        <v>1.96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508</v>
      </c>
    </row>
    <row r="219" spans="1:65" s="2" customFormat="1" ht="24.2" customHeight="1">
      <c r="A219" s="30"/>
      <c r="B219" s="147"/>
      <c r="C219" s="148" t="s">
        <v>447</v>
      </c>
      <c r="D219" s="148" t="s">
        <v>214</v>
      </c>
      <c r="E219" s="149" t="s">
        <v>511</v>
      </c>
      <c r="F219" s="150" t="s">
        <v>512</v>
      </c>
      <c r="G219" s="151" t="s">
        <v>249</v>
      </c>
      <c r="H219" s="152">
        <v>10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0.45100000000000001</v>
      </c>
      <c r="P219" s="157">
        <f>O219*H219</f>
        <v>4.51</v>
      </c>
      <c r="Q219" s="157">
        <v>3.0000000000000001E-5</v>
      </c>
      <c r="R219" s="157">
        <f>Q219*H219</f>
        <v>3.0000000000000003E-4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513</v>
      </c>
    </row>
    <row r="220" spans="1:65" s="12" customFormat="1" ht="22.9" customHeight="1">
      <c r="B220" s="135"/>
      <c r="D220" s="136" t="s">
        <v>70</v>
      </c>
      <c r="E220" s="145" t="s">
        <v>514</v>
      </c>
      <c r="F220" s="145" t="s">
        <v>515</v>
      </c>
      <c r="J220" s="146">
        <f>BK220</f>
        <v>0</v>
      </c>
      <c r="L220" s="135"/>
      <c r="M220" s="139"/>
      <c r="N220" s="140"/>
      <c r="O220" s="140"/>
      <c r="P220" s="141">
        <f>P221</f>
        <v>27.81512</v>
      </c>
      <c r="Q220" s="140"/>
      <c r="R220" s="141">
        <f>R221</f>
        <v>0</v>
      </c>
      <c r="S220" s="140"/>
      <c r="T220" s="142">
        <f>T221</f>
        <v>0</v>
      </c>
      <c r="AR220" s="136" t="s">
        <v>78</v>
      </c>
      <c r="AT220" s="143" t="s">
        <v>70</v>
      </c>
      <c r="AU220" s="143" t="s">
        <v>78</v>
      </c>
      <c r="AY220" s="136" t="s">
        <v>212</v>
      </c>
      <c r="BK220" s="144">
        <f>BK221</f>
        <v>0</v>
      </c>
    </row>
    <row r="221" spans="1:65" s="2" customFormat="1" ht="49.15" customHeight="1">
      <c r="A221" s="30"/>
      <c r="B221" s="147"/>
      <c r="C221" s="148" t="s">
        <v>451</v>
      </c>
      <c r="D221" s="148" t="s">
        <v>214</v>
      </c>
      <c r="E221" s="149" t="s">
        <v>517</v>
      </c>
      <c r="F221" s="150" t="s">
        <v>518</v>
      </c>
      <c r="G221" s="151" t="s">
        <v>301</v>
      </c>
      <c r="H221" s="152">
        <v>18.794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1.48</v>
      </c>
      <c r="P221" s="157">
        <f>O221*H221</f>
        <v>27.81512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519</v>
      </c>
    </row>
    <row r="222" spans="1:65" s="12" customFormat="1" ht="22.9" customHeight="1">
      <c r="B222" s="135"/>
      <c r="D222" s="136" t="s">
        <v>70</v>
      </c>
      <c r="E222" s="145" t="s">
        <v>520</v>
      </c>
      <c r="F222" s="145" t="s">
        <v>521</v>
      </c>
      <c r="J222" s="146">
        <f>BK222</f>
        <v>0</v>
      </c>
      <c r="L222" s="135"/>
      <c r="M222" s="139"/>
      <c r="N222" s="140"/>
      <c r="O222" s="140"/>
      <c r="P222" s="141">
        <f>SUM(P223:P232)</f>
        <v>0.96689700000000012</v>
      </c>
      <c r="Q222" s="140"/>
      <c r="R222" s="141">
        <f>SUM(R223:R232)</f>
        <v>0</v>
      </c>
      <c r="S222" s="140"/>
      <c r="T222" s="142">
        <f>SUM(T223:T232)</f>
        <v>0</v>
      </c>
      <c r="AR222" s="136" t="s">
        <v>78</v>
      </c>
      <c r="AT222" s="143" t="s">
        <v>70</v>
      </c>
      <c r="AU222" s="143" t="s">
        <v>78</v>
      </c>
      <c r="AY222" s="136" t="s">
        <v>212</v>
      </c>
      <c r="BK222" s="144">
        <f>SUM(BK223:BK232)</f>
        <v>0</v>
      </c>
    </row>
    <row r="223" spans="1:65" s="2" customFormat="1" ht="37.9" customHeight="1">
      <c r="A223" s="30"/>
      <c r="B223" s="147"/>
      <c r="C223" s="148" t="s">
        <v>455</v>
      </c>
      <c r="D223" s="148" t="s">
        <v>214</v>
      </c>
      <c r="E223" s="149" t="s">
        <v>523</v>
      </c>
      <c r="F223" s="150" t="s">
        <v>524</v>
      </c>
      <c r="G223" s="151" t="s">
        <v>301</v>
      </c>
      <c r="H223" s="152">
        <v>4.6710000000000003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0.03</v>
      </c>
      <c r="P223" s="157">
        <f>O223*H223</f>
        <v>0.14013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525</v>
      </c>
    </row>
    <row r="224" spans="1:65" s="2" customFormat="1" ht="37.9" customHeight="1">
      <c r="A224" s="30"/>
      <c r="B224" s="147"/>
      <c r="C224" s="148" t="s">
        <v>459</v>
      </c>
      <c r="D224" s="148" t="s">
        <v>214</v>
      </c>
      <c r="E224" s="149" t="s">
        <v>527</v>
      </c>
      <c r="F224" s="150" t="s">
        <v>528</v>
      </c>
      <c r="G224" s="151" t="s">
        <v>301</v>
      </c>
      <c r="H224" s="152">
        <v>42.039000000000001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2E-3</v>
      </c>
      <c r="P224" s="157">
        <f>O224*H224</f>
        <v>8.4078E-2</v>
      </c>
      <c r="Q224" s="157">
        <v>0</v>
      </c>
      <c r="R224" s="157">
        <f>Q224*H224</f>
        <v>0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529</v>
      </c>
    </row>
    <row r="225" spans="1:65" s="14" customFormat="1">
      <c r="B225" s="168"/>
      <c r="D225" s="162" t="s">
        <v>220</v>
      </c>
      <c r="F225" s="170" t="s">
        <v>620</v>
      </c>
      <c r="H225" s="171">
        <v>42.039000000000001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3</v>
      </c>
      <c r="AX225" s="14" t="s">
        <v>78</v>
      </c>
      <c r="AY225" s="169" t="s">
        <v>212</v>
      </c>
    </row>
    <row r="226" spans="1:65" s="2" customFormat="1" ht="24.2" customHeight="1">
      <c r="A226" s="30"/>
      <c r="B226" s="147"/>
      <c r="C226" s="148" t="s">
        <v>463</v>
      </c>
      <c r="D226" s="148" t="s">
        <v>214</v>
      </c>
      <c r="E226" s="149" t="s">
        <v>532</v>
      </c>
      <c r="F226" s="150" t="s">
        <v>533</v>
      </c>
      <c r="G226" s="151" t="s">
        <v>301</v>
      </c>
      <c r="H226" s="152">
        <v>4.6710000000000003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0.159</v>
      </c>
      <c r="P226" s="157">
        <f>O226*H226</f>
        <v>0.74268900000000004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534</v>
      </c>
    </row>
    <row r="227" spans="1:65" s="2" customFormat="1" ht="55.5" customHeight="1">
      <c r="A227" s="30"/>
      <c r="B227" s="147"/>
      <c r="C227" s="148" t="s">
        <v>467</v>
      </c>
      <c r="D227" s="148" t="s">
        <v>214</v>
      </c>
      <c r="E227" s="149" t="s">
        <v>536</v>
      </c>
      <c r="F227" s="150" t="s">
        <v>537</v>
      </c>
      <c r="G227" s="151" t="s">
        <v>301</v>
      </c>
      <c r="H227" s="152">
        <v>1.4630000000000001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0</v>
      </c>
      <c r="P227" s="157">
        <f>O227*H227</f>
        <v>0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538</v>
      </c>
    </row>
    <row r="228" spans="1:65" s="14" customFormat="1">
      <c r="B228" s="168"/>
      <c r="D228" s="162" t="s">
        <v>220</v>
      </c>
      <c r="E228" s="169" t="s">
        <v>1</v>
      </c>
      <c r="F228" s="170" t="s">
        <v>621</v>
      </c>
      <c r="H228" s="171">
        <v>1.4630000000000001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62.65" customHeight="1">
      <c r="A229" s="30"/>
      <c r="B229" s="147"/>
      <c r="C229" s="148" t="s">
        <v>472</v>
      </c>
      <c r="D229" s="148" t="s">
        <v>214</v>
      </c>
      <c r="E229" s="149" t="s">
        <v>541</v>
      </c>
      <c r="F229" s="150" t="s">
        <v>542</v>
      </c>
      <c r="G229" s="151" t="s">
        <v>301</v>
      </c>
      <c r="H229" s="152">
        <v>0.95899999999999996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0</v>
      </c>
      <c r="P229" s="157">
        <f>O229*H229</f>
        <v>0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543</v>
      </c>
    </row>
    <row r="230" spans="1:65" s="14" customFormat="1">
      <c r="B230" s="168"/>
      <c r="D230" s="162" t="s">
        <v>220</v>
      </c>
      <c r="E230" s="169" t="s">
        <v>1</v>
      </c>
      <c r="F230" s="170" t="s">
        <v>622</v>
      </c>
      <c r="H230" s="171">
        <v>0.95899999999999996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55.5" customHeight="1">
      <c r="A231" s="30"/>
      <c r="B231" s="147"/>
      <c r="C231" s="148" t="s">
        <v>476</v>
      </c>
      <c r="D231" s="148" t="s">
        <v>214</v>
      </c>
      <c r="E231" s="149" t="s">
        <v>546</v>
      </c>
      <c r="F231" s="150" t="s">
        <v>300</v>
      </c>
      <c r="G231" s="151" t="s">
        <v>301</v>
      </c>
      <c r="H231" s="152">
        <v>2.25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</v>
      </c>
      <c r="P231" s="157">
        <f>O231*H231</f>
        <v>0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547</v>
      </c>
    </row>
    <row r="232" spans="1:65" s="14" customFormat="1">
      <c r="B232" s="168"/>
      <c r="D232" s="162" t="s">
        <v>220</v>
      </c>
      <c r="E232" s="169" t="s">
        <v>1</v>
      </c>
      <c r="F232" s="170" t="s">
        <v>623</v>
      </c>
      <c r="H232" s="171">
        <v>2.25</v>
      </c>
      <c r="L232" s="168"/>
      <c r="M232" s="192"/>
      <c r="N232" s="193"/>
      <c r="O232" s="193"/>
      <c r="P232" s="193"/>
      <c r="Q232" s="193"/>
      <c r="R232" s="193"/>
      <c r="S232" s="193"/>
      <c r="T232" s="19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6.95" customHeight="1">
      <c r="A233" s="30"/>
      <c r="B233" s="45"/>
      <c r="C233" s="46"/>
      <c r="D233" s="46"/>
      <c r="E233" s="46"/>
      <c r="F233" s="46"/>
      <c r="G233" s="46"/>
      <c r="H233" s="46"/>
      <c r="I233" s="46"/>
      <c r="J233" s="46"/>
      <c r="K233" s="46"/>
      <c r="L233" s="31"/>
      <c r="M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</row>
  </sheetData>
  <autoFilter ref="C129:K232" xr:uid="{00000000-0009-0000-0000-000002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399"/>
  <sheetViews>
    <sheetView showGridLines="0" topLeftCell="A118" workbookViewId="0">
      <selection activeCell="I134" sqref="I134:I39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712" t="s">
        <v>624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ROUND(J131,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ROUND((SUM(BE131:BE398)),  2)</f>
        <v>0</v>
      </c>
      <c r="G35" s="30"/>
      <c r="H35" s="30"/>
      <c r="I35" s="104">
        <v>0.21</v>
      </c>
      <c r="J35" s="103">
        <f>ROUND(((SUM(BE131:BE398))*I35),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ROUND((SUM(BF131:BF398)),  2)</f>
        <v>0</v>
      </c>
      <c r="G36" s="30"/>
      <c r="H36" s="30"/>
      <c r="I36" s="104">
        <v>0.12</v>
      </c>
      <c r="J36" s="103">
        <f>ROUND(((SUM(BF131:BF398))*I36),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ROUND((SUM(BG131:BG398)),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ROUND((SUM(BH131:BH398)),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ROUND((SUM(BI131:BI398)),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712" t="str">
        <f>E11</f>
        <v>SO_01.2.1 - Stoka A3 - 2. část, km 0,2433-0,9698, stoka A1, A2, výtlak V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J131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J132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J133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J221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J224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J231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J249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J289</f>
        <v>0</v>
      </c>
      <c r="L105" s="120"/>
    </row>
    <row r="106" spans="1:47" s="10" customFormat="1" ht="19.899999999999999" customHeight="1">
      <c r="B106" s="120"/>
      <c r="D106" s="121" t="s">
        <v>625</v>
      </c>
      <c r="E106" s="122"/>
      <c r="F106" s="122"/>
      <c r="G106" s="122"/>
      <c r="H106" s="122"/>
      <c r="I106" s="122"/>
      <c r="J106" s="123">
        <f>J346</f>
        <v>0</v>
      </c>
      <c r="L106" s="120"/>
    </row>
    <row r="107" spans="1:47" s="10" customFormat="1" ht="19.899999999999999" customHeight="1">
      <c r="B107" s="120"/>
      <c r="D107" s="121" t="s">
        <v>194</v>
      </c>
      <c r="E107" s="122"/>
      <c r="F107" s="122"/>
      <c r="G107" s="122"/>
      <c r="H107" s="122"/>
      <c r="I107" s="122"/>
      <c r="J107" s="123">
        <f>J373</f>
        <v>0</v>
      </c>
      <c r="L107" s="120"/>
    </row>
    <row r="108" spans="1:47" s="10" customFormat="1" ht="19.899999999999999" customHeight="1">
      <c r="B108" s="120"/>
      <c r="D108" s="121" t="s">
        <v>195</v>
      </c>
      <c r="E108" s="122"/>
      <c r="F108" s="122"/>
      <c r="G108" s="122"/>
      <c r="H108" s="122"/>
      <c r="I108" s="122"/>
      <c r="J108" s="123">
        <f>J386</f>
        <v>0</v>
      </c>
      <c r="L108" s="120"/>
    </row>
    <row r="109" spans="1:47" s="10" customFormat="1" ht="19.899999999999999" customHeight="1">
      <c r="B109" s="120"/>
      <c r="D109" s="121" t="s">
        <v>196</v>
      </c>
      <c r="E109" s="122"/>
      <c r="F109" s="122"/>
      <c r="G109" s="122"/>
      <c r="H109" s="122"/>
      <c r="I109" s="122"/>
      <c r="J109" s="123">
        <f>J388</f>
        <v>0</v>
      </c>
      <c r="L109" s="120"/>
    </row>
    <row r="110" spans="1:47" s="2" customFormat="1" ht="21.7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6.95" customHeight="1">
      <c r="A111" s="30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5" spans="1:31" s="2" customFormat="1" ht="6.95" customHeight="1">
      <c r="A115" s="30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24.95" customHeight="1">
      <c r="A116" s="30"/>
      <c r="B116" s="31"/>
      <c r="C116" s="22" t="s">
        <v>197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2" customHeight="1">
      <c r="A118" s="30"/>
      <c r="B118" s="31"/>
      <c r="C118" s="27" t="s">
        <v>13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16.5" customHeight="1">
      <c r="A119" s="30"/>
      <c r="B119" s="31"/>
      <c r="C119" s="30"/>
      <c r="D119" s="30"/>
      <c r="E119" s="721" t="str">
        <f>E7</f>
        <v>Kanalizace Dvůr Králové nad Labem - Verdek</v>
      </c>
      <c r="F119" s="722"/>
      <c r="G119" s="722"/>
      <c r="H119" s="722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1" customFormat="1" ht="12" customHeight="1">
      <c r="B120" s="21"/>
      <c r="C120" s="27" t="s">
        <v>178</v>
      </c>
      <c r="L120" s="21"/>
    </row>
    <row r="121" spans="1:31" s="2" customFormat="1" ht="16.5" customHeight="1">
      <c r="A121" s="30"/>
      <c r="B121" s="31"/>
      <c r="C121" s="30"/>
      <c r="D121" s="30"/>
      <c r="E121" s="721" t="s">
        <v>179</v>
      </c>
      <c r="F121" s="720"/>
      <c r="G121" s="720"/>
      <c r="H121" s="72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2" customHeight="1">
      <c r="A122" s="30"/>
      <c r="B122" s="31"/>
      <c r="C122" s="27" t="s">
        <v>180</v>
      </c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30" customHeight="1">
      <c r="A123" s="30"/>
      <c r="B123" s="31"/>
      <c r="C123" s="30"/>
      <c r="D123" s="30"/>
      <c r="E123" s="712" t="str">
        <f>E11</f>
        <v>SO_01.2.1 - Stoka A3 - 2. část, km 0,2433-0,9698, stoka A1, A2, výtlak V</v>
      </c>
      <c r="F123" s="720"/>
      <c r="G123" s="720"/>
      <c r="H123" s="72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2" customHeight="1">
      <c r="A125" s="30"/>
      <c r="B125" s="31"/>
      <c r="C125" s="27" t="s">
        <v>17</v>
      </c>
      <c r="D125" s="30"/>
      <c r="E125" s="30"/>
      <c r="F125" s="25" t="str">
        <f>F14</f>
        <v xml:space="preserve"> </v>
      </c>
      <c r="G125" s="30"/>
      <c r="H125" s="30"/>
      <c r="I125" s="27" t="s">
        <v>19</v>
      </c>
      <c r="J125" s="53">
        <f>IF(J14="","",J14)</f>
        <v>45764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6.9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5.2" customHeight="1">
      <c r="A127" s="30"/>
      <c r="B127" s="31"/>
      <c r="C127" s="27" t="s">
        <v>20</v>
      </c>
      <c r="D127" s="30"/>
      <c r="E127" s="30"/>
      <c r="F127" s="25" t="str">
        <f>E17</f>
        <v xml:space="preserve"> </v>
      </c>
      <c r="G127" s="30"/>
      <c r="H127" s="30"/>
      <c r="I127" s="27" t="s">
        <v>25</v>
      </c>
      <c r="J127" s="28" t="str">
        <f>E23</f>
        <v>Ing. Martin Herman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25.7" customHeight="1">
      <c r="A128" s="30"/>
      <c r="B128" s="31"/>
      <c r="C128" s="27" t="s">
        <v>24</v>
      </c>
      <c r="D128" s="30"/>
      <c r="E128" s="30"/>
      <c r="F128" s="25" t="str">
        <f>IF(E20="","",E20)</f>
        <v xml:space="preserve"> </v>
      </c>
      <c r="G128" s="30"/>
      <c r="H128" s="30"/>
      <c r="I128" s="27" t="s">
        <v>28</v>
      </c>
      <c r="J128" s="28" t="str">
        <f>E26</f>
        <v>VIS s.r.o. Hradec Králové, Dita Paštová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0.35" customHeight="1">
      <c r="A129" s="30"/>
      <c r="B129" s="31"/>
      <c r="C129" s="30"/>
      <c r="D129" s="30"/>
      <c r="E129" s="30"/>
      <c r="F129" s="30"/>
      <c r="G129" s="30"/>
      <c r="H129" s="30"/>
      <c r="I129" s="30"/>
      <c r="J129" s="30"/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11" customFormat="1" ht="29.25" customHeight="1">
      <c r="A130" s="124"/>
      <c r="B130" s="125"/>
      <c r="C130" s="126" t="s">
        <v>198</v>
      </c>
      <c r="D130" s="127" t="s">
        <v>56</v>
      </c>
      <c r="E130" s="127" t="s">
        <v>52</v>
      </c>
      <c r="F130" s="127" t="s">
        <v>53</v>
      </c>
      <c r="G130" s="127" t="s">
        <v>199</v>
      </c>
      <c r="H130" s="127" t="s">
        <v>200</v>
      </c>
      <c r="I130" s="127" t="s">
        <v>201</v>
      </c>
      <c r="J130" s="128" t="s">
        <v>184</v>
      </c>
      <c r="K130" s="129" t="s">
        <v>202</v>
      </c>
      <c r="L130" s="130"/>
      <c r="M130" s="60" t="s">
        <v>1</v>
      </c>
      <c r="N130" s="61" t="s">
        <v>35</v>
      </c>
      <c r="O130" s="61" t="s">
        <v>203</v>
      </c>
      <c r="P130" s="61" t="s">
        <v>204</v>
      </c>
      <c r="Q130" s="61" t="s">
        <v>205</v>
      </c>
      <c r="R130" s="61" t="s">
        <v>206</v>
      </c>
      <c r="S130" s="61" t="s">
        <v>207</v>
      </c>
      <c r="T130" s="62" t="s">
        <v>208</v>
      </c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</row>
    <row r="131" spans="1:65" s="2" customFormat="1" ht="22.9" customHeight="1">
      <c r="A131" s="30"/>
      <c r="B131" s="31"/>
      <c r="C131" s="67" t="s">
        <v>209</v>
      </c>
      <c r="D131" s="30"/>
      <c r="E131" s="30"/>
      <c r="F131" s="30"/>
      <c r="G131" s="30"/>
      <c r="H131" s="30"/>
      <c r="I131" s="30"/>
      <c r="J131" s="131">
        <f>BK131</f>
        <v>0</v>
      </c>
      <c r="K131" s="30"/>
      <c r="L131" s="31"/>
      <c r="M131" s="63"/>
      <c r="N131" s="54"/>
      <c r="O131" s="64"/>
      <c r="P131" s="132">
        <f>P132</f>
        <v>32422.763322999996</v>
      </c>
      <c r="Q131" s="64"/>
      <c r="R131" s="132">
        <f>R132</f>
        <v>10483.701902809997</v>
      </c>
      <c r="S131" s="64"/>
      <c r="T131" s="133">
        <f>T132</f>
        <v>5960.4665000000005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8" t="s">
        <v>70</v>
      </c>
      <c r="AU131" s="18" t="s">
        <v>186</v>
      </c>
      <c r="BK131" s="134">
        <f>BK132</f>
        <v>0</v>
      </c>
    </row>
    <row r="132" spans="1:65" s="12" customFormat="1" ht="25.9" customHeight="1">
      <c r="B132" s="135"/>
      <c r="D132" s="136" t="s">
        <v>70</v>
      </c>
      <c r="E132" s="137" t="s">
        <v>210</v>
      </c>
      <c r="F132" s="137" t="s">
        <v>211</v>
      </c>
      <c r="J132" s="138">
        <f>BK132</f>
        <v>0</v>
      </c>
      <c r="L132" s="135"/>
      <c r="M132" s="139"/>
      <c r="N132" s="140"/>
      <c r="O132" s="140"/>
      <c r="P132" s="141">
        <f>P133+P221+P224+P231+P249+P289+P346+P373+P386+P388</f>
        <v>32422.763322999996</v>
      </c>
      <c r="Q132" s="140"/>
      <c r="R132" s="141">
        <f>R133+R221+R224+R231+R249+R289+R346+R373+R386+R388</f>
        <v>10483.701902809997</v>
      </c>
      <c r="S132" s="140"/>
      <c r="T132" s="142">
        <f>T133+T221+T224+T231+T249+T289+T346+T373+T386+T388</f>
        <v>5960.4665000000005</v>
      </c>
      <c r="AR132" s="136" t="s">
        <v>78</v>
      </c>
      <c r="AT132" s="143" t="s">
        <v>70</v>
      </c>
      <c r="AU132" s="143" t="s">
        <v>71</v>
      </c>
      <c r="AY132" s="136" t="s">
        <v>212</v>
      </c>
      <c r="BK132" s="144">
        <f>BK133+BK221+BK224+BK231+BK249+BK289+BK346+BK373+BK386+BK388</f>
        <v>0</v>
      </c>
    </row>
    <row r="133" spans="1:65" s="12" customFormat="1" ht="22.9" customHeight="1">
      <c r="B133" s="135"/>
      <c r="D133" s="136" t="s">
        <v>70</v>
      </c>
      <c r="E133" s="145" t="s">
        <v>78</v>
      </c>
      <c r="F133" s="145" t="s">
        <v>213</v>
      </c>
      <c r="J133" s="146">
        <f>BK133</f>
        <v>0</v>
      </c>
      <c r="L133" s="135"/>
      <c r="M133" s="139"/>
      <c r="N133" s="140"/>
      <c r="O133" s="140"/>
      <c r="P133" s="141">
        <f>SUM(P134:P220)</f>
        <v>8744.2897560000001</v>
      </c>
      <c r="Q133" s="140"/>
      <c r="R133" s="141">
        <f>SUM(R134:R220)</f>
        <v>9876.3855599999988</v>
      </c>
      <c r="S133" s="140"/>
      <c r="T133" s="142">
        <f>SUM(T134:T220)</f>
        <v>5960.4665000000005</v>
      </c>
      <c r="AR133" s="136" t="s">
        <v>78</v>
      </c>
      <c r="AT133" s="143" t="s">
        <v>70</v>
      </c>
      <c r="AU133" s="143" t="s">
        <v>78</v>
      </c>
      <c r="AY133" s="136" t="s">
        <v>212</v>
      </c>
      <c r="BK133" s="144">
        <f>SUM(BK134:BK220)</f>
        <v>0</v>
      </c>
    </row>
    <row r="134" spans="1:65" s="2" customFormat="1" ht="62.65" customHeight="1">
      <c r="A134" s="30"/>
      <c r="B134" s="147"/>
      <c r="C134" s="148" t="s">
        <v>78</v>
      </c>
      <c r="D134" s="148" t="s">
        <v>214</v>
      </c>
      <c r="E134" s="149" t="s">
        <v>215</v>
      </c>
      <c r="F134" s="150" t="s">
        <v>216</v>
      </c>
      <c r="G134" s="151" t="s">
        <v>217</v>
      </c>
      <c r="H134" s="152">
        <v>1994.02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7.8E-2</v>
      </c>
      <c r="P134" s="157">
        <f>O134*H134</f>
        <v>155.53355999999999</v>
      </c>
      <c r="Q134" s="157">
        <v>0</v>
      </c>
      <c r="R134" s="157">
        <f>Q134*H134</f>
        <v>0</v>
      </c>
      <c r="S134" s="157">
        <v>0.5</v>
      </c>
      <c r="T134" s="158">
        <f>S134*H134</f>
        <v>997.01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219</v>
      </c>
    </row>
    <row r="135" spans="1:65" s="13" customFormat="1">
      <c r="B135" s="161"/>
      <c r="D135" s="162" t="s">
        <v>220</v>
      </c>
      <c r="E135" s="163" t="s">
        <v>1</v>
      </c>
      <c r="F135" s="164" t="s">
        <v>626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627</v>
      </c>
      <c r="H136" s="171">
        <v>799.15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>
      <c r="B137" s="168"/>
      <c r="D137" s="162" t="s">
        <v>220</v>
      </c>
      <c r="E137" s="169" t="s">
        <v>1</v>
      </c>
      <c r="F137" s="170" t="s">
        <v>628</v>
      </c>
      <c r="H137" s="171">
        <v>481.47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629</v>
      </c>
      <c r="H138" s="171">
        <v>713.4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5" customFormat="1">
      <c r="B139" s="175"/>
      <c r="D139" s="162" t="s">
        <v>220</v>
      </c>
      <c r="E139" s="176" t="s">
        <v>1</v>
      </c>
      <c r="F139" s="177" t="s">
        <v>233</v>
      </c>
      <c r="H139" s="178">
        <v>1994.02</v>
      </c>
      <c r="L139" s="175"/>
      <c r="M139" s="179"/>
      <c r="N139" s="180"/>
      <c r="O139" s="180"/>
      <c r="P139" s="180"/>
      <c r="Q139" s="180"/>
      <c r="R139" s="180"/>
      <c r="S139" s="180"/>
      <c r="T139" s="181"/>
      <c r="AT139" s="176" t="s">
        <v>220</v>
      </c>
      <c r="AU139" s="176" t="s">
        <v>80</v>
      </c>
      <c r="AV139" s="15" t="s">
        <v>218</v>
      </c>
      <c r="AW139" s="15" t="s">
        <v>27</v>
      </c>
      <c r="AX139" s="15" t="s">
        <v>78</v>
      </c>
      <c r="AY139" s="176" t="s">
        <v>212</v>
      </c>
    </row>
    <row r="140" spans="1:65" s="2" customFormat="1" ht="66.75" customHeight="1">
      <c r="A140" s="30"/>
      <c r="B140" s="147"/>
      <c r="C140" s="148" t="s">
        <v>80</v>
      </c>
      <c r="D140" s="148" t="s">
        <v>214</v>
      </c>
      <c r="E140" s="149" t="s">
        <v>630</v>
      </c>
      <c r="F140" s="150" t="s">
        <v>631</v>
      </c>
      <c r="G140" s="151" t="s">
        <v>217</v>
      </c>
      <c r="H140" s="152">
        <v>4178.28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0.11899999999999999</v>
      </c>
      <c r="P140" s="157">
        <f>O140*H140</f>
        <v>497.21531999999996</v>
      </c>
      <c r="Q140" s="157">
        <v>0</v>
      </c>
      <c r="R140" s="157">
        <f>Q140*H140</f>
        <v>0</v>
      </c>
      <c r="S140" s="157">
        <v>0.44</v>
      </c>
      <c r="T140" s="158">
        <f>S140*H140</f>
        <v>1838.4431999999999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632</v>
      </c>
    </row>
    <row r="141" spans="1:65" s="13" customFormat="1">
      <c r="B141" s="161"/>
      <c r="D141" s="162" t="s">
        <v>220</v>
      </c>
      <c r="E141" s="163" t="s">
        <v>1</v>
      </c>
      <c r="F141" s="164" t="s">
        <v>633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634</v>
      </c>
      <c r="H142" s="171">
        <v>1598.3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635</v>
      </c>
      <c r="H143" s="171">
        <v>962.94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>
      <c r="B144" s="168"/>
      <c r="D144" s="162" t="s">
        <v>220</v>
      </c>
      <c r="E144" s="169" t="s">
        <v>1</v>
      </c>
      <c r="F144" s="170" t="s">
        <v>636</v>
      </c>
      <c r="H144" s="171">
        <v>1617.04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5" customFormat="1">
      <c r="B145" s="175"/>
      <c r="D145" s="162" t="s">
        <v>220</v>
      </c>
      <c r="E145" s="176" t="s">
        <v>1</v>
      </c>
      <c r="F145" s="177" t="s">
        <v>233</v>
      </c>
      <c r="H145" s="178">
        <v>4178.28</v>
      </c>
      <c r="L145" s="175"/>
      <c r="M145" s="179"/>
      <c r="N145" s="180"/>
      <c r="O145" s="180"/>
      <c r="P145" s="180"/>
      <c r="Q145" s="180"/>
      <c r="R145" s="180"/>
      <c r="S145" s="180"/>
      <c r="T145" s="181"/>
      <c r="AT145" s="176" t="s">
        <v>220</v>
      </c>
      <c r="AU145" s="176" t="s">
        <v>80</v>
      </c>
      <c r="AV145" s="15" t="s">
        <v>218</v>
      </c>
      <c r="AW145" s="15" t="s">
        <v>27</v>
      </c>
      <c r="AX145" s="15" t="s">
        <v>78</v>
      </c>
      <c r="AY145" s="176" t="s">
        <v>212</v>
      </c>
    </row>
    <row r="146" spans="1:65" s="2" customFormat="1" ht="62.65" customHeight="1">
      <c r="A146" s="30"/>
      <c r="B146" s="147"/>
      <c r="C146" s="148" t="s">
        <v>226</v>
      </c>
      <c r="D146" s="148" t="s">
        <v>214</v>
      </c>
      <c r="E146" s="149" t="s">
        <v>223</v>
      </c>
      <c r="F146" s="150" t="s">
        <v>224</v>
      </c>
      <c r="G146" s="151" t="s">
        <v>217</v>
      </c>
      <c r="H146" s="152">
        <v>2649.94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0.19400000000000001</v>
      </c>
      <c r="P146" s="157">
        <f>O146*H146</f>
        <v>514.08836000000008</v>
      </c>
      <c r="Q146" s="157">
        <v>0</v>
      </c>
      <c r="R146" s="157">
        <f>Q146*H146</f>
        <v>0</v>
      </c>
      <c r="S146" s="157">
        <v>0.32500000000000001</v>
      </c>
      <c r="T146" s="158">
        <f>S146*H146</f>
        <v>861.23050000000001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225</v>
      </c>
    </row>
    <row r="147" spans="1:65" s="13" customFormat="1">
      <c r="B147" s="161"/>
      <c r="D147" s="162" t="s">
        <v>220</v>
      </c>
      <c r="E147" s="163" t="s">
        <v>1</v>
      </c>
      <c r="F147" s="164" t="s">
        <v>637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638</v>
      </c>
      <c r="H148" s="171">
        <v>1089.75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639</v>
      </c>
      <c r="H149" s="171">
        <v>656.55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640</v>
      </c>
      <c r="H150" s="171">
        <v>903.64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>
      <c r="B151" s="175"/>
      <c r="D151" s="162" t="s">
        <v>220</v>
      </c>
      <c r="E151" s="176" t="s">
        <v>1</v>
      </c>
      <c r="F151" s="177" t="s">
        <v>233</v>
      </c>
      <c r="H151" s="178">
        <v>2649.94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218</v>
      </c>
      <c r="D152" s="148" t="s">
        <v>214</v>
      </c>
      <c r="E152" s="149" t="s">
        <v>641</v>
      </c>
      <c r="F152" s="150" t="s">
        <v>642</v>
      </c>
      <c r="G152" s="151" t="s">
        <v>217</v>
      </c>
      <c r="H152" s="152">
        <v>7267.64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7.8E-2</v>
      </c>
      <c r="P152" s="157">
        <f>O152*H152</f>
        <v>566.87592000000006</v>
      </c>
      <c r="Q152" s="157">
        <v>0</v>
      </c>
      <c r="R152" s="157">
        <f>Q152*H152</f>
        <v>0</v>
      </c>
      <c r="S152" s="157">
        <v>0.22</v>
      </c>
      <c r="T152" s="158">
        <f>S152*H152</f>
        <v>1598.8808000000001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643</v>
      </c>
    </row>
    <row r="153" spans="1:65" s="13" customFormat="1">
      <c r="B153" s="161"/>
      <c r="D153" s="162" t="s">
        <v>220</v>
      </c>
      <c r="E153" s="163" t="s">
        <v>1</v>
      </c>
      <c r="F153" s="164" t="s">
        <v>644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645</v>
      </c>
      <c r="H154" s="171">
        <v>1670.95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646</v>
      </c>
      <c r="H155" s="171">
        <v>1006.71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4" customFormat="1">
      <c r="B156" s="168"/>
      <c r="D156" s="162" t="s">
        <v>220</v>
      </c>
      <c r="E156" s="169" t="s">
        <v>1</v>
      </c>
      <c r="F156" s="170" t="s">
        <v>647</v>
      </c>
      <c r="H156" s="171">
        <v>1284.1199999999999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71</v>
      </c>
      <c r="AY156" s="169" t="s">
        <v>212</v>
      </c>
    </row>
    <row r="157" spans="1:65" s="16" customFormat="1">
      <c r="B157" s="195"/>
      <c r="D157" s="162" t="s">
        <v>220</v>
      </c>
      <c r="E157" s="196" t="s">
        <v>1</v>
      </c>
      <c r="F157" s="197" t="s">
        <v>648</v>
      </c>
      <c r="H157" s="198">
        <v>3961.7799999999997</v>
      </c>
      <c r="L157" s="195"/>
      <c r="M157" s="199"/>
      <c r="N157" s="200"/>
      <c r="O157" s="200"/>
      <c r="P157" s="200"/>
      <c r="Q157" s="200"/>
      <c r="R157" s="200"/>
      <c r="S157" s="200"/>
      <c r="T157" s="201"/>
      <c r="AT157" s="196" t="s">
        <v>220</v>
      </c>
      <c r="AU157" s="196" t="s">
        <v>80</v>
      </c>
      <c r="AV157" s="16" t="s">
        <v>226</v>
      </c>
      <c r="AW157" s="16" t="s">
        <v>27</v>
      </c>
      <c r="AX157" s="16" t="s">
        <v>71</v>
      </c>
      <c r="AY157" s="196" t="s">
        <v>212</v>
      </c>
    </row>
    <row r="158" spans="1:65" s="13" customFormat="1">
      <c r="B158" s="161"/>
      <c r="D158" s="162" t="s">
        <v>220</v>
      </c>
      <c r="E158" s="163" t="s">
        <v>1</v>
      </c>
      <c r="F158" s="164" t="s">
        <v>649</v>
      </c>
      <c r="H158" s="163" t="s">
        <v>1</v>
      </c>
      <c r="L158" s="161"/>
      <c r="M158" s="165"/>
      <c r="N158" s="166"/>
      <c r="O158" s="166"/>
      <c r="P158" s="166"/>
      <c r="Q158" s="166"/>
      <c r="R158" s="166"/>
      <c r="S158" s="166"/>
      <c r="T158" s="167"/>
      <c r="AT158" s="163" t="s">
        <v>220</v>
      </c>
      <c r="AU158" s="163" t="s">
        <v>80</v>
      </c>
      <c r="AV158" s="13" t="s">
        <v>78</v>
      </c>
      <c r="AW158" s="13" t="s">
        <v>27</v>
      </c>
      <c r="AX158" s="13" t="s">
        <v>71</v>
      </c>
      <c r="AY158" s="163" t="s">
        <v>212</v>
      </c>
    </row>
    <row r="159" spans="1:65" s="14" customFormat="1">
      <c r="B159" s="168"/>
      <c r="D159" s="162" t="s">
        <v>220</v>
      </c>
      <c r="E159" s="169" t="s">
        <v>1</v>
      </c>
      <c r="F159" s="170" t="s">
        <v>650</v>
      </c>
      <c r="H159" s="171">
        <v>1380.35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71</v>
      </c>
      <c r="AY159" s="169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651</v>
      </c>
      <c r="H160" s="171">
        <v>831.63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652</v>
      </c>
      <c r="H161" s="171">
        <v>1093.8800000000001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6" customFormat="1">
      <c r="B162" s="195"/>
      <c r="D162" s="162" t="s">
        <v>220</v>
      </c>
      <c r="E162" s="196" t="s">
        <v>1</v>
      </c>
      <c r="F162" s="197" t="s">
        <v>648</v>
      </c>
      <c r="H162" s="198">
        <v>3305.86</v>
      </c>
      <c r="L162" s="195"/>
      <c r="M162" s="199"/>
      <c r="N162" s="200"/>
      <c r="O162" s="200"/>
      <c r="P162" s="200"/>
      <c r="Q162" s="200"/>
      <c r="R162" s="200"/>
      <c r="S162" s="200"/>
      <c r="T162" s="201"/>
      <c r="AT162" s="196" t="s">
        <v>220</v>
      </c>
      <c r="AU162" s="196" t="s">
        <v>80</v>
      </c>
      <c r="AV162" s="16" t="s">
        <v>226</v>
      </c>
      <c r="AW162" s="16" t="s">
        <v>27</v>
      </c>
      <c r="AX162" s="16" t="s">
        <v>71</v>
      </c>
      <c r="AY162" s="196" t="s">
        <v>212</v>
      </c>
    </row>
    <row r="163" spans="1:65" s="15" customFormat="1">
      <c r="B163" s="175"/>
      <c r="D163" s="162" t="s">
        <v>220</v>
      </c>
      <c r="E163" s="176" t="s">
        <v>1</v>
      </c>
      <c r="F163" s="177" t="s">
        <v>233</v>
      </c>
      <c r="H163" s="178">
        <v>7267.6399999999994</v>
      </c>
      <c r="L163" s="175"/>
      <c r="M163" s="179"/>
      <c r="N163" s="180"/>
      <c r="O163" s="180"/>
      <c r="P163" s="180"/>
      <c r="Q163" s="180"/>
      <c r="R163" s="180"/>
      <c r="S163" s="180"/>
      <c r="T163" s="181"/>
      <c r="AT163" s="176" t="s">
        <v>220</v>
      </c>
      <c r="AU163" s="176" t="s">
        <v>80</v>
      </c>
      <c r="AV163" s="15" t="s">
        <v>218</v>
      </c>
      <c r="AW163" s="15" t="s">
        <v>27</v>
      </c>
      <c r="AX163" s="15" t="s">
        <v>78</v>
      </c>
      <c r="AY163" s="176" t="s">
        <v>212</v>
      </c>
    </row>
    <row r="164" spans="1:65" s="2" customFormat="1" ht="55.5" customHeight="1">
      <c r="A164" s="30"/>
      <c r="B164" s="147"/>
      <c r="C164" s="148" t="s">
        <v>234</v>
      </c>
      <c r="D164" s="148" t="s">
        <v>214</v>
      </c>
      <c r="E164" s="149" t="s">
        <v>230</v>
      </c>
      <c r="F164" s="150" t="s">
        <v>231</v>
      </c>
      <c r="G164" s="151" t="s">
        <v>217</v>
      </c>
      <c r="H164" s="152">
        <v>5756.8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8.9999999999999993E-3</v>
      </c>
      <c r="P164" s="157">
        <f>O164*H164</f>
        <v>51.811199999999999</v>
      </c>
      <c r="Q164" s="157">
        <v>9.0000000000000006E-5</v>
      </c>
      <c r="R164" s="157">
        <f>Q164*H164</f>
        <v>0.51811200000000002</v>
      </c>
      <c r="S164" s="157">
        <v>0.115</v>
      </c>
      <c r="T164" s="158">
        <f>S164*H164</f>
        <v>662.03200000000004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232</v>
      </c>
    </row>
    <row r="165" spans="1:65" s="13" customFormat="1">
      <c r="B165" s="161"/>
      <c r="D165" s="162" t="s">
        <v>220</v>
      </c>
      <c r="E165" s="163" t="s">
        <v>1</v>
      </c>
      <c r="F165" s="164" t="s">
        <v>653</v>
      </c>
      <c r="H165" s="163" t="s">
        <v>1</v>
      </c>
      <c r="L165" s="161"/>
      <c r="M165" s="165"/>
      <c r="N165" s="166"/>
      <c r="O165" s="166"/>
      <c r="P165" s="166"/>
      <c r="Q165" s="166"/>
      <c r="R165" s="166"/>
      <c r="S165" s="166"/>
      <c r="T165" s="167"/>
      <c r="AT165" s="163" t="s">
        <v>220</v>
      </c>
      <c r="AU165" s="163" t="s">
        <v>80</v>
      </c>
      <c r="AV165" s="13" t="s">
        <v>78</v>
      </c>
      <c r="AW165" s="13" t="s">
        <v>27</v>
      </c>
      <c r="AX165" s="13" t="s">
        <v>71</v>
      </c>
      <c r="AY165" s="163" t="s">
        <v>212</v>
      </c>
    </row>
    <row r="166" spans="1:65" s="14" customFormat="1">
      <c r="B166" s="168"/>
      <c r="D166" s="162" t="s">
        <v>220</v>
      </c>
      <c r="E166" s="169" t="s">
        <v>1</v>
      </c>
      <c r="F166" s="170" t="s">
        <v>654</v>
      </c>
      <c r="H166" s="171">
        <v>2560.25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655</v>
      </c>
      <c r="H167" s="171">
        <v>1531.95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656</v>
      </c>
      <c r="H168" s="171">
        <v>1664.6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5" customFormat="1">
      <c r="B169" s="175"/>
      <c r="D169" s="162" t="s">
        <v>220</v>
      </c>
      <c r="E169" s="176" t="s">
        <v>1</v>
      </c>
      <c r="F169" s="177" t="s">
        <v>233</v>
      </c>
      <c r="H169" s="178">
        <v>5756.7999999999993</v>
      </c>
      <c r="L169" s="175"/>
      <c r="M169" s="179"/>
      <c r="N169" s="180"/>
      <c r="O169" s="180"/>
      <c r="P169" s="180"/>
      <c r="Q169" s="180"/>
      <c r="R169" s="180"/>
      <c r="S169" s="180"/>
      <c r="T169" s="181"/>
      <c r="AT169" s="176" t="s">
        <v>220</v>
      </c>
      <c r="AU169" s="176" t="s">
        <v>80</v>
      </c>
      <c r="AV169" s="15" t="s">
        <v>218</v>
      </c>
      <c r="AW169" s="15" t="s">
        <v>27</v>
      </c>
      <c r="AX169" s="15" t="s">
        <v>78</v>
      </c>
      <c r="AY169" s="176" t="s">
        <v>212</v>
      </c>
    </row>
    <row r="170" spans="1:65" s="2" customFormat="1" ht="49.15" customHeight="1">
      <c r="A170" s="30"/>
      <c r="B170" s="147"/>
      <c r="C170" s="148" t="s">
        <v>240</v>
      </c>
      <c r="D170" s="148" t="s">
        <v>214</v>
      </c>
      <c r="E170" s="149" t="s">
        <v>657</v>
      </c>
      <c r="F170" s="150" t="s">
        <v>658</v>
      </c>
      <c r="G170" s="151" t="s">
        <v>249</v>
      </c>
      <c r="H170" s="152">
        <v>14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0.13300000000000001</v>
      </c>
      <c r="P170" s="157">
        <f>O170*H170</f>
        <v>1.8620000000000001</v>
      </c>
      <c r="Q170" s="157">
        <v>0</v>
      </c>
      <c r="R170" s="157">
        <f>Q170*H170</f>
        <v>0</v>
      </c>
      <c r="S170" s="157">
        <v>0.20499999999999999</v>
      </c>
      <c r="T170" s="158">
        <f>S170*H170</f>
        <v>2.8699999999999997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659</v>
      </c>
    </row>
    <row r="171" spans="1:65" s="2" customFormat="1" ht="24.2" customHeight="1">
      <c r="A171" s="30"/>
      <c r="B171" s="147"/>
      <c r="C171" s="148" t="s">
        <v>246</v>
      </c>
      <c r="D171" s="148" t="s">
        <v>214</v>
      </c>
      <c r="E171" s="149" t="s">
        <v>235</v>
      </c>
      <c r="F171" s="150" t="s">
        <v>236</v>
      </c>
      <c r="G171" s="151" t="s">
        <v>237</v>
      </c>
      <c r="H171" s="152">
        <v>820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0.184</v>
      </c>
      <c r="P171" s="157">
        <f>O171*H171</f>
        <v>150.88</v>
      </c>
      <c r="Q171" s="157">
        <v>3.0000000000000001E-5</v>
      </c>
      <c r="R171" s="157">
        <f>Q171*H171</f>
        <v>2.46E-2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238</v>
      </c>
    </row>
    <row r="172" spans="1:65" s="14" customFormat="1">
      <c r="B172" s="168"/>
      <c r="D172" s="162" t="s">
        <v>220</v>
      </c>
      <c r="E172" s="169" t="s">
        <v>1</v>
      </c>
      <c r="F172" s="170" t="s">
        <v>660</v>
      </c>
      <c r="H172" s="171">
        <v>820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37.9" customHeight="1">
      <c r="A173" s="30"/>
      <c r="B173" s="147"/>
      <c r="C173" s="148" t="s">
        <v>252</v>
      </c>
      <c r="D173" s="148" t="s">
        <v>214</v>
      </c>
      <c r="E173" s="149" t="s">
        <v>241</v>
      </c>
      <c r="F173" s="150" t="s">
        <v>242</v>
      </c>
      <c r="G173" s="151" t="s">
        <v>243</v>
      </c>
      <c r="H173" s="152">
        <v>163.98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</v>
      </c>
      <c r="P173" s="157">
        <f>O173*H173</f>
        <v>0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244</v>
      </c>
    </row>
    <row r="174" spans="1:65" s="14" customFormat="1">
      <c r="B174" s="168"/>
      <c r="D174" s="162" t="s">
        <v>220</v>
      </c>
      <c r="E174" s="169" t="s">
        <v>1</v>
      </c>
      <c r="F174" s="170" t="s">
        <v>661</v>
      </c>
      <c r="H174" s="171">
        <v>163.98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90" customHeight="1">
      <c r="A175" s="30"/>
      <c r="B175" s="147"/>
      <c r="C175" s="148" t="s">
        <v>257</v>
      </c>
      <c r="D175" s="148" t="s">
        <v>214</v>
      </c>
      <c r="E175" s="149" t="s">
        <v>247</v>
      </c>
      <c r="F175" s="150" t="s">
        <v>248</v>
      </c>
      <c r="G175" s="151" t="s">
        <v>249</v>
      </c>
      <c r="H175" s="152">
        <v>14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0.58099999999999996</v>
      </c>
      <c r="P175" s="157">
        <f>O175*H175</f>
        <v>8.1340000000000003</v>
      </c>
      <c r="Q175" s="157">
        <v>3.6900000000000002E-2</v>
      </c>
      <c r="R175" s="157">
        <f>Q175*H175</f>
        <v>0.51660000000000006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250</v>
      </c>
    </row>
    <row r="176" spans="1:65" s="14" customFormat="1">
      <c r="B176" s="168"/>
      <c r="D176" s="162" t="s">
        <v>220</v>
      </c>
      <c r="E176" s="169" t="s">
        <v>1</v>
      </c>
      <c r="F176" s="170" t="s">
        <v>662</v>
      </c>
      <c r="H176" s="171">
        <v>14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90" customHeight="1">
      <c r="A177" s="30"/>
      <c r="B177" s="147"/>
      <c r="C177" s="148" t="s">
        <v>262</v>
      </c>
      <c r="D177" s="148" t="s">
        <v>214</v>
      </c>
      <c r="E177" s="149" t="s">
        <v>253</v>
      </c>
      <c r="F177" s="150" t="s">
        <v>254</v>
      </c>
      <c r="G177" s="151" t="s">
        <v>249</v>
      </c>
      <c r="H177" s="152">
        <v>14.4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0.54700000000000004</v>
      </c>
      <c r="P177" s="157">
        <f>O177*H177</f>
        <v>7.8768000000000011</v>
      </c>
      <c r="Q177" s="157">
        <v>3.6900000000000002E-2</v>
      </c>
      <c r="R177" s="157">
        <f>Q177*H177</f>
        <v>0.53136000000000005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255</v>
      </c>
    </row>
    <row r="178" spans="1:65" s="14" customFormat="1">
      <c r="B178" s="168"/>
      <c r="D178" s="162" t="s">
        <v>220</v>
      </c>
      <c r="E178" s="169" t="s">
        <v>1</v>
      </c>
      <c r="F178" s="170" t="s">
        <v>663</v>
      </c>
      <c r="H178" s="171">
        <v>14.4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55.5" customHeight="1">
      <c r="A179" s="30"/>
      <c r="B179" s="147"/>
      <c r="C179" s="148" t="s">
        <v>269</v>
      </c>
      <c r="D179" s="148" t="s">
        <v>214</v>
      </c>
      <c r="E179" s="149" t="s">
        <v>263</v>
      </c>
      <c r="F179" s="150" t="s">
        <v>264</v>
      </c>
      <c r="G179" s="151" t="s">
        <v>265</v>
      </c>
      <c r="H179" s="152">
        <v>4953.7659999999996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0.36199999999999999</v>
      </c>
      <c r="P179" s="157">
        <f>O179*H179</f>
        <v>1793.2632919999999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266</v>
      </c>
    </row>
    <row r="180" spans="1:65" s="13" customFormat="1">
      <c r="B180" s="161"/>
      <c r="D180" s="162" t="s">
        <v>220</v>
      </c>
      <c r="E180" s="163" t="s">
        <v>1</v>
      </c>
      <c r="F180" s="164" t="s">
        <v>267</v>
      </c>
      <c r="H180" s="163" t="s">
        <v>1</v>
      </c>
      <c r="L180" s="161"/>
      <c r="M180" s="165"/>
      <c r="N180" s="166"/>
      <c r="O180" s="166"/>
      <c r="P180" s="166"/>
      <c r="Q180" s="166"/>
      <c r="R180" s="166"/>
      <c r="S180" s="166"/>
      <c r="T180" s="167"/>
      <c r="AT180" s="163" t="s">
        <v>220</v>
      </c>
      <c r="AU180" s="163" t="s">
        <v>80</v>
      </c>
      <c r="AV180" s="13" t="s">
        <v>78</v>
      </c>
      <c r="AW180" s="13" t="s">
        <v>27</v>
      </c>
      <c r="AX180" s="13" t="s">
        <v>71</v>
      </c>
      <c r="AY180" s="163" t="s">
        <v>212</v>
      </c>
    </row>
    <row r="181" spans="1:65" s="14" customFormat="1" ht="22.5">
      <c r="B181" s="168"/>
      <c r="D181" s="162" t="s">
        <v>220</v>
      </c>
      <c r="E181" s="169" t="s">
        <v>1</v>
      </c>
      <c r="F181" s="170" t="s">
        <v>664</v>
      </c>
      <c r="H181" s="171">
        <v>2395.105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665</v>
      </c>
      <c r="H182" s="171">
        <v>1210.8389999999999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71</v>
      </c>
      <c r="AY182" s="169" t="s">
        <v>212</v>
      </c>
    </row>
    <row r="183" spans="1:65" s="14" customFormat="1">
      <c r="B183" s="168"/>
      <c r="D183" s="162" t="s">
        <v>220</v>
      </c>
      <c r="E183" s="169" t="s">
        <v>1</v>
      </c>
      <c r="F183" s="170" t="s">
        <v>666</v>
      </c>
      <c r="H183" s="171">
        <v>2430.09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6" customFormat="1">
      <c r="B184" s="195"/>
      <c r="D184" s="162" t="s">
        <v>220</v>
      </c>
      <c r="E184" s="196" t="s">
        <v>1</v>
      </c>
      <c r="F184" s="197" t="s">
        <v>648</v>
      </c>
      <c r="H184" s="198">
        <v>6036.0339999999997</v>
      </c>
      <c r="L184" s="195"/>
      <c r="M184" s="199"/>
      <c r="N184" s="200"/>
      <c r="O184" s="200"/>
      <c r="P184" s="200"/>
      <c r="Q184" s="200"/>
      <c r="R184" s="200"/>
      <c r="S184" s="200"/>
      <c r="T184" s="201"/>
      <c r="AT184" s="196" t="s">
        <v>220</v>
      </c>
      <c r="AU184" s="196" t="s">
        <v>80</v>
      </c>
      <c r="AV184" s="16" t="s">
        <v>226</v>
      </c>
      <c r="AW184" s="16" t="s">
        <v>27</v>
      </c>
      <c r="AX184" s="16" t="s">
        <v>71</v>
      </c>
      <c r="AY184" s="196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667</v>
      </c>
      <c r="H185" s="171">
        <v>4953.7659999999996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2" customFormat="1" ht="37.9" customHeight="1">
      <c r="A186" s="30"/>
      <c r="B186" s="147"/>
      <c r="C186" s="148" t="s">
        <v>8</v>
      </c>
      <c r="D186" s="148" t="s">
        <v>214</v>
      </c>
      <c r="E186" s="149" t="s">
        <v>270</v>
      </c>
      <c r="F186" s="150" t="s">
        <v>271</v>
      </c>
      <c r="G186" s="151" t="s">
        <v>265</v>
      </c>
      <c r="H186" s="152">
        <v>178.5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1.7629999999999999</v>
      </c>
      <c r="P186" s="157">
        <f>O186*H186</f>
        <v>314.69549999999998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272</v>
      </c>
    </row>
    <row r="187" spans="1:65" s="14" customFormat="1">
      <c r="B187" s="168"/>
      <c r="D187" s="162" t="s">
        <v>220</v>
      </c>
      <c r="E187" s="169" t="s">
        <v>1</v>
      </c>
      <c r="F187" s="170" t="s">
        <v>668</v>
      </c>
      <c r="H187" s="171">
        <v>178.5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37.9" customHeight="1">
      <c r="A188" s="30"/>
      <c r="B188" s="147"/>
      <c r="C188" s="148" t="s">
        <v>279</v>
      </c>
      <c r="D188" s="148" t="s">
        <v>214</v>
      </c>
      <c r="E188" s="149" t="s">
        <v>274</v>
      </c>
      <c r="F188" s="150" t="s">
        <v>275</v>
      </c>
      <c r="G188" s="151" t="s">
        <v>217</v>
      </c>
      <c r="H188" s="152">
        <v>10603.2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0.109</v>
      </c>
      <c r="P188" s="157">
        <f>O188*H188</f>
        <v>1155.7488000000001</v>
      </c>
      <c r="Q188" s="157">
        <v>5.9000000000000003E-4</v>
      </c>
      <c r="R188" s="157">
        <f>Q188*H188</f>
        <v>6.2558880000000006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276</v>
      </c>
    </row>
    <row r="189" spans="1:65" s="14" customFormat="1">
      <c r="B189" s="168"/>
      <c r="D189" s="162" t="s">
        <v>220</v>
      </c>
      <c r="E189" s="169" t="s">
        <v>1</v>
      </c>
      <c r="F189" s="170" t="s">
        <v>669</v>
      </c>
      <c r="H189" s="171">
        <v>5085.5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670</v>
      </c>
      <c r="H190" s="171">
        <v>2188.5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4" customFormat="1">
      <c r="B191" s="168"/>
      <c r="D191" s="162" t="s">
        <v>220</v>
      </c>
      <c r="E191" s="169" t="s">
        <v>1</v>
      </c>
      <c r="F191" s="170" t="s">
        <v>671</v>
      </c>
      <c r="H191" s="171">
        <v>3329.2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5" customFormat="1">
      <c r="B192" s="175"/>
      <c r="D192" s="162" t="s">
        <v>220</v>
      </c>
      <c r="E192" s="176" t="s">
        <v>1</v>
      </c>
      <c r="F192" s="177" t="s">
        <v>233</v>
      </c>
      <c r="H192" s="178">
        <v>10603.2</v>
      </c>
      <c r="L192" s="175"/>
      <c r="M192" s="179"/>
      <c r="N192" s="180"/>
      <c r="O192" s="180"/>
      <c r="P192" s="180"/>
      <c r="Q192" s="180"/>
      <c r="R192" s="180"/>
      <c r="S192" s="180"/>
      <c r="T192" s="181"/>
      <c r="AT192" s="176" t="s">
        <v>220</v>
      </c>
      <c r="AU192" s="176" t="s">
        <v>80</v>
      </c>
      <c r="AV192" s="15" t="s">
        <v>218</v>
      </c>
      <c r="AW192" s="15" t="s">
        <v>27</v>
      </c>
      <c r="AX192" s="15" t="s">
        <v>78</v>
      </c>
      <c r="AY192" s="176" t="s">
        <v>212</v>
      </c>
    </row>
    <row r="193" spans="1:65" s="2" customFormat="1" ht="37.9" customHeight="1">
      <c r="A193" s="30"/>
      <c r="B193" s="147"/>
      <c r="C193" s="148" t="s">
        <v>283</v>
      </c>
      <c r="D193" s="148" t="s">
        <v>214</v>
      </c>
      <c r="E193" s="149" t="s">
        <v>280</v>
      </c>
      <c r="F193" s="150" t="s">
        <v>281</v>
      </c>
      <c r="G193" s="151" t="s">
        <v>217</v>
      </c>
      <c r="H193" s="152">
        <v>10603.2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0.106</v>
      </c>
      <c r="P193" s="157">
        <f>O193*H193</f>
        <v>1123.9392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282</v>
      </c>
    </row>
    <row r="194" spans="1:65" s="14" customFormat="1">
      <c r="B194" s="168"/>
      <c r="D194" s="162" t="s">
        <v>220</v>
      </c>
      <c r="E194" s="169" t="s">
        <v>1</v>
      </c>
      <c r="F194" s="170" t="s">
        <v>669</v>
      </c>
      <c r="H194" s="171">
        <v>5085.5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4" customFormat="1">
      <c r="B195" s="168"/>
      <c r="D195" s="162" t="s">
        <v>220</v>
      </c>
      <c r="E195" s="169" t="s">
        <v>1</v>
      </c>
      <c r="F195" s="170" t="s">
        <v>670</v>
      </c>
      <c r="H195" s="171">
        <v>2188.5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71</v>
      </c>
      <c r="AY195" s="169" t="s">
        <v>212</v>
      </c>
    </row>
    <row r="196" spans="1:65" s="14" customFormat="1">
      <c r="B196" s="168"/>
      <c r="D196" s="162" t="s">
        <v>220</v>
      </c>
      <c r="E196" s="169" t="s">
        <v>1</v>
      </c>
      <c r="F196" s="170" t="s">
        <v>671</v>
      </c>
      <c r="H196" s="171">
        <v>3329.2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71</v>
      </c>
      <c r="AY196" s="169" t="s">
        <v>212</v>
      </c>
    </row>
    <row r="197" spans="1:65" s="15" customFormat="1">
      <c r="B197" s="175"/>
      <c r="D197" s="162" t="s">
        <v>220</v>
      </c>
      <c r="E197" s="176" t="s">
        <v>1</v>
      </c>
      <c r="F197" s="177" t="s">
        <v>233</v>
      </c>
      <c r="H197" s="178">
        <v>10603.2</v>
      </c>
      <c r="L197" s="175"/>
      <c r="M197" s="179"/>
      <c r="N197" s="180"/>
      <c r="O197" s="180"/>
      <c r="P197" s="180"/>
      <c r="Q197" s="180"/>
      <c r="R197" s="180"/>
      <c r="S197" s="180"/>
      <c r="T197" s="181"/>
      <c r="AT197" s="176" t="s">
        <v>220</v>
      </c>
      <c r="AU197" s="176" t="s">
        <v>80</v>
      </c>
      <c r="AV197" s="15" t="s">
        <v>218</v>
      </c>
      <c r="AW197" s="15" t="s">
        <v>27</v>
      </c>
      <c r="AX197" s="15" t="s">
        <v>78</v>
      </c>
      <c r="AY197" s="176" t="s">
        <v>212</v>
      </c>
    </row>
    <row r="198" spans="1:65" s="2" customFormat="1" ht="62.65" customHeight="1">
      <c r="A198" s="30"/>
      <c r="B198" s="147"/>
      <c r="C198" s="148" t="s">
        <v>289</v>
      </c>
      <c r="D198" s="148" t="s">
        <v>214</v>
      </c>
      <c r="E198" s="149" t="s">
        <v>284</v>
      </c>
      <c r="F198" s="150" t="s">
        <v>285</v>
      </c>
      <c r="G198" s="151" t="s">
        <v>265</v>
      </c>
      <c r="H198" s="152">
        <v>4953.7659999999996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8.6999999999999994E-2</v>
      </c>
      <c r="P198" s="157">
        <f>O198*H198</f>
        <v>430.97764199999995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286</v>
      </c>
    </row>
    <row r="199" spans="1:65" s="13" customFormat="1">
      <c r="B199" s="161"/>
      <c r="D199" s="162" t="s">
        <v>220</v>
      </c>
      <c r="E199" s="163" t="s">
        <v>1</v>
      </c>
      <c r="F199" s="164" t="s">
        <v>287</v>
      </c>
      <c r="H199" s="163" t="s">
        <v>1</v>
      </c>
      <c r="L199" s="161"/>
      <c r="M199" s="165"/>
      <c r="N199" s="166"/>
      <c r="O199" s="166"/>
      <c r="P199" s="166"/>
      <c r="Q199" s="166"/>
      <c r="R199" s="166"/>
      <c r="S199" s="166"/>
      <c r="T199" s="167"/>
      <c r="AT199" s="163" t="s">
        <v>220</v>
      </c>
      <c r="AU199" s="163" t="s">
        <v>80</v>
      </c>
      <c r="AV199" s="13" t="s">
        <v>78</v>
      </c>
      <c r="AW199" s="13" t="s">
        <v>27</v>
      </c>
      <c r="AX199" s="13" t="s">
        <v>71</v>
      </c>
      <c r="AY199" s="163" t="s">
        <v>212</v>
      </c>
    </row>
    <row r="200" spans="1:65" s="14" customFormat="1" ht="22.5">
      <c r="B200" s="168"/>
      <c r="D200" s="162" t="s">
        <v>220</v>
      </c>
      <c r="E200" s="169" t="s">
        <v>1</v>
      </c>
      <c r="F200" s="170" t="s">
        <v>672</v>
      </c>
      <c r="H200" s="171">
        <v>4953.7659999999996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78</v>
      </c>
      <c r="AY200" s="169" t="s">
        <v>212</v>
      </c>
    </row>
    <row r="201" spans="1:65" s="2" customFormat="1" ht="66.75" customHeight="1">
      <c r="A201" s="30"/>
      <c r="B201" s="147"/>
      <c r="C201" s="148" t="s">
        <v>294</v>
      </c>
      <c r="D201" s="148" t="s">
        <v>214</v>
      </c>
      <c r="E201" s="149" t="s">
        <v>290</v>
      </c>
      <c r="F201" s="150" t="s">
        <v>291</v>
      </c>
      <c r="G201" s="151" t="s">
        <v>265</v>
      </c>
      <c r="H201" s="152">
        <v>49537.66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5.0000000000000001E-3</v>
      </c>
      <c r="P201" s="157">
        <f>O201*H201</f>
        <v>247.68830000000003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292</v>
      </c>
    </row>
    <row r="202" spans="1:65" s="14" customFormat="1">
      <c r="B202" s="168"/>
      <c r="D202" s="162" t="s">
        <v>220</v>
      </c>
      <c r="F202" s="170" t="s">
        <v>673</v>
      </c>
      <c r="H202" s="171">
        <v>49537.66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3</v>
      </c>
      <c r="AX202" s="14" t="s">
        <v>78</v>
      </c>
      <c r="AY202" s="169" t="s">
        <v>212</v>
      </c>
    </row>
    <row r="203" spans="1:65" s="2" customFormat="1" ht="37.9" customHeight="1">
      <c r="A203" s="30"/>
      <c r="B203" s="147"/>
      <c r="C203" s="148" t="s">
        <v>298</v>
      </c>
      <c r="D203" s="148" t="s">
        <v>214</v>
      </c>
      <c r="E203" s="149" t="s">
        <v>295</v>
      </c>
      <c r="F203" s="150" t="s">
        <v>296</v>
      </c>
      <c r="G203" s="151" t="s">
        <v>265</v>
      </c>
      <c r="H203" s="152">
        <v>4953.7659999999996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8.9999999999999993E-3</v>
      </c>
      <c r="P203" s="157">
        <f>O203*H203</f>
        <v>44.583893999999994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297</v>
      </c>
    </row>
    <row r="204" spans="1:65" s="14" customFormat="1" ht="22.5">
      <c r="B204" s="168"/>
      <c r="D204" s="162" t="s">
        <v>220</v>
      </c>
      <c r="E204" s="169" t="s">
        <v>1</v>
      </c>
      <c r="F204" s="170" t="s">
        <v>672</v>
      </c>
      <c r="H204" s="171">
        <v>4953.7659999999996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304</v>
      </c>
      <c r="D205" s="148" t="s">
        <v>214</v>
      </c>
      <c r="E205" s="149" t="s">
        <v>299</v>
      </c>
      <c r="F205" s="150" t="s">
        <v>674</v>
      </c>
      <c r="G205" s="151" t="s">
        <v>301</v>
      </c>
      <c r="H205" s="152">
        <v>10155.219999999999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</v>
      </c>
      <c r="P205" s="157">
        <f>O205*H205</f>
        <v>0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302</v>
      </c>
    </row>
    <row r="206" spans="1:65" s="14" customFormat="1">
      <c r="B206" s="168"/>
      <c r="D206" s="162" t="s">
        <v>220</v>
      </c>
      <c r="F206" s="170" t="s">
        <v>675</v>
      </c>
      <c r="H206" s="171">
        <v>10155.219999999999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3</v>
      </c>
      <c r="AX206" s="14" t="s">
        <v>78</v>
      </c>
      <c r="AY206" s="169" t="s">
        <v>212</v>
      </c>
    </row>
    <row r="207" spans="1:65" s="2" customFormat="1" ht="44.25" customHeight="1">
      <c r="A207" s="30"/>
      <c r="B207" s="147"/>
      <c r="C207" s="148" t="s">
        <v>310</v>
      </c>
      <c r="D207" s="148" t="s">
        <v>214</v>
      </c>
      <c r="E207" s="149" t="s">
        <v>305</v>
      </c>
      <c r="F207" s="150" t="s">
        <v>306</v>
      </c>
      <c r="G207" s="151" t="s">
        <v>265</v>
      </c>
      <c r="H207" s="152">
        <v>3230.4859999999999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0.32800000000000001</v>
      </c>
      <c r="P207" s="157">
        <f>O207*H207</f>
        <v>1059.599408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307</v>
      </c>
    </row>
    <row r="208" spans="1:65" s="13" customFormat="1">
      <c r="B208" s="161"/>
      <c r="D208" s="162" t="s">
        <v>220</v>
      </c>
      <c r="E208" s="163" t="s">
        <v>1</v>
      </c>
      <c r="F208" s="164" t="s">
        <v>308</v>
      </c>
      <c r="H208" s="163" t="s">
        <v>1</v>
      </c>
      <c r="L208" s="161"/>
      <c r="M208" s="165"/>
      <c r="N208" s="166"/>
      <c r="O208" s="166"/>
      <c r="P208" s="166"/>
      <c r="Q208" s="166"/>
      <c r="R208" s="166"/>
      <c r="S208" s="166"/>
      <c r="T208" s="167"/>
      <c r="AT208" s="163" t="s">
        <v>220</v>
      </c>
      <c r="AU208" s="163" t="s">
        <v>80</v>
      </c>
      <c r="AV208" s="13" t="s">
        <v>78</v>
      </c>
      <c r="AW208" s="13" t="s">
        <v>27</v>
      </c>
      <c r="AX208" s="13" t="s">
        <v>71</v>
      </c>
      <c r="AY208" s="163" t="s">
        <v>212</v>
      </c>
    </row>
    <row r="209" spans="1:65" s="14" customFormat="1">
      <c r="B209" s="168"/>
      <c r="D209" s="162" t="s">
        <v>220</v>
      </c>
      <c r="E209" s="169" t="s">
        <v>1</v>
      </c>
      <c r="F209" s="170" t="s">
        <v>676</v>
      </c>
      <c r="H209" s="171">
        <v>3230.4859999999999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16.5" customHeight="1">
      <c r="A210" s="30"/>
      <c r="B210" s="147"/>
      <c r="C210" s="182" t="s">
        <v>318</v>
      </c>
      <c r="D210" s="182" t="s">
        <v>311</v>
      </c>
      <c r="E210" s="183" t="s">
        <v>312</v>
      </c>
      <c r="F210" s="184" t="s">
        <v>313</v>
      </c>
      <c r="G210" s="185" t="s">
        <v>301</v>
      </c>
      <c r="H210" s="186">
        <v>7020.1869999999999</v>
      </c>
      <c r="I210" s="187"/>
      <c r="J210" s="187">
        <f>ROUND(I210*H210,2)</f>
        <v>0</v>
      </c>
      <c r="K210" s="188"/>
      <c r="L210" s="189"/>
      <c r="M210" s="190" t="s">
        <v>1</v>
      </c>
      <c r="N210" s="191" t="s">
        <v>36</v>
      </c>
      <c r="O210" s="157">
        <v>0</v>
      </c>
      <c r="P210" s="157">
        <f>O210*H210</f>
        <v>0</v>
      </c>
      <c r="Q210" s="157">
        <v>1</v>
      </c>
      <c r="R210" s="157">
        <f>Q210*H210</f>
        <v>7020.1869999999999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252</v>
      </c>
      <c r="AT210" s="159" t="s">
        <v>311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314</v>
      </c>
    </row>
    <row r="211" spans="1:65" s="13" customFormat="1">
      <c r="B211" s="161"/>
      <c r="D211" s="162" t="s">
        <v>220</v>
      </c>
      <c r="E211" s="163" t="s">
        <v>1</v>
      </c>
      <c r="F211" s="164" t="s">
        <v>677</v>
      </c>
      <c r="H211" s="163" t="s">
        <v>1</v>
      </c>
      <c r="L211" s="161"/>
      <c r="M211" s="165"/>
      <c r="N211" s="166"/>
      <c r="O211" s="166"/>
      <c r="P211" s="166"/>
      <c r="Q211" s="166"/>
      <c r="R211" s="166"/>
      <c r="S211" s="166"/>
      <c r="T211" s="167"/>
      <c r="AT211" s="163" t="s">
        <v>220</v>
      </c>
      <c r="AU211" s="163" t="s">
        <v>80</v>
      </c>
      <c r="AV211" s="13" t="s">
        <v>78</v>
      </c>
      <c r="AW211" s="13" t="s">
        <v>27</v>
      </c>
      <c r="AX211" s="13" t="s">
        <v>71</v>
      </c>
      <c r="AY211" s="163" t="s">
        <v>212</v>
      </c>
    </row>
    <row r="212" spans="1:65" s="14" customFormat="1">
      <c r="B212" s="168"/>
      <c r="D212" s="162" t="s">
        <v>220</v>
      </c>
      <c r="E212" s="169" t="s">
        <v>1</v>
      </c>
      <c r="F212" s="170" t="s">
        <v>678</v>
      </c>
      <c r="H212" s="171">
        <v>4203.7049999999999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14" customFormat="1">
      <c r="B213" s="168"/>
      <c r="D213" s="162" t="s">
        <v>220</v>
      </c>
      <c r="F213" s="170" t="s">
        <v>679</v>
      </c>
      <c r="H213" s="171">
        <v>7020.1869999999999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3</v>
      </c>
      <c r="AX213" s="14" t="s">
        <v>78</v>
      </c>
      <c r="AY213" s="169" t="s">
        <v>212</v>
      </c>
    </row>
    <row r="214" spans="1:65" s="2" customFormat="1" ht="66.75" customHeight="1">
      <c r="A214" s="30"/>
      <c r="B214" s="147"/>
      <c r="C214" s="148" t="s">
        <v>7</v>
      </c>
      <c r="D214" s="148" t="s">
        <v>214</v>
      </c>
      <c r="E214" s="149" t="s">
        <v>319</v>
      </c>
      <c r="F214" s="150" t="s">
        <v>320</v>
      </c>
      <c r="G214" s="151" t="s">
        <v>265</v>
      </c>
      <c r="H214" s="152">
        <v>1424.1759999999999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0.435</v>
      </c>
      <c r="P214" s="157">
        <f>O214*H214</f>
        <v>619.51655999999991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321</v>
      </c>
    </row>
    <row r="215" spans="1:65" s="14" customFormat="1">
      <c r="B215" s="168"/>
      <c r="D215" s="162" t="s">
        <v>220</v>
      </c>
      <c r="E215" s="169" t="s">
        <v>1</v>
      </c>
      <c r="F215" s="170" t="s">
        <v>680</v>
      </c>
      <c r="H215" s="171">
        <v>599.36300000000006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>
      <c r="B216" s="168"/>
      <c r="D216" s="162" t="s">
        <v>220</v>
      </c>
      <c r="E216" s="169" t="s">
        <v>1</v>
      </c>
      <c r="F216" s="170" t="s">
        <v>681</v>
      </c>
      <c r="H216" s="171">
        <v>361.10300000000001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4" customFormat="1">
      <c r="B217" s="168"/>
      <c r="D217" s="162" t="s">
        <v>220</v>
      </c>
      <c r="E217" s="169" t="s">
        <v>1</v>
      </c>
      <c r="F217" s="170" t="s">
        <v>682</v>
      </c>
      <c r="H217" s="171">
        <v>463.71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71</v>
      </c>
      <c r="AY217" s="169" t="s">
        <v>212</v>
      </c>
    </row>
    <row r="218" spans="1:65" s="15" customFormat="1">
      <c r="B218" s="175"/>
      <c r="D218" s="162" t="s">
        <v>220</v>
      </c>
      <c r="E218" s="176" t="s">
        <v>1</v>
      </c>
      <c r="F218" s="177" t="s">
        <v>233</v>
      </c>
      <c r="H218" s="178">
        <v>1424.1760000000002</v>
      </c>
      <c r="L218" s="175"/>
      <c r="M218" s="179"/>
      <c r="N218" s="180"/>
      <c r="O218" s="180"/>
      <c r="P218" s="180"/>
      <c r="Q218" s="180"/>
      <c r="R218" s="180"/>
      <c r="S218" s="180"/>
      <c r="T218" s="181"/>
      <c r="AT218" s="176" t="s">
        <v>220</v>
      </c>
      <c r="AU218" s="176" t="s">
        <v>80</v>
      </c>
      <c r="AV218" s="15" t="s">
        <v>218</v>
      </c>
      <c r="AW218" s="15" t="s">
        <v>27</v>
      </c>
      <c r="AX218" s="15" t="s">
        <v>78</v>
      </c>
      <c r="AY218" s="176" t="s">
        <v>212</v>
      </c>
    </row>
    <row r="219" spans="1:65" s="2" customFormat="1" ht="16.5" customHeight="1">
      <c r="A219" s="30"/>
      <c r="B219" s="147"/>
      <c r="C219" s="182" t="s">
        <v>327</v>
      </c>
      <c r="D219" s="182" t="s">
        <v>311</v>
      </c>
      <c r="E219" s="183" t="s">
        <v>323</v>
      </c>
      <c r="F219" s="184" t="s">
        <v>324</v>
      </c>
      <c r="G219" s="185" t="s">
        <v>301</v>
      </c>
      <c r="H219" s="186">
        <v>2848.3519999999999</v>
      </c>
      <c r="I219" s="187"/>
      <c r="J219" s="187">
        <f>ROUND(I219*H219,2)</f>
        <v>0</v>
      </c>
      <c r="K219" s="188"/>
      <c r="L219" s="189"/>
      <c r="M219" s="190" t="s">
        <v>1</v>
      </c>
      <c r="N219" s="191" t="s">
        <v>36</v>
      </c>
      <c r="O219" s="157">
        <v>0</v>
      </c>
      <c r="P219" s="157">
        <f>O219*H219</f>
        <v>0</v>
      </c>
      <c r="Q219" s="157">
        <v>1</v>
      </c>
      <c r="R219" s="157">
        <f>Q219*H219</f>
        <v>2848.3519999999999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252</v>
      </c>
      <c r="AT219" s="159" t="s">
        <v>311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325</v>
      </c>
    </row>
    <row r="220" spans="1:65" s="14" customFormat="1">
      <c r="B220" s="168"/>
      <c r="D220" s="162" t="s">
        <v>220</v>
      </c>
      <c r="F220" s="170" t="s">
        <v>683</v>
      </c>
      <c r="H220" s="171">
        <v>2848.3519999999999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3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80</v>
      </c>
      <c r="F221" s="145" t="s">
        <v>341</v>
      </c>
      <c r="J221" s="146">
        <f>BK221</f>
        <v>0</v>
      </c>
      <c r="L221" s="135"/>
      <c r="M221" s="139"/>
      <c r="N221" s="140"/>
      <c r="O221" s="140"/>
      <c r="P221" s="141">
        <f>SUM(P222:P223)</f>
        <v>672.31799999999998</v>
      </c>
      <c r="Q221" s="140"/>
      <c r="R221" s="141">
        <f>SUM(R222:R223)</f>
        <v>335.65066200000001</v>
      </c>
      <c r="S221" s="140"/>
      <c r="T221" s="142">
        <f>SUM(T222:T223)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SUM(BK222:BK223)</f>
        <v>0</v>
      </c>
    </row>
    <row r="222" spans="1:65" s="2" customFormat="1" ht="55.5" customHeight="1">
      <c r="A222" s="30"/>
      <c r="B222" s="147"/>
      <c r="C222" s="148" t="s">
        <v>331</v>
      </c>
      <c r="D222" s="148" t="s">
        <v>214</v>
      </c>
      <c r="E222" s="149" t="s">
        <v>343</v>
      </c>
      <c r="F222" s="150" t="s">
        <v>344</v>
      </c>
      <c r="G222" s="151" t="s">
        <v>249</v>
      </c>
      <c r="H222" s="152">
        <v>1639.8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0.41</v>
      </c>
      <c r="P222" s="157">
        <f>O222*H222</f>
        <v>672.31799999999998</v>
      </c>
      <c r="Q222" s="157">
        <v>0.20469000000000001</v>
      </c>
      <c r="R222" s="157">
        <f>Q222*H222</f>
        <v>335.65066200000001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345</v>
      </c>
    </row>
    <row r="223" spans="1:65" s="14" customFormat="1">
      <c r="B223" s="168"/>
      <c r="D223" s="162" t="s">
        <v>220</v>
      </c>
      <c r="E223" s="169" t="s">
        <v>1</v>
      </c>
      <c r="F223" s="170" t="s">
        <v>684</v>
      </c>
      <c r="H223" s="171">
        <v>1639.8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12" customFormat="1" ht="22.9" customHeight="1">
      <c r="B224" s="135"/>
      <c r="D224" s="136" t="s">
        <v>70</v>
      </c>
      <c r="E224" s="145" t="s">
        <v>226</v>
      </c>
      <c r="F224" s="145" t="s">
        <v>346</v>
      </c>
      <c r="J224" s="146">
        <f>BK224</f>
        <v>0</v>
      </c>
      <c r="L224" s="135"/>
      <c r="M224" s="139"/>
      <c r="N224" s="140"/>
      <c r="O224" s="140"/>
      <c r="P224" s="141">
        <f>SUM(P225:P230)</f>
        <v>252.5292</v>
      </c>
      <c r="Q224" s="140"/>
      <c r="R224" s="141">
        <f>SUM(R225:R230)</f>
        <v>0</v>
      </c>
      <c r="S224" s="140"/>
      <c r="T224" s="142">
        <f>SUM(T225:T230)</f>
        <v>0</v>
      </c>
      <c r="AR224" s="136" t="s">
        <v>78</v>
      </c>
      <c r="AT224" s="143" t="s">
        <v>70</v>
      </c>
      <c r="AU224" s="143" t="s">
        <v>78</v>
      </c>
      <c r="AY224" s="136" t="s">
        <v>212</v>
      </c>
      <c r="BK224" s="144">
        <f>SUM(BK225:BK230)</f>
        <v>0</v>
      </c>
    </row>
    <row r="225" spans="1:65" s="2" customFormat="1" ht="16.5" customHeight="1">
      <c r="A225" s="30"/>
      <c r="B225" s="147"/>
      <c r="C225" s="148" t="s">
        <v>335</v>
      </c>
      <c r="D225" s="148" t="s">
        <v>214</v>
      </c>
      <c r="E225" s="149" t="s">
        <v>348</v>
      </c>
      <c r="F225" s="150" t="s">
        <v>349</v>
      </c>
      <c r="G225" s="151" t="s">
        <v>249</v>
      </c>
      <c r="H225" s="152">
        <v>1639.8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6.9000000000000006E-2</v>
      </c>
      <c r="P225" s="157">
        <f>O225*H225</f>
        <v>113.14620000000001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350</v>
      </c>
    </row>
    <row r="226" spans="1:65" s="14" customFormat="1">
      <c r="B226" s="168"/>
      <c r="D226" s="162" t="s">
        <v>220</v>
      </c>
      <c r="E226" s="169" t="s">
        <v>1</v>
      </c>
      <c r="F226" s="170" t="s">
        <v>685</v>
      </c>
      <c r="H226" s="171">
        <v>726.5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4" customFormat="1">
      <c r="B227" s="168"/>
      <c r="D227" s="162" t="s">
        <v>220</v>
      </c>
      <c r="E227" s="169" t="s">
        <v>1</v>
      </c>
      <c r="F227" s="170" t="s">
        <v>686</v>
      </c>
      <c r="H227" s="171">
        <v>437.7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4" customFormat="1">
      <c r="B228" s="168"/>
      <c r="D228" s="162" t="s">
        <v>220</v>
      </c>
      <c r="E228" s="169" t="s">
        <v>1</v>
      </c>
      <c r="F228" s="170" t="s">
        <v>687</v>
      </c>
      <c r="H228" s="171">
        <v>475.6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5" customFormat="1">
      <c r="B229" s="175"/>
      <c r="D229" s="162" t="s">
        <v>220</v>
      </c>
      <c r="E229" s="176" t="s">
        <v>1</v>
      </c>
      <c r="F229" s="177" t="s">
        <v>233</v>
      </c>
      <c r="H229" s="178">
        <v>1639.8</v>
      </c>
      <c r="L229" s="175"/>
      <c r="M229" s="179"/>
      <c r="N229" s="180"/>
      <c r="O229" s="180"/>
      <c r="P229" s="180"/>
      <c r="Q229" s="180"/>
      <c r="R229" s="180"/>
      <c r="S229" s="180"/>
      <c r="T229" s="181"/>
      <c r="AT229" s="176" t="s">
        <v>220</v>
      </c>
      <c r="AU229" s="176" t="s">
        <v>80</v>
      </c>
      <c r="AV229" s="15" t="s">
        <v>218</v>
      </c>
      <c r="AW229" s="15" t="s">
        <v>27</v>
      </c>
      <c r="AX229" s="15" t="s">
        <v>78</v>
      </c>
      <c r="AY229" s="176" t="s">
        <v>212</v>
      </c>
    </row>
    <row r="230" spans="1:65" s="2" customFormat="1" ht="24.2" customHeight="1">
      <c r="A230" s="30"/>
      <c r="B230" s="147"/>
      <c r="C230" s="148" t="s">
        <v>342</v>
      </c>
      <c r="D230" s="148" t="s">
        <v>214</v>
      </c>
      <c r="E230" s="149" t="s">
        <v>352</v>
      </c>
      <c r="F230" s="150" t="s">
        <v>353</v>
      </c>
      <c r="G230" s="151" t="s">
        <v>249</v>
      </c>
      <c r="H230" s="152">
        <v>1639.8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8.5000000000000006E-2</v>
      </c>
      <c r="P230" s="157">
        <f>O230*H230</f>
        <v>139.38300000000001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688</v>
      </c>
    </row>
    <row r="231" spans="1:65" s="12" customFormat="1" ht="22.9" customHeight="1">
      <c r="B231" s="135"/>
      <c r="D231" s="136" t="s">
        <v>70</v>
      </c>
      <c r="E231" s="145" t="s">
        <v>218</v>
      </c>
      <c r="F231" s="145" t="s">
        <v>355</v>
      </c>
      <c r="J231" s="146">
        <f>BK231</f>
        <v>0</v>
      </c>
      <c r="L231" s="135"/>
      <c r="M231" s="139"/>
      <c r="N231" s="140"/>
      <c r="O231" s="140"/>
      <c r="P231" s="141">
        <f>SUM(P232:P248)</f>
        <v>479.20196799999997</v>
      </c>
      <c r="Q231" s="140"/>
      <c r="R231" s="141">
        <f>SUM(R232:R248)</f>
        <v>21.354320000000005</v>
      </c>
      <c r="S231" s="140"/>
      <c r="T231" s="142">
        <f>SUM(T232:T248)</f>
        <v>0</v>
      </c>
      <c r="AR231" s="136" t="s">
        <v>78</v>
      </c>
      <c r="AT231" s="143" t="s">
        <v>70</v>
      </c>
      <c r="AU231" s="143" t="s">
        <v>78</v>
      </c>
      <c r="AY231" s="136" t="s">
        <v>212</v>
      </c>
      <c r="BK231" s="144">
        <f>SUM(BK232:BK248)</f>
        <v>0</v>
      </c>
    </row>
    <row r="232" spans="1:65" s="2" customFormat="1" ht="16.5" customHeight="1">
      <c r="A232" s="30"/>
      <c r="B232" s="147"/>
      <c r="C232" s="148" t="s">
        <v>347</v>
      </c>
      <c r="D232" s="148" t="s">
        <v>214</v>
      </c>
      <c r="E232" s="149" t="s">
        <v>357</v>
      </c>
      <c r="F232" s="150" t="s">
        <v>358</v>
      </c>
      <c r="G232" s="151" t="s">
        <v>265</v>
      </c>
      <c r="H232" s="152">
        <v>299.10399999999998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1.3169999999999999</v>
      </c>
      <c r="P232" s="157">
        <f>O232*H232</f>
        <v>393.91996799999998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359</v>
      </c>
    </row>
    <row r="233" spans="1:65" s="14" customFormat="1">
      <c r="B233" s="168"/>
      <c r="D233" s="162" t="s">
        <v>220</v>
      </c>
      <c r="E233" s="169" t="s">
        <v>1</v>
      </c>
      <c r="F233" s="170" t="s">
        <v>689</v>
      </c>
      <c r="H233" s="171">
        <v>119.873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71</v>
      </c>
      <c r="AY233" s="169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690</v>
      </c>
      <c r="H234" s="171">
        <v>72.221000000000004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>
      <c r="B235" s="168"/>
      <c r="D235" s="162" t="s">
        <v>220</v>
      </c>
      <c r="E235" s="169" t="s">
        <v>1</v>
      </c>
      <c r="F235" s="170" t="s">
        <v>691</v>
      </c>
      <c r="H235" s="171">
        <v>107.01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5" customFormat="1">
      <c r="B236" s="175"/>
      <c r="D236" s="162" t="s">
        <v>220</v>
      </c>
      <c r="E236" s="176" t="s">
        <v>1</v>
      </c>
      <c r="F236" s="177" t="s">
        <v>233</v>
      </c>
      <c r="H236" s="178">
        <v>299.10399999999998</v>
      </c>
      <c r="L236" s="175"/>
      <c r="M236" s="179"/>
      <c r="N236" s="180"/>
      <c r="O236" s="180"/>
      <c r="P236" s="180"/>
      <c r="Q236" s="180"/>
      <c r="R236" s="180"/>
      <c r="S236" s="180"/>
      <c r="T236" s="181"/>
      <c r="AT236" s="176" t="s">
        <v>220</v>
      </c>
      <c r="AU236" s="176" t="s">
        <v>80</v>
      </c>
      <c r="AV236" s="15" t="s">
        <v>218</v>
      </c>
      <c r="AW236" s="15" t="s">
        <v>27</v>
      </c>
      <c r="AX236" s="15" t="s">
        <v>78</v>
      </c>
      <c r="AY236" s="176" t="s">
        <v>212</v>
      </c>
    </row>
    <row r="237" spans="1:65" s="2" customFormat="1" ht="24.2" customHeight="1">
      <c r="A237" s="30"/>
      <c r="B237" s="147"/>
      <c r="C237" s="148" t="s">
        <v>351</v>
      </c>
      <c r="D237" s="148" t="s">
        <v>214</v>
      </c>
      <c r="E237" s="149" t="s">
        <v>362</v>
      </c>
      <c r="F237" s="150" t="s">
        <v>363</v>
      </c>
      <c r="G237" s="151" t="s">
        <v>364</v>
      </c>
      <c r="H237" s="152">
        <v>59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1.05</v>
      </c>
      <c r="P237" s="157">
        <f>O237*H237</f>
        <v>61.95</v>
      </c>
      <c r="Q237" s="157">
        <v>0.22394</v>
      </c>
      <c r="R237" s="157">
        <f>Q237*H237</f>
        <v>13.21246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365</v>
      </c>
    </row>
    <row r="238" spans="1:65" s="2" customFormat="1" ht="24.2" customHeight="1">
      <c r="A238" s="30"/>
      <c r="B238" s="147"/>
      <c r="C238" s="182" t="s">
        <v>356</v>
      </c>
      <c r="D238" s="182" t="s">
        <v>311</v>
      </c>
      <c r="E238" s="183" t="s">
        <v>367</v>
      </c>
      <c r="F238" s="184" t="s">
        <v>368</v>
      </c>
      <c r="G238" s="185" t="s">
        <v>364</v>
      </c>
      <c r="H238" s="186">
        <v>4</v>
      </c>
      <c r="I238" s="187"/>
      <c r="J238" s="187">
        <f>ROUND(I238*H238,2)</f>
        <v>0</v>
      </c>
      <c r="K238" s="188"/>
      <c r="L238" s="189"/>
      <c r="M238" s="190" t="s">
        <v>1</v>
      </c>
      <c r="N238" s="191" t="s">
        <v>36</v>
      </c>
      <c r="O238" s="157">
        <v>0</v>
      </c>
      <c r="P238" s="157">
        <f>O238*H238</f>
        <v>0</v>
      </c>
      <c r="Q238" s="157">
        <v>2.3E-2</v>
      </c>
      <c r="R238" s="157">
        <f>Q238*H238</f>
        <v>9.1999999999999998E-2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252</v>
      </c>
      <c r="AT238" s="159" t="s">
        <v>311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369</v>
      </c>
    </row>
    <row r="239" spans="1:65" s="14" customFormat="1">
      <c r="B239" s="168"/>
      <c r="D239" s="162" t="s">
        <v>220</v>
      </c>
      <c r="E239" s="169" t="s">
        <v>1</v>
      </c>
      <c r="F239" s="170" t="s">
        <v>692</v>
      </c>
      <c r="H239" s="171">
        <v>4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24.2" customHeight="1">
      <c r="A240" s="30"/>
      <c r="B240" s="147"/>
      <c r="C240" s="182" t="s">
        <v>361</v>
      </c>
      <c r="D240" s="182" t="s">
        <v>311</v>
      </c>
      <c r="E240" s="183" t="s">
        <v>371</v>
      </c>
      <c r="F240" s="184" t="s">
        <v>372</v>
      </c>
      <c r="G240" s="185" t="s">
        <v>364</v>
      </c>
      <c r="H240" s="186">
        <v>12</v>
      </c>
      <c r="I240" s="187"/>
      <c r="J240" s="187">
        <f>ROUND(I240*H240,2)</f>
        <v>0</v>
      </c>
      <c r="K240" s="188"/>
      <c r="L240" s="189"/>
      <c r="M240" s="190" t="s">
        <v>1</v>
      </c>
      <c r="N240" s="191" t="s">
        <v>36</v>
      </c>
      <c r="O240" s="157">
        <v>0</v>
      </c>
      <c r="P240" s="157">
        <f>O240*H240</f>
        <v>0</v>
      </c>
      <c r="Q240" s="157">
        <v>3.3000000000000002E-2</v>
      </c>
      <c r="R240" s="157">
        <f>Q240*H240</f>
        <v>0.39600000000000002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252</v>
      </c>
      <c r="AT240" s="159" t="s">
        <v>311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373</v>
      </c>
    </row>
    <row r="241" spans="1:65" s="14" customFormat="1">
      <c r="B241" s="168"/>
      <c r="D241" s="162" t="s">
        <v>220</v>
      </c>
      <c r="E241" s="169" t="s">
        <v>1</v>
      </c>
      <c r="F241" s="170" t="s">
        <v>693</v>
      </c>
      <c r="H241" s="171">
        <v>12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78</v>
      </c>
      <c r="AY241" s="169" t="s">
        <v>212</v>
      </c>
    </row>
    <row r="242" spans="1:65" s="2" customFormat="1" ht="24.2" customHeight="1">
      <c r="A242" s="30"/>
      <c r="B242" s="147"/>
      <c r="C242" s="182" t="s">
        <v>366</v>
      </c>
      <c r="D242" s="182" t="s">
        <v>311</v>
      </c>
      <c r="E242" s="183" t="s">
        <v>375</v>
      </c>
      <c r="F242" s="184" t="s">
        <v>376</v>
      </c>
      <c r="G242" s="185" t="s">
        <v>364</v>
      </c>
      <c r="H242" s="186">
        <v>20</v>
      </c>
      <c r="I242" s="187"/>
      <c r="J242" s="187">
        <f>ROUND(I242*H242,2)</f>
        <v>0</v>
      </c>
      <c r="K242" s="188"/>
      <c r="L242" s="189"/>
      <c r="M242" s="190" t="s">
        <v>1</v>
      </c>
      <c r="N242" s="191" t="s">
        <v>36</v>
      </c>
      <c r="O242" s="157">
        <v>0</v>
      </c>
      <c r="P242" s="157">
        <f>O242*H242</f>
        <v>0</v>
      </c>
      <c r="Q242" s="157">
        <v>4.3999999999999997E-2</v>
      </c>
      <c r="R242" s="157">
        <f>Q242*H242</f>
        <v>0.87999999999999989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252</v>
      </c>
      <c r="AT242" s="159" t="s">
        <v>311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377</v>
      </c>
    </row>
    <row r="243" spans="1:65" s="14" customFormat="1">
      <c r="B243" s="168"/>
      <c r="D243" s="162" t="s">
        <v>220</v>
      </c>
      <c r="E243" s="169" t="s">
        <v>1</v>
      </c>
      <c r="F243" s="170" t="s">
        <v>694</v>
      </c>
      <c r="H243" s="171">
        <v>20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24.2" customHeight="1">
      <c r="A244" s="30"/>
      <c r="B244" s="147"/>
      <c r="C244" s="182" t="s">
        <v>370</v>
      </c>
      <c r="D244" s="182" t="s">
        <v>311</v>
      </c>
      <c r="E244" s="183" t="s">
        <v>379</v>
      </c>
      <c r="F244" s="184" t="s">
        <v>380</v>
      </c>
      <c r="G244" s="185" t="s">
        <v>364</v>
      </c>
      <c r="H244" s="186">
        <v>23</v>
      </c>
      <c r="I244" s="187"/>
      <c r="J244" s="187">
        <f>ROUND(I244*H244,2)</f>
        <v>0</v>
      </c>
      <c r="K244" s="188"/>
      <c r="L244" s="189"/>
      <c r="M244" s="190" t="s">
        <v>1</v>
      </c>
      <c r="N244" s="191" t="s">
        <v>36</v>
      </c>
      <c r="O244" s="157">
        <v>0</v>
      </c>
      <c r="P244" s="157">
        <f>O244*H244</f>
        <v>0</v>
      </c>
      <c r="Q244" s="157">
        <v>5.5E-2</v>
      </c>
      <c r="R244" s="157">
        <f>Q244*H244</f>
        <v>1.2649999999999999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252</v>
      </c>
      <c r="AT244" s="159" t="s">
        <v>311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381</v>
      </c>
    </row>
    <row r="245" spans="1:65" s="14" customFormat="1">
      <c r="B245" s="168"/>
      <c r="D245" s="162" t="s">
        <v>220</v>
      </c>
      <c r="E245" s="169" t="s">
        <v>1</v>
      </c>
      <c r="F245" s="170" t="s">
        <v>695</v>
      </c>
      <c r="H245" s="171">
        <v>23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33" customHeight="1">
      <c r="A246" s="30"/>
      <c r="B246" s="147"/>
      <c r="C246" s="148" t="s">
        <v>374</v>
      </c>
      <c r="D246" s="148" t="s">
        <v>214</v>
      </c>
      <c r="E246" s="149" t="s">
        <v>696</v>
      </c>
      <c r="F246" s="150" t="s">
        <v>697</v>
      </c>
      <c r="G246" s="151" t="s">
        <v>364</v>
      </c>
      <c r="H246" s="152">
        <v>19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1.228</v>
      </c>
      <c r="P246" s="157">
        <f>O246*H246</f>
        <v>23.332000000000001</v>
      </c>
      <c r="Q246" s="157">
        <v>0.22394</v>
      </c>
      <c r="R246" s="157">
        <f>Q246*H246</f>
        <v>4.2548599999999999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698</v>
      </c>
    </row>
    <row r="247" spans="1:65" s="2" customFormat="1" ht="24.2" customHeight="1">
      <c r="A247" s="30"/>
      <c r="B247" s="147"/>
      <c r="C247" s="182" t="s">
        <v>378</v>
      </c>
      <c r="D247" s="182" t="s">
        <v>311</v>
      </c>
      <c r="E247" s="183" t="s">
        <v>699</v>
      </c>
      <c r="F247" s="184" t="s">
        <v>700</v>
      </c>
      <c r="G247" s="185" t="s">
        <v>364</v>
      </c>
      <c r="H247" s="186">
        <v>19</v>
      </c>
      <c r="I247" s="187"/>
      <c r="J247" s="187">
        <f>ROUND(I247*H247,2)</f>
        <v>0</v>
      </c>
      <c r="K247" s="188"/>
      <c r="L247" s="189"/>
      <c r="M247" s="190" t="s">
        <v>1</v>
      </c>
      <c r="N247" s="191" t="s">
        <v>36</v>
      </c>
      <c r="O247" s="157">
        <v>0</v>
      </c>
      <c r="P247" s="157">
        <f>O247*H247</f>
        <v>0</v>
      </c>
      <c r="Q247" s="157">
        <v>6.6000000000000003E-2</v>
      </c>
      <c r="R247" s="157">
        <f>Q247*H247</f>
        <v>1.254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252</v>
      </c>
      <c r="AT247" s="159" t="s">
        <v>311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701</v>
      </c>
    </row>
    <row r="248" spans="1:65" s="14" customFormat="1">
      <c r="B248" s="168"/>
      <c r="D248" s="162" t="s">
        <v>220</v>
      </c>
      <c r="E248" s="169" t="s">
        <v>1</v>
      </c>
      <c r="F248" s="170" t="s">
        <v>702</v>
      </c>
      <c r="H248" s="171">
        <v>19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78</v>
      </c>
      <c r="AY248" s="169" t="s">
        <v>212</v>
      </c>
    </row>
    <row r="249" spans="1:65" s="12" customFormat="1" ht="22.9" customHeight="1">
      <c r="B249" s="135"/>
      <c r="D249" s="136" t="s">
        <v>70</v>
      </c>
      <c r="E249" s="145" t="s">
        <v>234</v>
      </c>
      <c r="F249" s="145" t="s">
        <v>382</v>
      </c>
      <c r="J249" s="146">
        <f>BK249</f>
        <v>0</v>
      </c>
      <c r="L249" s="135"/>
      <c r="M249" s="139"/>
      <c r="N249" s="140"/>
      <c r="O249" s="140"/>
      <c r="P249" s="141">
        <f>SUM(P250:P288)</f>
        <v>1149.7339200000001</v>
      </c>
      <c r="Q249" s="140"/>
      <c r="R249" s="141">
        <f>SUM(R250:R288)</f>
        <v>11.842559999999999</v>
      </c>
      <c r="S249" s="140"/>
      <c r="T249" s="142">
        <f>SUM(T250:T288)</f>
        <v>0</v>
      </c>
      <c r="AR249" s="136" t="s">
        <v>78</v>
      </c>
      <c r="AT249" s="143" t="s">
        <v>70</v>
      </c>
      <c r="AU249" s="143" t="s">
        <v>78</v>
      </c>
      <c r="AY249" s="136" t="s">
        <v>212</v>
      </c>
      <c r="BK249" s="144">
        <f>SUM(BK250:BK288)</f>
        <v>0</v>
      </c>
    </row>
    <row r="250" spans="1:65" s="2" customFormat="1" ht="37.9" customHeight="1">
      <c r="A250" s="30"/>
      <c r="B250" s="147"/>
      <c r="C250" s="148" t="s">
        <v>383</v>
      </c>
      <c r="D250" s="148" t="s">
        <v>214</v>
      </c>
      <c r="E250" s="149" t="s">
        <v>703</v>
      </c>
      <c r="F250" s="150" t="s">
        <v>704</v>
      </c>
      <c r="G250" s="151" t="s">
        <v>217</v>
      </c>
      <c r="H250" s="152">
        <v>2031.52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0.02</v>
      </c>
      <c r="P250" s="157">
        <f>O250*H250</f>
        <v>40.630400000000002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705</v>
      </c>
    </row>
    <row r="251" spans="1:65" s="13" customFormat="1">
      <c r="B251" s="161"/>
      <c r="D251" s="162" t="s">
        <v>220</v>
      </c>
      <c r="E251" s="163" t="s">
        <v>1</v>
      </c>
      <c r="F251" s="164" t="s">
        <v>626</v>
      </c>
      <c r="H251" s="163" t="s">
        <v>1</v>
      </c>
      <c r="L251" s="161"/>
      <c r="M251" s="165"/>
      <c r="N251" s="166"/>
      <c r="O251" s="166"/>
      <c r="P251" s="166"/>
      <c r="Q251" s="166"/>
      <c r="R251" s="166"/>
      <c r="S251" s="166"/>
      <c r="T251" s="167"/>
      <c r="AT251" s="163" t="s">
        <v>220</v>
      </c>
      <c r="AU251" s="163" t="s">
        <v>80</v>
      </c>
      <c r="AV251" s="13" t="s">
        <v>78</v>
      </c>
      <c r="AW251" s="13" t="s">
        <v>27</v>
      </c>
      <c r="AX251" s="13" t="s">
        <v>71</v>
      </c>
      <c r="AY251" s="163" t="s">
        <v>212</v>
      </c>
    </row>
    <row r="252" spans="1:65" s="14" customFormat="1">
      <c r="B252" s="168"/>
      <c r="D252" s="162" t="s">
        <v>220</v>
      </c>
      <c r="E252" s="169" t="s">
        <v>1</v>
      </c>
      <c r="F252" s="170" t="s">
        <v>706</v>
      </c>
      <c r="H252" s="171">
        <v>811.9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220</v>
      </c>
      <c r="AU252" s="169" t="s">
        <v>80</v>
      </c>
      <c r="AV252" s="14" t="s">
        <v>80</v>
      </c>
      <c r="AW252" s="14" t="s">
        <v>27</v>
      </c>
      <c r="AX252" s="14" t="s">
        <v>71</v>
      </c>
      <c r="AY252" s="169" t="s">
        <v>212</v>
      </c>
    </row>
    <row r="253" spans="1:65" s="14" customFormat="1">
      <c r="B253" s="168"/>
      <c r="D253" s="162" t="s">
        <v>220</v>
      </c>
      <c r="E253" s="169" t="s">
        <v>1</v>
      </c>
      <c r="F253" s="170" t="s">
        <v>707</v>
      </c>
      <c r="H253" s="171">
        <v>494.22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71</v>
      </c>
      <c r="AY253" s="169" t="s">
        <v>212</v>
      </c>
    </row>
    <row r="254" spans="1:65" s="14" customFormat="1">
      <c r="B254" s="168"/>
      <c r="D254" s="162" t="s">
        <v>220</v>
      </c>
      <c r="E254" s="169" t="s">
        <v>1</v>
      </c>
      <c r="F254" s="170" t="s">
        <v>708</v>
      </c>
      <c r="H254" s="171">
        <v>725.4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71</v>
      </c>
      <c r="AY254" s="169" t="s">
        <v>212</v>
      </c>
    </row>
    <row r="255" spans="1:65" s="15" customFormat="1">
      <c r="B255" s="175"/>
      <c r="D255" s="162" t="s">
        <v>220</v>
      </c>
      <c r="E255" s="176" t="s">
        <v>1</v>
      </c>
      <c r="F255" s="177" t="s">
        <v>233</v>
      </c>
      <c r="H255" s="178">
        <v>2031.52</v>
      </c>
      <c r="L255" s="175"/>
      <c r="M255" s="179"/>
      <c r="N255" s="180"/>
      <c r="O255" s="180"/>
      <c r="P255" s="180"/>
      <c r="Q255" s="180"/>
      <c r="R255" s="180"/>
      <c r="S255" s="180"/>
      <c r="T255" s="181"/>
      <c r="AT255" s="176" t="s">
        <v>220</v>
      </c>
      <c r="AU255" s="176" t="s">
        <v>80</v>
      </c>
      <c r="AV255" s="15" t="s">
        <v>218</v>
      </c>
      <c r="AW255" s="15" t="s">
        <v>27</v>
      </c>
      <c r="AX255" s="15" t="s">
        <v>78</v>
      </c>
      <c r="AY255" s="176" t="s">
        <v>212</v>
      </c>
    </row>
    <row r="256" spans="1:65" s="2" customFormat="1" ht="44.25" customHeight="1">
      <c r="A256" s="30"/>
      <c r="B256" s="147"/>
      <c r="C256" s="148" t="s">
        <v>388</v>
      </c>
      <c r="D256" s="148" t="s">
        <v>214</v>
      </c>
      <c r="E256" s="149" t="s">
        <v>709</v>
      </c>
      <c r="F256" s="150" t="s">
        <v>710</v>
      </c>
      <c r="G256" s="151" t="s">
        <v>217</v>
      </c>
      <c r="H256" s="152">
        <v>6267.42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2.8000000000000001E-2</v>
      </c>
      <c r="P256" s="157">
        <f>O256*H256</f>
        <v>175.48776000000001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711</v>
      </c>
    </row>
    <row r="257" spans="1:65" s="13" customFormat="1">
      <c r="B257" s="161"/>
      <c r="D257" s="162" t="s">
        <v>220</v>
      </c>
      <c r="E257" s="163" t="s">
        <v>1</v>
      </c>
      <c r="F257" s="164" t="s">
        <v>712</v>
      </c>
      <c r="H257" s="163" t="s">
        <v>1</v>
      </c>
      <c r="L257" s="161"/>
      <c r="M257" s="165"/>
      <c r="N257" s="166"/>
      <c r="O257" s="166"/>
      <c r="P257" s="166"/>
      <c r="Q257" s="166"/>
      <c r="R257" s="166"/>
      <c r="S257" s="166"/>
      <c r="T257" s="167"/>
      <c r="AT257" s="163" t="s">
        <v>220</v>
      </c>
      <c r="AU257" s="163" t="s">
        <v>80</v>
      </c>
      <c r="AV257" s="13" t="s">
        <v>78</v>
      </c>
      <c r="AW257" s="13" t="s">
        <v>27</v>
      </c>
      <c r="AX257" s="13" t="s">
        <v>71</v>
      </c>
      <c r="AY257" s="163" t="s">
        <v>212</v>
      </c>
    </row>
    <row r="258" spans="1:65" s="14" customFormat="1">
      <c r="B258" s="168"/>
      <c r="D258" s="162" t="s">
        <v>220</v>
      </c>
      <c r="E258" s="169" t="s">
        <v>1</v>
      </c>
      <c r="F258" s="170" t="s">
        <v>713</v>
      </c>
      <c r="H258" s="171">
        <v>2397.4499999999998</v>
      </c>
      <c r="L258" s="168"/>
      <c r="M258" s="172"/>
      <c r="N258" s="173"/>
      <c r="O258" s="173"/>
      <c r="P258" s="173"/>
      <c r="Q258" s="173"/>
      <c r="R258" s="173"/>
      <c r="S258" s="173"/>
      <c r="T258" s="174"/>
      <c r="AT258" s="169" t="s">
        <v>220</v>
      </c>
      <c r="AU258" s="169" t="s">
        <v>80</v>
      </c>
      <c r="AV258" s="14" t="s">
        <v>80</v>
      </c>
      <c r="AW258" s="14" t="s">
        <v>27</v>
      </c>
      <c r="AX258" s="14" t="s">
        <v>71</v>
      </c>
      <c r="AY258" s="169" t="s">
        <v>212</v>
      </c>
    </row>
    <row r="259" spans="1:65" s="14" customFormat="1">
      <c r="B259" s="168"/>
      <c r="D259" s="162" t="s">
        <v>220</v>
      </c>
      <c r="E259" s="169" t="s">
        <v>1</v>
      </c>
      <c r="F259" s="170" t="s">
        <v>714</v>
      </c>
      <c r="H259" s="171">
        <v>1444.41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71</v>
      </c>
      <c r="AY259" s="169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715</v>
      </c>
      <c r="H260" s="171">
        <v>2425.56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5" customFormat="1">
      <c r="B261" s="175"/>
      <c r="D261" s="162" t="s">
        <v>220</v>
      </c>
      <c r="E261" s="176" t="s">
        <v>1</v>
      </c>
      <c r="F261" s="177" t="s">
        <v>233</v>
      </c>
      <c r="H261" s="178">
        <v>6267.42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220</v>
      </c>
      <c r="AU261" s="176" t="s">
        <v>80</v>
      </c>
      <c r="AV261" s="15" t="s">
        <v>218</v>
      </c>
      <c r="AW261" s="15" t="s">
        <v>27</v>
      </c>
      <c r="AX261" s="15" t="s">
        <v>78</v>
      </c>
      <c r="AY261" s="176" t="s">
        <v>212</v>
      </c>
    </row>
    <row r="262" spans="1:65" s="2" customFormat="1" ht="49.15" customHeight="1">
      <c r="A262" s="30"/>
      <c r="B262" s="147"/>
      <c r="C262" s="148" t="s">
        <v>392</v>
      </c>
      <c r="D262" s="148" t="s">
        <v>214</v>
      </c>
      <c r="E262" s="149" t="s">
        <v>716</v>
      </c>
      <c r="F262" s="150" t="s">
        <v>717</v>
      </c>
      <c r="G262" s="151" t="s">
        <v>217</v>
      </c>
      <c r="H262" s="152">
        <v>3305.86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7.0999999999999994E-2</v>
      </c>
      <c r="P262" s="157">
        <f>O262*H262</f>
        <v>234.71606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718</v>
      </c>
    </row>
    <row r="263" spans="1:65" s="13" customFormat="1">
      <c r="B263" s="161"/>
      <c r="D263" s="162" t="s">
        <v>220</v>
      </c>
      <c r="E263" s="163" t="s">
        <v>1</v>
      </c>
      <c r="F263" s="164" t="s">
        <v>649</v>
      </c>
      <c r="H263" s="163" t="s">
        <v>1</v>
      </c>
      <c r="L263" s="161"/>
      <c r="M263" s="165"/>
      <c r="N263" s="166"/>
      <c r="O263" s="166"/>
      <c r="P263" s="166"/>
      <c r="Q263" s="166"/>
      <c r="R263" s="166"/>
      <c r="S263" s="166"/>
      <c r="T263" s="167"/>
      <c r="AT263" s="163" t="s">
        <v>220</v>
      </c>
      <c r="AU263" s="163" t="s">
        <v>80</v>
      </c>
      <c r="AV263" s="13" t="s">
        <v>78</v>
      </c>
      <c r="AW263" s="13" t="s">
        <v>27</v>
      </c>
      <c r="AX263" s="13" t="s">
        <v>71</v>
      </c>
      <c r="AY263" s="163" t="s">
        <v>212</v>
      </c>
    </row>
    <row r="264" spans="1:65" s="14" customFormat="1">
      <c r="B264" s="168"/>
      <c r="D264" s="162" t="s">
        <v>220</v>
      </c>
      <c r="E264" s="169" t="s">
        <v>1</v>
      </c>
      <c r="F264" s="170" t="s">
        <v>650</v>
      </c>
      <c r="H264" s="171">
        <v>1380.35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4" customFormat="1">
      <c r="B265" s="168"/>
      <c r="D265" s="162" t="s">
        <v>220</v>
      </c>
      <c r="E265" s="169" t="s">
        <v>1</v>
      </c>
      <c r="F265" s="170" t="s">
        <v>651</v>
      </c>
      <c r="H265" s="171">
        <v>831.63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27</v>
      </c>
      <c r="AX265" s="14" t="s">
        <v>71</v>
      </c>
      <c r="AY265" s="169" t="s">
        <v>212</v>
      </c>
    </row>
    <row r="266" spans="1:65" s="14" customFormat="1">
      <c r="B266" s="168"/>
      <c r="D266" s="162" t="s">
        <v>220</v>
      </c>
      <c r="E266" s="169" t="s">
        <v>1</v>
      </c>
      <c r="F266" s="170" t="s">
        <v>652</v>
      </c>
      <c r="H266" s="171">
        <v>1093.8800000000001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27</v>
      </c>
      <c r="AX266" s="14" t="s">
        <v>71</v>
      </c>
      <c r="AY266" s="169" t="s">
        <v>212</v>
      </c>
    </row>
    <row r="267" spans="1:65" s="15" customFormat="1">
      <c r="B267" s="175"/>
      <c r="D267" s="162" t="s">
        <v>220</v>
      </c>
      <c r="E267" s="176" t="s">
        <v>1</v>
      </c>
      <c r="F267" s="177" t="s">
        <v>233</v>
      </c>
      <c r="H267" s="178">
        <v>3305.86</v>
      </c>
      <c r="L267" s="175"/>
      <c r="M267" s="179"/>
      <c r="N267" s="180"/>
      <c r="O267" s="180"/>
      <c r="P267" s="180"/>
      <c r="Q267" s="180"/>
      <c r="R267" s="180"/>
      <c r="S267" s="180"/>
      <c r="T267" s="181"/>
      <c r="AT267" s="176" t="s">
        <v>220</v>
      </c>
      <c r="AU267" s="176" t="s">
        <v>80</v>
      </c>
      <c r="AV267" s="15" t="s">
        <v>218</v>
      </c>
      <c r="AW267" s="15" t="s">
        <v>27</v>
      </c>
      <c r="AX267" s="15" t="s">
        <v>78</v>
      </c>
      <c r="AY267" s="176" t="s">
        <v>212</v>
      </c>
    </row>
    <row r="268" spans="1:65" s="2" customFormat="1" ht="37.9" customHeight="1">
      <c r="A268" s="30"/>
      <c r="B268" s="147"/>
      <c r="C268" s="148" t="s">
        <v>396</v>
      </c>
      <c r="D268" s="148" t="s">
        <v>214</v>
      </c>
      <c r="E268" s="149" t="s">
        <v>719</v>
      </c>
      <c r="F268" s="150" t="s">
        <v>720</v>
      </c>
      <c r="G268" s="151" t="s">
        <v>217</v>
      </c>
      <c r="H268" s="152">
        <v>2649.94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2.7E-2</v>
      </c>
      <c r="P268" s="157">
        <f>O268*H268</f>
        <v>71.548379999999995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721</v>
      </c>
    </row>
    <row r="269" spans="1:65" s="13" customFormat="1">
      <c r="B269" s="161"/>
      <c r="D269" s="162" t="s">
        <v>220</v>
      </c>
      <c r="E269" s="163" t="s">
        <v>1</v>
      </c>
      <c r="F269" s="164" t="s">
        <v>637</v>
      </c>
      <c r="H269" s="163" t="s">
        <v>1</v>
      </c>
      <c r="L269" s="161"/>
      <c r="M269" s="165"/>
      <c r="N269" s="166"/>
      <c r="O269" s="166"/>
      <c r="P269" s="166"/>
      <c r="Q269" s="166"/>
      <c r="R269" s="166"/>
      <c r="S269" s="166"/>
      <c r="T269" s="167"/>
      <c r="AT269" s="163" t="s">
        <v>220</v>
      </c>
      <c r="AU269" s="163" t="s">
        <v>80</v>
      </c>
      <c r="AV269" s="13" t="s">
        <v>78</v>
      </c>
      <c r="AW269" s="13" t="s">
        <v>27</v>
      </c>
      <c r="AX269" s="13" t="s">
        <v>71</v>
      </c>
      <c r="AY269" s="163" t="s">
        <v>212</v>
      </c>
    </row>
    <row r="270" spans="1:65" s="14" customFormat="1">
      <c r="B270" s="168"/>
      <c r="D270" s="162" t="s">
        <v>220</v>
      </c>
      <c r="E270" s="169" t="s">
        <v>1</v>
      </c>
      <c r="F270" s="170" t="s">
        <v>638</v>
      </c>
      <c r="H270" s="171">
        <v>1089.75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4" customFormat="1">
      <c r="B271" s="168"/>
      <c r="D271" s="162" t="s">
        <v>220</v>
      </c>
      <c r="E271" s="169" t="s">
        <v>1</v>
      </c>
      <c r="F271" s="170" t="s">
        <v>639</v>
      </c>
      <c r="H271" s="171">
        <v>656.55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71</v>
      </c>
      <c r="AY271" s="169" t="s">
        <v>212</v>
      </c>
    </row>
    <row r="272" spans="1:65" s="14" customFormat="1">
      <c r="B272" s="168"/>
      <c r="D272" s="162" t="s">
        <v>220</v>
      </c>
      <c r="E272" s="169" t="s">
        <v>1</v>
      </c>
      <c r="F272" s="170" t="s">
        <v>640</v>
      </c>
      <c r="H272" s="171">
        <v>903.64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71</v>
      </c>
      <c r="AY272" s="169" t="s">
        <v>212</v>
      </c>
    </row>
    <row r="273" spans="1:65" s="15" customFormat="1">
      <c r="B273" s="175"/>
      <c r="D273" s="162" t="s">
        <v>220</v>
      </c>
      <c r="E273" s="176" t="s">
        <v>1</v>
      </c>
      <c r="F273" s="177" t="s">
        <v>233</v>
      </c>
      <c r="H273" s="178">
        <v>2649.94</v>
      </c>
      <c r="L273" s="175"/>
      <c r="M273" s="179"/>
      <c r="N273" s="180"/>
      <c r="O273" s="180"/>
      <c r="P273" s="180"/>
      <c r="Q273" s="180"/>
      <c r="R273" s="180"/>
      <c r="S273" s="180"/>
      <c r="T273" s="181"/>
      <c r="AT273" s="176" t="s">
        <v>220</v>
      </c>
      <c r="AU273" s="176" t="s">
        <v>80</v>
      </c>
      <c r="AV273" s="15" t="s">
        <v>218</v>
      </c>
      <c r="AW273" s="15" t="s">
        <v>27</v>
      </c>
      <c r="AX273" s="15" t="s">
        <v>78</v>
      </c>
      <c r="AY273" s="176" t="s">
        <v>212</v>
      </c>
    </row>
    <row r="274" spans="1:65" s="2" customFormat="1" ht="24.2" customHeight="1">
      <c r="A274" s="30"/>
      <c r="B274" s="147"/>
      <c r="C274" s="148" t="s">
        <v>400</v>
      </c>
      <c r="D274" s="148" t="s">
        <v>214</v>
      </c>
      <c r="E274" s="149" t="s">
        <v>397</v>
      </c>
      <c r="F274" s="150" t="s">
        <v>398</v>
      </c>
      <c r="G274" s="151" t="s">
        <v>217</v>
      </c>
      <c r="H274" s="152">
        <v>3961.78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4.0000000000000001E-3</v>
      </c>
      <c r="P274" s="157">
        <f>O274*H274</f>
        <v>15.84712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399</v>
      </c>
    </row>
    <row r="275" spans="1:65" s="2" customFormat="1" ht="24.2" customHeight="1">
      <c r="A275" s="30"/>
      <c r="B275" s="147"/>
      <c r="C275" s="148" t="s">
        <v>404</v>
      </c>
      <c r="D275" s="148" t="s">
        <v>214</v>
      </c>
      <c r="E275" s="149" t="s">
        <v>401</v>
      </c>
      <c r="F275" s="150" t="s">
        <v>402</v>
      </c>
      <c r="G275" s="151" t="s">
        <v>217</v>
      </c>
      <c r="H275" s="152">
        <v>5756.8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2E-3</v>
      </c>
      <c r="P275" s="157">
        <f>O275*H275</f>
        <v>11.5136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403</v>
      </c>
    </row>
    <row r="276" spans="1:65" s="2" customFormat="1" ht="44.25" customHeight="1">
      <c r="A276" s="30"/>
      <c r="B276" s="147"/>
      <c r="C276" s="148" t="s">
        <v>408</v>
      </c>
      <c r="D276" s="148" t="s">
        <v>214</v>
      </c>
      <c r="E276" s="149" t="s">
        <v>722</v>
      </c>
      <c r="F276" s="150" t="s">
        <v>723</v>
      </c>
      <c r="G276" s="151" t="s">
        <v>217</v>
      </c>
      <c r="H276" s="152">
        <v>5756.8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1.6E-2</v>
      </c>
      <c r="P276" s="157">
        <f>O276*H276</f>
        <v>92.108800000000002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724</v>
      </c>
    </row>
    <row r="277" spans="1:65" s="13" customFormat="1">
      <c r="B277" s="161"/>
      <c r="D277" s="162" t="s">
        <v>220</v>
      </c>
      <c r="E277" s="163" t="s">
        <v>1</v>
      </c>
      <c r="F277" s="164" t="s">
        <v>653</v>
      </c>
      <c r="H277" s="163" t="s">
        <v>1</v>
      </c>
      <c r="L277" s="161"/>
      <c r="M277" s="165"/>
      <c r="N277" s="166"/>
      <c r="O277" s="166"/>
      <c r="P277" s="166"/>
      <c r="Q277" s="166"/>
      <c r="R277" s="166"/>
      <c r="S277" s="166"/>
      <c r="T277" s="167"/>
      <c r="AT277" s="163" t="s">
        <v>220</v>
      </c>
      <c r="AU277" s="163" t="s">
        <v>80</v>
      </c>
      <c r="AV277" s="13" t="s">
        <v>78</v>
      </c>
      <c r="AW277" s="13" t="s">
        <v>27</v>
      </c>
      <c r="AX277" s="13" t="s">
        <v>71</v>
      </c>
      <c r="AY277" s="163" t="s">
        <v>212</v>
      </c>
    </row>
    <row r="278" spans="1:65" s="14" customFormat="1">
      <c r="B278" s="168"/>
      <c r="D278" s="162" t="s">
        <v>220</v>
      </c>
      <c r="E278" s="169" t="s">
        <v>1</v>
      </c>
      <c r="F278" s="170" t="s">
        <v>654</v>
      </c>
      <c r="H278" s="171">
        <v>2560.25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4" customFormat="1">
      <c r="B279" s="168"/>
      <c r="D279" s="162" t="s">
        <v>220</v>
      </c>
      <c r="E279" s="169" t="s">
        <v>1</v>
      </c>
      <c r="F279" s="170" t="s">
        <v>655</v>
      </c>
      <c r="H279" s="171">
        <v>1531.95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27</v>
      </c>
      <c r="AX279" s="14" t="s">
        <v>71</v>
      </c>
      <c r="AY279" s="169" t="s">
        <v>212</v>
      </c>
    </row>
    <row r="280" spans="1:65" s="14" customFormat="1">
      <c r="B280" s="168"/>
      <c r="D280" s="162" t="s">
        <v>220</v>
      </c>
      <c r="E280" s="169" t="s">
        <v>1</v>
      </c>
      <c r="F280" s="170" t="s">
        <v>656</v>
      </c>
      <c r="H280" s="171">
        <v>1664.6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71</v>
      </c>
      <c r="AY280" s="169" t="s">
        <v>212</v>
      </c>
    </row>
    <row r="281" spans="1:65" s="15" customFormat="1">
      <c r="B281" s="175"/>
      <c r="D281" s="162" t="s">
        <v>220</v>
      </c>
      <c r="E281" s="176" t="s">
        <v>1</v>
      </c>
      <c r="F281" s="177" t="s">
        <v>233</v>
      </c>
      <c r="H281" s="178">
        <v>5756.7999999999993</v>
      </c>
      <c r="L281" s="175"/>
      <c r="M281" s="179"/>
      <c r="N281" s="180"/>
      <c r="O281" s="180"/>
      <c r="P281" s="180"/>
      <c r="Q281" s="180"/>
      <c r="R281" s="180"/>
      <c r="S281" s="180"/>
      <c r="T281" s="181"/>
      <c r="AT281" s="176" t="s">
        <v>220</v>
      </c>
      <c r="AU281" s="176" t="s">
        <v>80</v>
      </c>
      <c r="AV281" s="15" t="s">
        <v>218</v>
      </c>
      <c r="AW281" s="15" t="s">
        <v>27</v>
      </c>
      <c r="AX281" s="15" t="s">
        <v>78</v>
      </c>
      <c r="AY281" s="176" t="s">
        <v>212</v>
      </c>
    </row>
    <row r="282" spans="1:65" s="2" customFormat="1" ht="44.25" customHeight="1">
      <c r="A282" s="30"/>
      <c r="B282" s="147"/>
      <c r="C282" s="148" t="s">
        <v>414</v>
      </c>
      <c r="D282" s="148" t="s">
        <v>214</v>
      </c>
      <c r="E282" s="149" t="s">
        <v>725</v>
      </c>
      <c r="F282" s="150" t="s">
        <v>726</v>
      </c>
      <c r="G282" s="151" t="s">
        <v>217</v>
      </c>
      <c r="H282" s="152">
        <v>3961.78</v>
      </c>
      <c r="I282" s="153"/>
      <c r="J282" s="153">
        <f>ROUND(I282*H282,2)</f>
        <v>0</v>
      </c>
      <c r="K282" s="154"/>
      <c r="L282" s="31"/>
      <c r="M282" s="155" t="s">
        <v>1</v>
      </c>
      <c r="N282" s="156" t="s">
        <v>36</v>
      </c>
      <c r="O282" s="157">
        <v>0.09</v>
      </c>
      <c r="P282" s="157">
        <f>O282*H282</f>
        <v>356.56020000000001</v>
      </c>
      <c r="Q282" s="157">
        <v>0</v>
      </c>
      <c r="R282" s="157">
        <f>Q282*H282</f>
        <v>0</v>
      </c>
      <c r="S282" s="157">
        <v>0</v>
      </c>
      <c r="T282" s="158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218</v>
      </c>
      <c r="AT282" s="159" t="s">
        <v>214</v>
      </c>
      <c r="AU282" s="159" t="s">
        <v>80</v>
      </c>
      <c r="AY282" s="18" t="s">
        <v>212</v>
      </c>
      <c r="BE282" s="160">
        <f>IF(N282="základní",J282,0)</f>
        <v>0</v>
      </c>
      <c r="BF282" s="160">
        <f>IF(N282="snížená",J282,0)</f>
        <v>0</v>
      </c>
      <c r="BG282" s="160">
        <f>IF(N282="zákl. přenesená",J282,0)</f>
        <v>0</v>
      </c>
      <c r="BH282" s="160">
        <f>IF(N282="sníž. přenesená",J282,0)</f>
        <v>0</v>
      </c>
      <c r="BI282" s="160">
        <f>IF(N282="nulová",J282,0)</f>
        <v>0</v>
      </c>
      <c r="BJ282" s="18" t="s">
        <v>78</v>
      </c>
      <c r="BK282" s="160">
        <f>ROUND(I282*H282,2)</f>
        <v>0</v>
      </c>
      <c r="BL282" s="18" t="s">
        <v>218</v>
      </c>
      <c r="BM282" s="159" t="s">
        <v>727</v>
      </c>
    </row>
    <row r="283" spans="1:65" s="13" customFormat="1">
      <c r="B283" s="161"/>
      <c r="D283" s="162" t="s">
        <v>220</v>
      </c>
      <c r="E283" s="163" t="s">
        <v>1</v>
      </c>
      <c r="F283" s="164" t="s">
        <v>644</v>
      </c>
      <c r="H283" s="163" t="s">
        <v>1</v>
      </c>
      <c r="L283" s="161"/>
      <c r="M283" s="165"/>
      <c r="N283" s="166"/>
      <c r="O283" s="166"/>
      <c r="P283" s="166"/>
      <c r="Q283" s="166"/>
      <c r="R283" s="166"/>
      <c r="S283" s="166"/>
      <c r="T283" s="167"/>
      <c r="AT283" s="163" t="s">
        <v>220</v>
      </c>
      <c r="AU283" s="163" t="s">
        <v>80</v>
      </c>
      <c r="AV283" s="13" t="s">
        <v>78</v>
      </c>
      <c r="AW283" s="13" t="s">
        <v>27</v>
      </c>
      <c r="AX283" s="13" t="s">
        <v>71</v>
      </c>
      <c r="AY283" s="163" t="s">
        <v>212</v>
      </c>
    </row>
    <row r="284" spans="1:65" s="14" customFormat="1">
      <c r="B284" s="168"/>
      <c r="D284" s="162" t="s">
        <v>220</v>
      </c>
      <c r="E284" s="169" t="s">
        <v>1</v>
      </c>
      <c r="F284" s="170" t="s">
        <v>645</v>
      </c>
      <c r="H284" s="171">
        <v>1670.95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71</v>
      </c>
      <c r="AY284" s="169" t="s">
        <v>212</v>
      </c>
    </row>
    <row r="285" spans="1:65" s="14" customFormat="1">
      <c r="B285" s="168"/>
      <c r="D285" s="162" t="s">
        <v>220</v>
      </c>
      <c r="E285" s="169" t="s">
        <v>1</v>
      </c>
      <c r="F285" s="170" t="s">
        <v>646</v>
      </c>
      <c r="H285" s="171">
        <v>1006.71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4" customFormat="1">
      <c r="B286" s="168"/>
      <c r="D286" s="162" t="s">
        <v>220</v>
      </c>
      <c r="E286" s="169" t="s">
        <v>1</v>
      </c>
      <c r="F286" s="170" t="s">
        <v>647</v>
      </c>
      <c r="H286" s="171">
        <v>1284.1199999999999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5" customFormat="1">
      <c r="B287" s="175"/>
      <c r="D287" s="162" t="s">
        <v>220</v>
      </c>
      <c r="E287" s="176" t="s">
        <v>1</v>
      </c>
      <c r="F287" s="177" t="s">
        <v>233</v>
      </c>
      <c r="H287" s="178">
        <v>3961.78</v>
      </c>
      <c r="L287" s="175"/>
      <c r="M287" s="179"/>
      <c r="N287" s="180"/>
      <c r="O287" s="180"/>
      <c r="P287" s="180"/>
      <c r="Q287" s="180"/>
      <c r="R287" s="180"/>
      <c r="S287" s="180"/>
      <c r="T287" s="181"/>
      <c r="AT287" s="176" t="s">
        <v>220</v>
      </c>
      <c r="AU287" s="176" t="s">
        <v>80</v>
      </c>
      <c r="AV287" s="15" t="s">
        <v>218</v>
      </c>
      <c r="AW287" s="15" t="s">
        <v>27</v>
      </c>
      <c r="AX287" s="15" t="s">
        <v>78</v>
      </c>
      <c r="AY287" s="176" t="s">
        <v>212</v>
      </c>
    </row>
    <row r="288" spans="1:65" s="2" customFormat="1" ht="24.2" customHeight="1">
      <c r="A288" s="30"/>
      <c r="B288" s="147"/>
      <c r="C288" s="148" t="s">
        <v>418</v>
      </c>
      <c r="D288" s="148" t="s">
        <v>214</v>
      </c>
      <c r="E288" s="149" t="s">
        <v>409</v>
      </c>
      <c r="F288" s="150" t="s">
        <v>410</v>
      </c>
      <c r="G288" s="151" t="s">
        <v>249</v>
      </c>
      <c r="H288" s="152">
        <v>3289.6</v>
      </c>
      <c r="I288" s="153"/>
      <c r="J288" s="153">
        <f>ROUND(I288*H288,2)</f>
        <v>0</v>
      </c>
      <c r="K288" s="154"/>
      <c r="L288" s="31"/>
      <c r="M288" s="155" t="s">
        <v>1</v>
      </c>
      <c r="N288" s="156" t="s">
        <v>36</v>
      </c>
      <c r="O288" s="157">
        <v>4.5999999999999999E-2</v>
      </c>
      <c r="P288" s="157">
        <f>O288*H288</f>
        <v>151.32159999999999</v>
      </c>
      <c r="Q288" s="157">
        <v>3.5999999999999999E-3</v>
      </c>
      <c r="R288" s="157">
        <f>Q288*H288</f>
        <v>11.842559999999999</v>
      </c>
      <c r="S288" s="157">
        <v>0</v>
      </c>
      <c r="T288" s="158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218</v>
      </c>
      <c r="AT288" s="159" t="s">
        <v>214</v>
      </c>
      <c r="AU288" s="159" t="s">
        <v>80</v>
      </c>
      <c r="AY288" s="18" t="s">
        <v>212</v>
      </c>
      <c r="BE288" s="160">
        <f>IF(N288="základní",J288,0)</f>
        <v>0</v>
      </c>
      <c r="BF288" s="160">
        <f>IF(N288="snížená",J288,0)</f>
        <v>0</v>
      </c>
      <c r="BG288" s="160">
        <f>IF(N288="zákl. přenesená",J288,0)</f>
        <v>0</v>
      </c>
      <c r="BH288" s="160">
        <f>IF(N288="sníž. přenesená",J288,0)</f>
        <v>0</v>
      </c>
      <c r="BI288" s="160">
        <f>IF(N288="nulová",J288,0)</f>
        <v>0</v>
      </c>
      <c r="BJ288" s="18" t="s">
        <v>78</v>
      </c>
      <c r="BK288" s="160">
        <f>ROUND(I288*H288,2)</f>
        <v>0</v>
      </c>
      <c r="BL288" s="18" t="s">
        <v>218</v>
      </c>
      <c r="BM288" s="159" t="s">
        <v>728</v>
      </c>
    </row>
    <row r="289" spans="1:65" s="12" customFormat="1" ht="22.9" customHeight="1">
      <c r="B289" s="135"/>
      <c r="D289" s="136" t="s">
        <v>70</v>
      </c>
      <c r="E289" s="145" t="s">
        <v>252</v>
      </c>
      <c r="F289" s="145" t="s">
        <v>413</v>
      </c>
      <c r="J289" s="146">
        <f>BK289</f>
        <v>0</v>
      </c>
      <c r="L289" s="135"/>
      <c r="M289" s="139"/>
      <c r="N289" s="140"/>
      <c r="O289" s="140"/>
      <c r="P289" s="141">
        <f>SUM(P290:P345)</f>
        <v>1381.3788000000002</v>
      </c>
      <c r="Q289" s="140"/>
      <c r="R289" s="141">
        <f>SUM(R290:R345)</f>
        <v>230.21327980999999</v>
      </c>
      <c r="S289" s="140"/>
      <c r="T289" s="142">
        <f>SUM(T290:T345)</f>
        <v>0</v>
      </c>
      <c r="AR289" s="136" t="s">
        <v>78</v>
      </c>
      <c r="AT289" s="143" t="s">
        <v>70</v>
      </c>
      <c r="AU289" s="143" t="s">
        <v>78</v>
      </c>
      <c r="AY289" s="136" t="s">
        <v>212</v>
      </c>
      <c r="BK289" s="144">
        <f>SUM(BK290:BK345)</f>
        <v>0</v>
      </c>
    </row>
    <row r="290" spans="1:65" s="2" customFormat="1" ht="44.25" customHeight="1">
      <c r="A290" s="30"/>
      <c r="B290" s="147"/>
      <c r="C290" s="148" t="s">
        <v>423</v>
      </c>
      <c r="D290" s="148" t="s">
        <v>214</v>
      </c>
      <c r="E290" s="149" t="s">
        <v>729</v>
      </c>
      <c r="F290" s="150" t="s">
        <v>730</v>
      </c>
      <c r="G290" s="151" t="s">
        <v>249</v>
      </c>
      <c r="H290" s="152">
        <v>470.5</v>
      </c>
      <c r="I290" s="153"/>
      <c r="J290" s="153">
        <f>ROUND(I290*H290,2)</f>
        <v>0</v>
      </c>
      <c r="K290" s="154"/>
      <c r="L290" s="31"/>
      <c r="M290" s="155" t="s">
        <v>1</v>
      </c>
      <c r="N290" s="156" t="s">
        <v>36</v>
      </c>
      <c r="O290" s="157">
        <v>0.33</v>
      </c>
      <c r="P290" s="157">
        <f>O290*H290</f>
        <v>155.26500000000001</v>
      </c>
      <c r="Q290" s="157">
        <v>0</v>
      </c>
      <c r="R290" s="157">
        <f>Q290*H290</f>
        <v>0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218</v>
      </c>
      <c r="AT290" s="159" t="s">
        <v>214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218</v>
      </c>
      <c r="BM290" s="159" t="s">
        <v>731</v>
      </c>
    </row>
    <row r="291" spans="1:65" s="2" customFormat="1" ht="24.2" customHeight="1">
      <c r="A291" s="30"/>
      <c r="B291" s="147"/>
      <c r="C291" s="182" t="s">
        <v>427</v>
      </c>
      <c r="D291" s="182" t="s">
        <v>311</v>
      </c>
      <c r="E291" s="183" t="s">
        <v>732</v>
      </c>
      <c r="F291" s="184" t="s">
        <v>733</v>
      </c>
      <c r="G291" s="185" t="s">
        <v>249</v>
      </c>
      <c r="H291" s="186">
        <v>477.55799999999999</v>
      </c>
      <c r="I291" s="187"/>
      <c r="J291" s="187">
        <f>ROUND(I291*H291,2)</f>
        <v>0</v>
      </c>
      <c r="K291" s="188"/>
      <c r="L291" s="189"/>
      <c r="M291" s="190" t="s">
        <v>1</v>
      </c>
      <c r="N291" s="191" t="s">
        <v>36</v>
      </c>
      <c r="O291" s="157">
        <v>0</v>
      </c>
      <c r="P291" s="157">
        <f>O291*H291</f>
        <v>0</v>
      </c>
      <c r="Q291" s="157">
        <v>3.14E-3</v>
      </c>
      <c r="R291" s="157">
        <f>Q291*H291</f>
        <v>1.49953212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252</v>
      </c>
      <c r="AT291" s="159" t="s">
        <v>311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734</v>
      </c>
    </row>
    <row r="292" spans="1:65" s="14" customFormat="1">
      <c r="B292" s="168"/>
      <c r="D292" s="162" t="s">
        <v>220</v>
      </c>
      <c r="F292" s="170" t="s">
        <v>735</v>
      </c>
      <c r="H292" s="171">
        <v>477.55799999999999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3</v>
      </c>
      <c r="AX292" s="14" t="s">
        <v>78</v>
      </c>
      <c r="AY292" s="169" t="s">
        <v>212</v>
      </c>
    </row>
    <row r="293" spans="1:65" s="2" customFormat="1" ht="37.9" customHeight="1">
      <c r="A293" s="30"/>
      <c r="B293" s="147"/>
      <c r="C293" s="148" t="s">
        <v>431</v>
      </c>
      <c r="D293" s="148" t="s">
        <v>214</v>
      </c>
      <c r="E293" s="149" t="s">
        <v>736</v>
      </c>
      <c r="F293" s="150" t="s">
        <v>737</v>
      </c>
      <c r="G293" s="151" t="s">
        <v>249</v>
      </c>
      <c r="H293" s="152">
        <v>7.7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0.312</v>
      </c>
      <c r="P293" s="157">
        <f>O293*H293</f>
        <v>2.4024000000000001</v>
      </c>
      <c r="Q293" s="157">
        <v>1.0000000000000001E-5</v>
      </c>
      <c r="R293" s="157">
        <f>Q293*H293</f>
        <v>7.7000000000000001E-5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738</v>
      </c>
    </row>
    <row r="294" spans="1:65" s="2" customFormat="1" ht="21.75" customHeight="1">
      <c r="A294" s="30"/>
      <c r="B294" s="147"/>
      <c r="C294" s="182" t="s">
        <v>435</v>
      </c>
      <c r="D294" s="182" t="s">
        <v>311</v>
      </c>
      <c r="E294" s="183" t="s">
        <v>739</v>
      </c>
      <c r="F294" s="184" t="s">
        <v>740</v>
      </c>
      <c r="G294" s="185" t="s">
        <v>249</v>
      </c>
      <c r="H294" s="186">
        <v>7.931</v>
      </c>
      <c r="I294" s="187"/>
      <c r="J294" s="187">
        <f>ROUND(I294*H294,2)</f>
        <v>0</v>
      </c>
      <c r="K294" s="188"/>
      <c r="L294" s="189"/>
      <c r="M294" s="190" t="s">
        <v>1</v>
      </c>
      <c r="N294" s="191" t="s">
        <v>36</v>
      </c>
      <c r="O294" s="157">
        <v>0</v>
      </c>
      <c r="P294" s="157">
        <f>O294*H294</f>
        <v>0</v>
      </c>
      <c r="Q294" s="157">
        <v>6.7299999999999999E-3</v>
      </c>
      <c r="R294" s="157">
        <f>Q294*H294</f>
        <v>5.337563E-2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252</v>
      </c>
      <c r="AT294" s="159" t="s">
        <v>311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741</v>
      </c>
    </row>
    <row r="295" spans="1:65" s="14" customFormat="1">
      <c r="B295" s="168"/>
      <c r="D295" s="162" t="s">
        <v>220</v>
      </c>
      <c r="F295" s="170" t="s">
        <v>742</v>
      </c>
      <c r="H295" s="171">
        <v>7.931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3</v>
      </c>
      <c r="AX295" s="14" t="s">
        <v>78</v>
      </c>
      <c r="AY295" s="169" t="s">
        <v>212</v>
      </c>
    </row>
    <row r="296" spans="1:65" s="2" customFormat="1" ht="37.9" customHeight="1">
      <c r="A296" s="30"/>
      <c r="B296" s="147"/>
      <c r="C296" s="148" t="s">
        <v>439</v>
      </c>
      <c r="D296" s="148" t="s">
        <v>214</v>
      </c>
      <c r="E296" s="149" t="s">
        <v>743</v>
      </c>
      <c r="F296" s="150" t="s">
        <v>744</v>
      </c>
      <c r="G296" s="151" t="s">
        <v>249</v>
      </c>
      <c r="H296" s="152">
        <v>1632.1</v>
      </c>
      <c r="I296" s="153"/>
      <c r="J296" s="153">
        <f>ROUND(I296*H296,2)</f>
        <v>0</v>
      </c>
      <c r="K296" s="154"/>
      <c r="L296" s="31"/>
      <c r="M296" s="155" t="s">
        <v>1</v>
      </c>
      <c r="N296" s="156" t="s">
        <v>36</v>
      </c>
      <c r="O296" s="157">
        <v>0.36</v>
      </c>
      <c r="P296" s="157">
        <f>O296*H296</f>
        <v>587.55599999999993</v>
      </c>
      <c r="Q296" s="157">
        <v>2.0000000000000002E-5</v>
      </c>
      <c r="R296" s="157">
        <f>Q296*H296</f>
        <v>3.2641999999999997E-2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417</v>
      </c>
    </row>
    <row r="297" spans="1:65" s="14" customFormat="1">
      <c r="B297" s="168"/>
      <c r="D297" s="162" t="s">
        <v>220</v>
      </c>
      <c r="E297" s="169" t="s">
        <v>1</v>
      </c>
      <c r="F297" s="170" t="s">
        <v>745</v>
      </c>
      <c r="H297" s="171">
        <v>1632.1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78</v>
      </c>
      <c r="AY297" s="169" t="s">
        <v>212</v>
      </c>
    </row>
    <row r="298" spans="1:65" s="2" customFormat="1" ht="21.75" customHeight="1">
      <c r="A298" s="30"/>
      <c r="B298" s="147"/>
      <c r="C298" s="182" t="s">
        <v>443</v>
      </c>
      <c r="D298" s="182" t="s">
        <v>311</v>
      </c>
      <c r="E298" s="183" t="s">
        <v>746</v>
      </c>
      <c r="F298" s="184" t="s">
        <v>747</v>
      </c>
      <c r="G298" s="185" t="s">
        <v>249</v>
      </c>
      <c r="H298" s="186">
        <v>1681.0630000000001</v>
      </c>
      <c r="I298" s="187"/>
      <c r="J298" s="187">
        <f>ROUND(I298*H298,2)</f>
        <v>0</v>
      </c>
      <c r="K298" s="188"/>
      <c r="L298" s="189"/>
      <c r="M298" s="190" t="s">
        <v>1</v>
      </c>
      <c r="N298" s="191" t="s">
        <v>36</v>
      </c>
      <c r="O298" s="157">
        <v>0</v>
      </c>
      <c r="P298" s="157">
        <f>O298*H298</f>
        <v>0</v>
      </c>
      <c r="Q298" s="157">
        <v>1.6619999999999999E-2</v>
      </c>
      <c r="R298" s="157">
        <f>Q298*H298</f>
        <v>27.939267060000002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252</v>
      </c>
      <c r="AT298" s="159" t="s">
        <v>311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748</v>
      </c>
    </row>
    <row r="299" spans="1:65" s="14" customFormat="1">
      <c r="B299" s="168"/>
      <c r="D299" s="162" t="s">
        <v>220</v>
      </c>
      <c r="F299" s="170" t="s">
        <v>749</v>
      </c>
      <c r="H299" s="171">
        <v>1681.0630000000001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3</v>
      </c>
      <c r="AX299" s="14" t="s">
        <v>78</v>
      </c>
      <c r="AY299" s="169" t="s">
        <v>212</v>
      </c>
    </row>
    <row r="300" spans="1:65" s="2" customFormat="1" ht="44.25" customHeight="1">
      <c r="A300" s="30"/>
      <c r="B300" s="147"/>
      <c r="C300" s="148" t="s">
        <v>750</v>
      </c>
      <c r="D300" s="148" t="s">
        <v>214</v>
      </c>
      <c r="E300" s="149" t="s">
        <v>751</v>
      </c>
      <c r="F300" s="150" t="s">
        <v>752</v>
      </c>
      <c r="G300" s="151" t="s">
        <v>364</v>
      </c>
      <c r="H300" s="152">
        <v>6</v>
      </c>
      <c r="I300" s="153"/>
      <c r="J300" s="153">
        <f t="shared" ref="J300:J306" si="0">ROUND(I300*H300,2)</f>
        <v>0</v>
      </c>
      <c r="K300" s="154"/>
      <c r="L300" s="31"/>
      <c r="M300" s="155" t="s">
        <v>1</v>
      </c>
      <c r="N300" s="156" t="s">
        <v>36</v>
      </c>
      <c r="O300" s="157">
        <v>0.94699999999999995</v>
      </c>
      <c r="P300" s="157">
        <f t="shared" ref="P300:P306" si="1">O300*H300</f>
        <v>5.6819999999999995</v>
      </c>
      <c r="Q300" s="157">
        <v>0</v>
      </c>
      <c r="R300" s="157">
        <f t="shared" ref="R300:R306" si="2">Q300*H300</f>
        <v>0</v>
      </c>
      <c r="S300" s="157">
        <v>0</v>
      </c>
      <c r="T300" s="158">
        <f t="shared" ref="T300:T306" si="3"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9" t="s">
        <v>218</v>
      </c>
      <c r="AT300" s="159" t="s">
        <v>214</v>
      </c>
      <c r="AU300" s="159" t="s">
        <v>80</v>
      </c>
      <c r="AY300" s="18" t="s">
        <v>212</v>
      </c>
      <c r="BE300" s="160">
        <f t="shared" ref="BE300:BE306" si="4">IF(N300="základní",J300,0)</f>
        <v>0</v>
      </c>
      <c r="BF300" s="160">
        <f t="shared" ref="BF300:BF306" si="5">IF(N300="snížená",J300,0)</f>
        <v>0</v>
      </c>
      <c r="BG300" s="160">
        <f t="shared" ref="BG300:BG306" si="6">IF(N300="zákl. přenesená",J300,0)</f>
        <v>0</v>
      </c>
      <c r="BH300" s="160">
        <f t="shared" ref="BH300:BH306" si="7">IF(N300="sníž. přenesená",J300,0)</f>
        <v>0</v>
      </c>
      <c r="BI300" s="160">
        <f t="shared" ref="BI300:BI306" si="8">IF(N300="nulová",J300,0)</f>
        <v>0</v>
      </c>
      <c r="BJ300" s="18" t="s">
        <v>78</v>
      </c>
      <c r="BK300" s="160">
        <f t="shared" ref="BK300:BK306" si="9">ROUND(I300*H300,2)</f>
        <v>0</v>
      </c>
      <c r="BL300" s="18" t="s">
        <v>218</v>
      </c>
      <c r="BM300" s="159" t="s">
        <v>753</v>
      </c>
    </row>
    <row r="301" spans="1:65" s="2" customFormat="1" ht="16.5" customHeight="1">
      <c r="A301" s="30"/>
      <c r="B301" s="147"/>
      <c r="C301" s="182" t="s">
        <v>754</v>
      </c>
      <c r="D301" s="182" t="s">
        <v>311</v>
      </c>
      <c r="E301" s="183" t="s">
        <v>755</v>
      </c>
      <c r="F301" s="184" t="s">
        <v>756</v>
      </c>
      <c r="G301" s="185" t="s">
        <v>364</v>
      </c>
      <c r="H301" s="186">
        <v>1</v>
      </c>
      <c r="I301" s="187"/>
      <c r="J301" s="187">
        <f t="shared" si="0"/>
        <v>0</v>
      </c>
      <c r="K301" s="188"/>
      <c r="L301" s="189"/>
      <c r="M301" s="190" t="s">
        <v>1</v>
      </c>
      <c r="N301" s="191" t="s">
        <v>36</v>
      </c>
      <c r="O301" s="157">
        <v>0</v>
      </c>
      <c r="P301" s="157">
        <f t="shared" si="1"/>
        <v>0</v>
      </c>
      <c r="Q301" s="157">
        <v>5.5999999999999995E-4</v>
      </c>
      <c r="R301" s="157">
        <f t="shared" si="2"/>
        <v>5.5999999999999995E-4</v>
      </c>
      <c r="S301" s="157">
        <v>0</v>
      </c>
      <c r="T301" s="158">
        <f t="shared" si="3"/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252</v>
      </c>
      <c r="AT301" s="159" t="s">
        <v>311</v>
      </c>
      <c r="AU301" s="159" t="s">
        <v>80</v>
      </c>
      <c r="AY301" s="18" t="s">
        <v>212</v>
      </c>
      <c r="BE301" s="160">
        <f t="shared" si="4"/>
        <v>0</v>
      </c>
      <c r="BF301" s="160">
        <f t="shared" si="5"/>
        <v>0</v>
      </c>
      <c r="BG301" s="160">
        <f t="shared" si="6"/>
        <v>0</v>
      </c>
      <c r="BH301" s="160">
        <f t="shared" si="7"/>
        <v>0</v>
      </c>
      <c r="BI301" s="160">
        <f t="shared" si="8"/>
        <v>0</v>
      </c>
      <c r="BJ301" s="18" t="s">
        <v>78</v>
      </c>
      <c r="BK301" s="160">
        <f t="shared" si="9"/>
        <v>0</v>
      </c>
      <c r="BL301" s="18" t="s">
        <v>218</v>
      </c>
      <c r="BM301" s="159" t="s">
        <v>757</v>
      </c>
    </row>
    <row r="302" spans="1:65" s="2" customFormat="1" ht="16.5" customHeight="1">
      <c r="A302" s="30"/>
      <c r="B302" s="147"/>
      <c r="C302" s="182" t="s">
        <v>758</v>
      </c>
      <c r="D302" s="182" t="s">
        <v>311</v>
      </c>
      <c r="E302" s="183" t="s">
        <v>759</v>
      </c>
      <c r="F302" s="184" t="s">
        <v>760</v>
      </c>
      <c r="G302" s="185" t="s">
        <v>364</v>
      </c>
      <c r="H302" s="186">
        <v>1</v>
      </c>
      <c r="I302" s="187"/>
      <c r="J302" s="187">
        <f t="shared" si="0"/>
        <v>0</v>
      </c>
      <c r="K302" s="188"/>
      <c r="L302" s="189"/>
      <c r="M302" s="190" t="s">
        <v>1</v>
      </c>
      <c r="N302" s="191" t="s">
        <v>36</v>
      </c>
      <c r="O302" s="157">
        <v>0</v>
      </c>
      <c r="P302" s="157">
        <f t="shared" si="1"/>
        <v>0</v>
      </c>
      <c r="Q302" s="157">
        <v>2.7999999999999998E-4</v>
      </c>
      <c r="R302" s="157">
        <f t="shared" si="2"/>
        <v>2.7999999999999998E-4</v>
      </c>
      <c r="S302" s="157">
        <v>0</v>
      </c>
      <c r="T302" s="158">
        <f t="shared" si="3"/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252</v>
      </c>
      <c r="AT302" s="159" t="s">
        <v>311</v>
      </c>
      <c r="AU302" s="159" t="s">
        <v>80</v>
      </c>
      <c r="AY302" s="18" t="s">
        <v>212</v>
      </c>
      <c r="BE302" s="160">
        <f t="shared" si="4"/>
        <v>0</v>
      </c>
      <c r="BF302" s="160">
        <f t="shared" si="5"/>
        <v>0</v>
      </c>
      <c r="BG302" s="160">
        <f t="shared" si="6"/>
        <v>0</v>
      </c>
      <c r="BH302" s="160">
        <f t="shared" si="7"/>
        <v>0</v>
      </c>
      <c r="BI302" s="160">
        <f t="shared" si="8"/>
        <v>0</v>
      </c>
      <c r="BJ302" s="18" t="s">
        <v>78</v>
      </c>
      <c r="BK302" s="160">
        <f t="shared" si="9"/>
        <v>0</v>
      </c>
      <c r="BL302" s="18" t="s">
        <v>218</v>
      </c>
      <c r="BM302" s="159" t="s">
        <v>761</v>
      </c>
    </row>
    <row r="303" spans="1:65" s="2" customFormat="1" ht="16.5" customHeight="1">
      <c r="A303" s="30"/>
      <c r="B303" s="147"/>
      <c r="C303" s="182" t="s">
        <v>762</v>
      </c>
      <c r="D303" s="182" t="s">
        <v>311</v>
      </c>
      <c r="E303" s="183" t="s">
        <v>763</v>
      </c>
      <c r="F303" s="184" t="s">
        <v>764</v>
      </c>
      <c r="G303" s="185" t="s">
        <v>364</v>
      </c>
      <c r="H303" s="186">
        <v>2</v>
      </c>
      <c r="I303" s="187"/>
      <c r="J303" s="187">
        <f t="shared" si="0"/>
        <v>0</v>
      </c>
      <c r="K303" s="188"/>
      <c r="L303" s="189"/>
      <c r="M303" s="190" t="s">
        <v>1</v>
      </c>
      <c r="N303" s="191" t="s">
        <v>36</v>
      </c>
      <c r="O303" s="157">
        <v>0</v>
      </c>
      <c r="P303" s="157">
        <f t="shared" si="1"/>
        <v>0</v>
      </c>
      <c r="Q303" s="157">
        <v>1.9000000000000001E-4</v>
      </c>
      <c r="R303" s="157">
        <f t="shared" si="2"/>
        <v>3.8000000000000002E-4</v>
      </c>
      <c r="S303" s="157">
        <v>0</v>
      </c>
      <c r="T303" s="158">
        <f t="shared" si="3"/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252</v>
      </c>
      <c r="AT303" s="159" t="s">
        <v>311</v>
      </c>
      <c r="AU303" s="159" t="s">
        <v>80</v>
      </c>
      <c r="AY303" s="18" t="s">
        <v>212</v>
      </c>
      <c r="BE303" s="160">
        <f t="shared" si="4"/>
        <v>0</v>
      </c>
      <c r="BF303" s="160">
        <f t="shared" si="5"/>
        <v>0</v>
      </c>
      <c r="BG303" s="160">
        <f t="shared" si="6"/>
        <v>0</v>
      </c>
      <c r="BH303" s="160">
        <f t="shared" si="7"/>
        <v>0</v>
      </c>
      <c r="BI303" s="160">
        <f t="shared" si="8"/>
        <v>0</v>
      </c>
      <c r="BJ303" s="18" t="s">
        <v>78</v>
      </c>
      <c r="BK303" s="160">
        <f t="shared" si="9"/>
        <v>0</v>
      </c>
      <c r="BL303" s="18" t="s">
        <v>218</v>
      </c>
      <c r="BM303" s="159" t="s">
        <v>765</v>
      </c>
    </row>
    <row r="304" spans="1:65" s="2" customFormat="1" ht="24.2" customHeight="1">
      <c r="A304" s="30"/>
      <c r="B304" s="147"/>
      <c r="C304" s="182" t="s">
        <v>766</v>
      </c>
      <c r="D304" s="182" t="s">
        <v>311</v>
      </c>
      <c r="E304" s="183" t="s">
        <v>767</v>
      </c>
      <c r="F304" s="184" t="s">
        <v>768</v>
      </c>
      <c r="G304" s="185" t="s">
        <v>364</v>
      </c>
      <c r="H304" s="186">
        <v>2</v>
      </c>
      <c r="I304" s="187"/>
      <c r="J304" s="187">
        <f t="shared" si="0"/>
        <v>0</v>
      </c>
      <c r="K304" s="188"/>
      <c r="L304" s="189"/>
      <c r="M304" s="190" t="s">
        <v>1</v>
      </c>
      <c r="N304" s="191" t="s">
        <v>36</v>
      </c>
      <c r="O304" s="157">
        <v>0</v>
      </c>
      <c r="P304" s="157">
        <f t="shared" si="1"/>
        <v>0</v>
      </c>
      <c r="Q304" s="157">
        <v>3.6000000000000002E-4</v>
      </c>
      <c r="R304" s="157">
        <f t="shared" si="2"/>
        <v>7.2000000000000005E-4</v>
      </c>
      <c r="S304" s="157">
        <v>0</v>
      </c>
      <c r="T304" s="158">
        <f t="shared" si="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252</v>
      </c>
      <c r="AT304" s="159" t="s">
        <v>311</v>
      </c>
      <c r="AU304" s="159" t="s">
        <v>80</v>
      </c>
      <c r="AY304" s="18" t="s">
        <v>212</v>
      </c>
      <c r="BE304" s="160">
        <f t="shared" si="4"/>
        <v>0</v>
      </c>
      <c r="BF304" s="160">
        <f t="shared" si="5"/>
        <v>0</v>
      </c>
      <c r="BG304" s="160">
        <f t="shared" si="6"/>
        <v>0</v>
      </c>
      <c r="BH304" s="160">
        <f t="shared" si="7"/>
        <v>0</v>
      </c>
      <c r="BI304" s="160">
        <f t="shared" si="8"/>
        <v>0</v>
      </c>
      <c r="BJ304" s="18" t="s">
        <v>78</v>
      </c>
      <c r="BK304" s="160">
        <f t="shared" si="9"/>
        <v>0</v>
      </c>
      <c r="BL304" s="18" t="s">
        <v>218</v>
      </c>
      <c r="BM304" s="159" t="s">
        <v>769</v>
      </c>
    </row>
    <row r="305" spans="1:65" s="2" customFormat="1" ht="24.2" customHeight="1">
      <c r="A305" s="30"/>
      <c r="B305" s="147"/>
      <c r="C305" s="148" t="s">
        <v>447</v>
      </c>
      <c r="D305" s="148" t="s">
        <v>214</v>
      </c>
      <c r="E305" s="149" t="s">
        <v>428</v>
      </c>
      <c r="F305" s="150" t="s">
        <v>429</v>
      </c>
      <c r="G305" s="151" t="s">
        <v>364</v>
      </c>
      <c r="H305" s="152">
        <v>78</v>
      </c>
      <c r="I305" s="153"/>
      <c r="J305" s="153">
        <f t="shared" si="0"/>
        <v>0</v>
      </c>
      <c r="K305" s="154"/>
      <c r="L305" s="31"/>
      <c r="M305" s="155" t="s">
        <v>1</v>
      </c>
      <c r="N305" s="156" t="s">
        <v>36</v>
      </c>
      <c r="O305" s="157">
        <v>1.5620000000000001</v>
      </c>
      <c r="P305" s="157">
        <f t="shared" si="1"/>
        <v>121.836</v>
      </c>
      <c r="Q305" s="157">
        <v>1.0189999999999999E-2</v>
      </c>
      <c r="R305" s="157">
        <f t="shared" si="2"/>
        <v>0.79481999999999997</v>
      </c>
      <c r="S305" s="157">
        <v>0</v>
      </c>
      <c r="T305" s="158">
        <f t="shared" si="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9" t="s">
        <v>218</v>
      </c>
      <c r="AT305" s="159" t="s">
        <v>214</v>
      </c>
      <c r="AU305" s="159" t="s">
        <v>80</v>
      </c>
      <c r="AY305" s="18" t="s">
        <v>212</v>
      </c>
      <c r="BE305" s="160">
        <f t="shared" si="4"/>
        <v>0</v>
      </c>
      <c r="BF305" s="160">
        <f t="shared" si="5"/>
        <v>0</v>
      </c>
      <c r="BG305" s="160">
        <f t="shared" si="6"/>
        <v>0</v>
      </c>
      <c r="BH305" s="160">
        <f t="shared" si="7"/>
        <v>0</v>
      </c>
      <c r="BI305" s="160">
        <f t="shared" si="8"/>
        <v>0</v>
      </c>
      <c r="BJ305" s="18" t="s">
        <v>78</v>
      </c>
      <c r="BK305" s="160">
        <f t="shared" si="9"/>
        <v>0</v>
      </c>
      <c r="BL305" s="18" t="s">
        <v>218</v>
      </c>
      <c r="BM305" s="159" t="s">
        <v>430</v>
      </c>
    </row>
    <row r="306" spans="1:65" s="2" customFormat="1" ht="21.75" customHeight="1">
      <c r="A306" s="30"/>
      <c r="B306" s="147"/>
      <c r="C306" s="182" t="s">
        <v>451</v>
      </c>
      <c r="D306" s="182" t="s">
        <v>311</v>
      </c>
      <c r="E306" s="183" t="s">
        <v>432</v>
      </c>
      <c r="F306" s="184" t="s">
        <v>433</v>
      </c>
      <c r="G306" s="185" t="s">
        <v>364</v>
      </c>
      <c r="H306" s="186">
        <v>25</v>
      </c>
      <c r="I306" s="187"/>
      <c r="J306" s="187">
        <f t="shared" si="0"/>
        <v>0</v>
      </c>
      <c r="K306" s="188"/>
      <c r="L306" s="189"/>
      <c r="M306" s="190" t="s">
        <v>1</v>
      </c>
      <c r="N306" s="191" t="s">
        <v>36</v>
      </c>
      <c r="O306" s="157">
        <v>0</v>
      </c>
      <c r="P306" s="157">
        <f t="shared" si="1"/>
        <v>0</v>
      </c>
      <c r="Q306" s="157">
        <v>0.254</v>
      </c>
      <c r="R306" s="157">
        <f t="shared" si="2"/>
        <v>6.35</v>
      </c>
      <c r="S306" s="157">
        <v>0</v>
      </c>
      <c r="T306" s="158">
        <f t="shared" si="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252</v>
      </c>
      <c r="AT306" s="159" t="s">
        <v>311</v>
      </c>
      <c r="AU306" s="159" t="s">
        <v>80</v>
      </c>
      <c r="AY306" s="18" t="s">
        <v>212</v>
      </c>
      <c r="BE306" s="160">
        <f t="shared" si="4"/>
        <v>0</v>
      </c>
      <c r="BF306" s="160">
        <f t="shared" si="5"/>
        <v>0</v>
      </c>
      <c r="BG306" s="160">
        <f t="shared" si="6"/>
        <v>0</v>
      </c>
      <c r="BH306" s="160">
        <f t="shared" si="7"/>
        <v>0</v>
      </c>
      <c r="BI306" s="160">
        <f t="shared" si="8"/>
        <v>0</v>
      </c>
      <c r="BJ306" s="18" t="s">
        <v>78</v>
      </c>
      <c r="BK306" s="160">
        <f t="shared" si="9"/>
        <v>0</v>
      </c>
      <c r="BL306" s="18" t="s">
        <v>218</v>
      </c>
      <c r="BM306" s="159" t="s">
        <v>434</v>
      </c>
    </row>
    <row r="307" spans="1:65" s="14" customFormat="1">
      <c r="B307" s="168"/>
      <c r="D307" s="162" t="s">
        <v>220</v>
      </c>
      <c r="E307" s="169" t="s">
        <v>1</v>
      </c>
      <c r="F307" s="170" t="s">
        <v>770</v>
      </c>
      <c r="H307" s="171">
        <v>25</v>
      </c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220</v>
      </c>
      <c r="AU307" s="169" t="s">
        <v>80</v>
      </c>
      <c r="AV307" s="14" t="s">
        <v>80</v>
      </c>
      <c r="AW307" s="14" t="s">
        <v>27</v>
      </c>
      <c r="AX307" s="14" t="s">
        <v>78</v>
      </c>
      <c r="AY307" s="169" t="s">
        <v>212</v>
      </c>
    </row>
    <row r="308" spans="1:65" s="2" customFormat="1" ht="21.75" customHeight="1">
      <c r="A308" s="30"/>
      <c r="B308" s="147"/>
      <c r="C308" s="182" t="s">
        <v>455</v>
      </c>
      <c r="D308" s="182" t="s">
        <v>311</v>
      </c>
      <c r="E308" s="183" t="s">
        <v>771</v>
      </c>
      <c r="F308" s="184" t="s">
        <v>772</v>
      </c>
      <c r="G308" s="185" t="s">
        <v>364</v>
      </c>
      <c r="H308" s="186">
        <v>23</v>
      </c>
      <c r="I308" s="187"/>
      <c r="J308" s="187">
        <f>ROUND(I308*H308,2)</f>
        <v>0</v>
      </c>
      <c r="K308" s="188"/>
      <c r="L308" s="189"/>
      <c r="M308" s="190" t="s">
        <v>1</v>
      </c>
      <c r="N308" s="191" t="s">
        <v>36</v>
      </c>
      <c r="O308" s="157">
        <v>0</v>
      </c>
      <c r="P308" s="157">
        <f>O308*H308</f>
        <v>0</v>
      </c>
      <c r="Q308" s="157">
        <v>0.50600000000000001</v>
      </c>
      <c r="R308" s="157">
        <f>Q308*H308</f>
        <v>11.638</v>
      </c>
      <c r="S308" s="157">
        <v>0</v>
      </c>
      <c r="T308" s="158">
        <f>S308*H308</f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252</v>
      </c>
      <c r="AT308" s="159" t="s">
        <v>311</v>
      </c>
      <c r="AU308" s="159" t="s">
        <v>80</v>
      </c>
      <c r="AY308" s="18" t="s">
        <v>212</v>
      </c>
      <c r="BE308" s="160">
        <f>IF(N308="základní",J308,0)</f>
        <v>0</v>
      </c>
      <c r="BF308" s="160">
        <f>IF(N308="snížená",J308,0)</f>
        <v>0</v>
      </c>
      <c r="BG308" s="160">
        <f>IF(N308="zákl. přenesená",J308,0)</f>
        <v>0</v>
      </c>
      <c r="BH308" s="160">
        <f>IF(N308="sníž. přenesená",J308,0)</f>
        <v>0</v>
      </c>
      <c r="BI308" s="160">
        <f>IF(N308="nulová",J308,0)</f>
        <v>0</v>
      </c>
      <c r="BJ308" s="18" t="s">
        <v>78</v>
      </c>
      <c r="BK308" s="160">
        <f>ROUND(I308*H308,2)</f>
        <v>0</v>
      </c>
      <c r="BL308" s="18" t="s">
        <v>218</v>
      </c>
      <c r="BM308" s="159" t="s">
        <v>773</v>
      </c>
    </row>
    <row r="309" spans="1:65" s="14" customFormat="1">
      <c r="B309" s="168"/>
      <c r="D309" s="162" t="s">
        <v>220</v>
      </c>
      <c r="E309" s="169" t="s">
        <v>1</v>
      </c>
      <c r="F309" s="170" t="s">
        <v>774</v>
      </c>
      <c r="H309" s="171">
        <v>23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220</v>
      </c>
      <c r="AU309" s="169" t="s">
        <v>80</v>
      </c>
      <c r="AV309" s="14" t="s">
        <v>80</v>
      </c>
      <c r="AW309" s="14" t="s">
        <v>27</v>
      </c>
      <c r="AX309" s="14" t="s">
        <v>78</v>
      </c>
      <c r="AY309" s="169" t="s">
        <v>212</v>
      </c>
    </row>
    <row r="310" spans="1:65" s="2" customFormat="1" ht="21.75" customHeight="1">
      <c r="A310" s="30"/>
      <c r="B310" s="147"/>
      <c r="C310" s="182" t="s">
        <v>459</v>
      </c>
      <c r="D310" s="182" t="s">
        <v>311</v>
      </c>
      <c r="E310" s="183" t="s">
        <v>775</v>
      </c>
      <c r="F310" s="184" t="s">
        <v>776</v>
      </c>
      <c r="G310" s="185" t="s">
        <v>364</v>
      </c>
      <c r="H310" s="186">
        <v>30</v>
      </c>
      <c r="I310" s="187"/>
      <c r="J310" s="187">
        <f>ROUND(I310*H310,2)</f>
        <v>0</v>
      </c>
      <c r="K310" s="188"/>
      <c r="L310" s="189"/>
      <c r="M310" s="190" t="s">
        <v>1</v>
      </c>
      <c r="N310" s="191" t="s">
        <v>36</v>
      </c>
      <c r="O310" s="157">
        <v>0</v>
      </c>
      <c r="P310" s="157">
        <f>O310*H310</f>
        <v>0</v>
      </c>
      <c r="Q310" s="157">
        <v>1.0129999999999999</v>
      </c>
      <c r="R310" s="157">
        <f>Q310*H310</f>
        <v>30.389999999999997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252</v>
      </c>
      <c r="AT310" s="159" t="s">
        <v>311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777</v>
      </c>
    </row>
    <row r="311" spans="1:65" s="14" customFormat="1">
      <c r="B311" s="168"/>
      <c r="D311" s="162" t="s">
        <v>220</v>
      </c>
      <c r="E311" s="169" t="s">
        <v>1</v>
      </c>
      <c r="F311" s="170" t="s">
        <v>778</v>
      </c>
      <c r="H311" s="171">
        <v>30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27</v>
      </c>
      <c r="AX311" s="14" t="s">
        <v>78</v>
      </c>
      <c r="AY311" s="169" t="s">
        <v>212</v>
      </c>
    </row>
    <row r="312" spans="1:65" s="2" customFormat="1" ht="24.2" customHeight="1">
      <c r="A312" s="30"/>
      <c r="B312" s="147"/>
      <c r="C312" s="148" t="s">
        <v>463</v>
      </c>
      <c r="D312" s="148" t="s">
        <v>214</v>
      </c>
      <c r="E312" s="149" t="s">
        <v>436</v>
      </c>
      <c r="F312" s="150" t="s">
        <v>437</v>
      </c>
      <c r="G312" s="151" t="s">
        <v>364</v>
      </c>
      <c r="H312" s="152">
        <v>50</v>
      </c>
      <c r="I312" s="153"/>
      <c r="J312" s="153">
        <f>ROUND(I312*H312,2)</f>
        <v>0</v>
      </c>
      <c r="K312" s="154"/>
      <c r="L312" s="31"/>
      <c r="M312" s="155" t="s">
        <v>1</v>
      </c>
      <c r="N312" s="156" t="s">
        <v>36</v>
      </c>
      <c r="O312" s="157">
        <v>1.6639999999999999</v>
      </c>
      <c r="P312" s="157">
        <f>O312*H312</f>
        <v>83.2</v>
      </c>
      <c r="Q312" s="157">
        <v>1.248E-2</v>
      </c>
      <c r="R312" s="157">
        <f>Q312*H312</f>
        <v>0.624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218</v>
      </c>
      <c r="AT312" s="159" t="s">
        <v>214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218</v>
      </c>
      <c r="BM312" s="159" t="s">
        <v>438</v>
      </c>
    </row>
    <row r="313" spans="1:65" s="2" customFormat="1" ht="24.2" customHeight="1">
      <c r="A313" s="30"/>
      <c r="B313" s="147"/>
      <c r="C313" s="182" t="s">
        <v>467</v>
      </c>
      <c r="D313" s="182" t="s">
        <v>311</v>
      </c>
      <c r="E313" s="183" t="s">
        <v>440</v>
      </c>
      <c r="F313" s="184" t="s">
        <v>441</v>
      </c>
      <c r="G313" s="185" t="s">
        <v>364</v>
      </c>
      <c r="H313" s="186">
        <v>50</v>
      </c>
      <c r="I313" s="187"/>
      <c r="J313" s="187">
        <f>ROUND(I313*H313,2)</f>
        <v>0</v>
      </c>
      <c r="K313" s="188"/>
      <c r="L313" s="189"/>
      <c r="M313" s="190" t="s">
        <v>1</v>
      </c>
      <c r="N313" s="191" t="s">
        <v>36</v>
      </c>
      <c r="O313" s="157">
        <v>0</v>
      </c>
      <c r="P313" s="157">
        <f>O313*H313</f>
        <v>0</v>
      </c>
      <c r="Q313" s="157">
        <v>0.58499999999999996</v>
      </c>
      <c r="R313" s="157">
        <f>Q313*H313</f>
        <v>29.25</v>
      </c>
      <c r="S313" s="157">
        <v>0</v>
      </c>
      <c r="T313" s="158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9" t="s">
        <v>252</v>
      </c>
      <c r="AT313" s="159" t="s">
        <v>311</v>
      </c>
      <c r="AU313" s="159" t="s">
        <v>80</v>
      </c>
      <c r="AY313" s="18" t="s">
        <v>212</v>
      </c>
      <c r="BE313" s="160">
        <f>IF(N313="základní",J313,0)</f>
        <v>0</v>
      </c>
      <c r="BF313" s="160">
        <f>IF(N313="snížená",J313,0)</f>
        <v>0</v>
      </c>
      <c r="BG313" s="160">
        <f>IF(N313="zákl. přenesená",J313,0)</f>
        <v>0</v>
      </c>
      <c r="BH313" s="160">
        <f>IF(N313="sníž. přenesená",J313,0)</f>
        <v>0</v>
      </c>
      <c r="BI313" s="160">
        <f>IF(N313="nulová",J313,0)</f>
        <v>0</v>
      </c>
      <c r="BJ313" s="18" t="s">
        <v>78</v>
      </c>
      <c r="BK313" s="160">
        <f>ROUND(I313*H313,2)</f>
        <v>0</v>
      </c>
      <c r="BL313" s="18" t="s">
        <v>218</v>
      </c>
      <c r="BM313" s="159" t="s">
        <v>442</v>
      </c>
    </row>
    <row r="314" spans="1:65" s="14" customFormat="1">
      <c r="B314" s="168"/>
      <c r="D314" s="162" t="s">
        <v>220</v>
      </c>
      <c r="E314" s="169" t="s">
        <v>1</v>
      </c>
      <c r="F314" s="170" t="s">
        <v>779</v>
      </c>
      <c r="H314" s="171">
        <v>50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220</v>
      </c>
      <c r="AU314" s="169" t="s">
        <v>80</v>
      </c>
      <c r="AV314" s="14" t="s">
        <v>80</v>
      </c>
      <c r="AW314" s="14" t="s">
        <v>27</v>
      </c>
      <c r="AX314" s="14" t="s">
        <v>78</v>
      </c>
      <c r="AY314" s="169" t="s">
        <v>212</v>
      </c>
    </row>
    <row r="315" spans="1:65" s="2" customFormat="1" ht="24.2" customHeight="1">
      <c r="A315" s="30"/>
      <c r="B315" s="147"/>
      <c r="C315" s="148" t="s">
        <v>472</v>
      </c>
      <c r="D315" s="148" t="s">
        <v>214</v>
      </c>
      <c r="E315" s="149" t="s">
        <v>444</v>
      </c>
      <c r="F315" s="150" t="s">
        <v>445</v>
      </c>
      <c r="G315" s="151" t="s">
        <v>364</v>
      </c>
      <c r="H315" s="152">
        <v>50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2.08</v>
      </c>
      <c r="P315" s="157">
        <f>O315*H315</f>
        <v>104</v>
      </c>
      <c r="Q315" s="157">
        <v>2.8539999999999999E-2</v>
      </c>
      <c r="R315" s="157">
        <f>Q315*H315</f>
        <v>1.427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446</v>
      </c>
    </row>
    <row r="316" spans="1:65" s="2" customFormat="1" ht="21.75" customHeight="1">
      <c r="A316" s="30"/>
      <c r="B316" s="147"/>
      <c r="C316" s="182" t="s">
        <v>476</v>
      </c>
      <c r="D316" s="182" t="s">
        <v>311</v>
      </c>
      <c r="E316" s="183" t="s">
        <v>448</v>
      </c>
      <c r="F316" s="184" t="s">
        <v>449</v>
      </c>
      <c r="G316" s="185" t="s">
        <v>364</v>
      </c>
      <c r="H316" s="186">
        <v>43</v>
      </c>
      <c r="I316" s="187"/>
      <c r="J316" s="187">
        <f>ROUND(I316*H316,2)</f>
        <v>0</v>
      </c>
      <c r="K316" s="188"/>
      <c r="L316" s="189"/>
      <c r="M316" s="190" t="s">
        <v>1</v>
      </c>
      <c r="N316" s="191" t="s">
        <v>36</v>
      </c>
      <c r="O316" s="157">
        <v>0</v>
      </c>
      <c r="P316" s="157">
        <f>O316*H316</f>
        <v>0</v>
      </c>
      <c r="Q316" s="157">
        <v>2.1</v>
      </c>
      <c r="R316" s="157">
        <f>Q316*H316</f>
        <v>90.3</v>
      </c>
      <c r="S316" s="157">
        <v>0</v>
      </c>
      <c r="T316" s="158">
        <f>S316*H316</f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59" t="s">
        <v>252</v>
      </c>
      <c r="AT316" s="159" t="s">
        <v>311</v>
      </c>
      <c r="AU316" s="159" t="s">
        <v>80</v>
      </c>
      <c r="AY316" s="18" t="s">
        <v>212</v>
      </c>
      <c r="BE316" s="160">
        <f>IF(N316="základní",J316,0)</f>
        <v>0</v>
      </c>
      <c r="BF316" s="160">
        <f>IF(N316="snížená",J316,0)</f>
        <v>0</v>
      </c>
      <c r="BG316" s="160">
        <f>IF(N316="zákl. přenesená",J316,0)</f>
        <v>0</v>
      </c>
      <c r="BH316" s="160">
        <f>IF(N316="sníž. přenesená",J316,0)</f>
        <v>0</v>
      </c>
      <c r="BI316" s="160">
        <f>IF(N316="nulová",J316,0)</f>
        <v>0</v>
      </c>
      <c r="BJ316" s="18" t="s">
        <v>78</v>
      </c>
      <c r="BK316" s="160">
        <f>ROUND(I316*H316,2)</f>
        <v>0</v>
      </c>
      <c r="BL316" s="18" t="s">
        <v>218</v>
      </c>
      <c r="BM316" s="159" t="s">
        <v>450</v>
      </c>
    </row>
    <row r="317" spans="1:65" s="14" customFormat="1">
      <c r="B317" s="168"/>
      <c r="D317" s="162" t="s">
        <v>220</v>
      </c>
      <c r="E317" s="169" t="s">
        <v>1</v>
      </c>
      <c r="F317" s="170" t="s">
        <v>780</v>
      </c>
      <c r="H317" s="171">
        <v>43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27</v>
      </c>
      <c r="AX317" s="14" t="s">
        <v>78</v>
      </c>
      <c r="AY317" s="169" t="s">
        <v>212</v>
      </c>
    </row>
    <row r="318" spans="1:65" s="2" customFormat="1" ht="21.75" customHeight="1">
      <c r="A318" s="30"/>
      <c r="B318" s="147"/>
      <c r="C318" s="182" t="s">
        <v>480</v>
      </c>
      <c r="D318" s="182" t="s">
        <v>311</v>
      </c>
      <c r="E318" s="183" t="s">
        <v>781</v>
      </c>
      <c r="F318" s="184" t="s">
        <v>782</v>
      </c>
      <c r="G318" s="185" t="s">
        <v>364</v>
      </c>
      <c r="H318" s="186">
        <v>5</v>
      </c>
      <c r="I318" s="187"/>
      <c r="J318" s="187">
        <f>ROUND(I318*H318,2)</f>
        <v>0</v>
      </c>
      <c r="K318" s="188"/>
      <c r="L318" s="189"/>
      <c r="M318" s="190" t="s">
        <v>1</v>
      </c>
      <c r="N318" s="191" t="s">
        <v>36</v>
      </c>
      <c r="O318" s="157">
        <v>0</v>
      </c>
      <c r="P318" s="157">
        <f>O318*H318</f>
        <v>0</v>
      </c>
      <c r="Q318" s="157">
        <v>1.87</v>
      </c>
      <c r="R318" s="157">
        <f>Q318*H318</f>
        <v>9.3500000000000014</v>
      </c>
      <c r="S318" s="157">
        <v>0</v>
      </c>
      <c r="T318" s="158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59" t="s">
        <v>252</v>
      </c>
      <c r="AT318" s="159" t="s">
        <v>311</v>
      </c>
      <c r="AU318" s="159" t="s">
        <v>80</v>
      </c>
      <c r="AY318" s="18" t="s">
        <v>212</v>
      </c>
      <c r="BE318" s="160">
        <f>IF(N318="základní",J318,0)</f>
        <v>0</v>
      </c>
      <c r="BF318" s="160">
        <f>IF(N318="snížená",J318,0)</f>
        <v>0</v>
      </c>
      <c r="BG318" s="160">
        <f>IF(N318="zákl. přenesená",J318,0)</f>
        <v>0</v>
      </c>
      <c r="BH318" s="160">
        <f>IF(N318="sníž. přenesená",J318,0)</f>
        <v>0</v>
      </c>
      <c r="BI318" s="160">
        <f>IF(N318="nulová",J318,0)</f>
        <v>0</v>
      </c>
      <c r="BJ318" s="18" t="s">
        <v>78</v>
      </c>
      <c r="BK318" s="160">
        <f>ROUND(I318*H318,2)</f>
        <v>0</v>
      </c>
      <c r="BL318" s="18" t="s">
        <v>218</v>
      </c>
      <c r="BM318" s="159" t="s">
        <v>783</v>
      </c>
    </row>
    <row r="319" spans="1:65" s="14" customFormat="1">
      <c r="B319" s="168"/>
      <c r="D319" s="162" t="s">
        <v>220</v>
      </c>
      <c r="E319" s="169" t="s">
        <v>1</v>
      </c>
      <c r="F319" s="170" t="s">
        <v>784</v>
      </c>
      <c r="H319" s="171">
        <v>5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78</v>
      </c>
      <c r="AY319" s="169" t="s">
        <v>212</v>
      </c>
    </row>
    <row r="320" spans="1:65" s="2" customFormat="1" ht="21.75" customHeight="1">
      <c r="A320" s="30"/>
      <c r="B320" s="147"/>
      <c r="C320" s="182" t="s">
        <v>484</v>
      </c>
      <c r="D320" s="182" t="s">
        <v>311</v>
      </c>
      <c r="E320" s="183" t="s">
        <v>785</v>
      </c>
      <c r="F320" s="184" t="s">
        <v>786</v>
      </c>
      <c r="G320" s="185" t="s">
        <v>364</v>
      </c>
      <c r="H320" s="186">
        <v>2</v>
      </c>
      <c r="I320" s="187"/>
      <c r="J320" s="187">
        <f>ROUND(I320*H320,2)</f>
        <v>0</v>
      </c>
      <c r="K320" s="188"/>
      <c r="L320" s="189"/>
      <c r="M320" s="190" t="s">
        <v>1</v>
      </c>
      <c r="N320" s="191" t="s">
        <v>36</v>
      </c>
      <c r="O320" s="157">
        <v>0</v>
      </c>
      <c r="P320" s="157">
        <f>O320*H320</f>
        <v>0</v>
      </c>
      <c r="Q320" s="157">
        <v>1.6</v>
      </c>
      <c r="R320" s="157">
        <f>Q320*H320</f>
        <v>3.2</v>
      </c>
      <c r="S320" s="157">
        <v>0</v>
      </c>
      <c r="T320" s="158">
        <f>S320*H320</f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9" t="s">
        <v>252</v>
      </c>
      <c r="AT320" s="159" t="s">
        <v>311</v>
      </c>
      <c r="AU320" s="159" t="s">
        <v>80</v>
      </c>
      <c r="AY320" s="18" t="s">
        <v>212</v>
      </c>
      <c r="BE320" s="160">
        <f>IF(N320="základní",J320,0)</f>
        <v>0</v>
      </c>
      <c r="BF320" s="160">
        <f>IF(N320="snížená",J320,0)</f>
        <v>0</v>
      </c>
      <c r="BG320" s="160">
        <f>IF(N320="zákl. přenesená",J320,0)</f>
        <v>0</v>
      </c>
      <c r="BH320" s="160">
        <f>IF(N320="sníž. přenesená",J320,0)</f>
        <v>0</v>
      </c>
      <c r="BI320" s="160">
        <f>IF(N320="nulová",J320,0)</f>
        <v>0</v>
      </c>
      <c r="BJ320" s="18" t="s">
        <v>78</v>
      </c>
      <c r="BK320" s="160">
        <f>ROUND(I320*H320,2)</f>
        <v>0</v>
      </c>
      <c r="BL320" s="18" t="s">
        <v>218</v>
      </c>
      <c r="BM320" s="159" t="s">
        <v>787</v>
      </c>
    </row>
    <row r="321" spans="1:65" s="2" customFormat="1" ht="24.2" customHeight="1">
      <c r="A321" s="30"/>
      <c r="B321" s="147"/>
      <c r="C321" s="148" t="s">
        <v>488</v>
      </c>
      <c r="D321" s="148" t="s">
        <v>214</v>
      </c>
      <c r="E321" s="149" t="s">
        <v>452</v>
      </c>
      <c r="F321" s="150" t="s">
        <v>453</v>
      </c>
      <c r="G321" s="151" t="s">
        <v>364</v>
      </c>
      <c r="H321" s="152">
        <v>50</v>
      </c>
      <c r="I321" s="153"/>
      <c r="J321" s="153">
        <f>ROUND(I321*H321,2)</f>
        <v>0</v>
      </c>
      <c r="K321" s="154"/>
      <c r="L321" s="31"/>
      <c r="M321" s="155" t="s">
        <v>1</v>
      </c>
      <c r="N321" s="156" t="s">
        <v>36</v>
      </c>
      <c r="O321" s="157">
        <v>1.694</v>
      </c>
      <c r="P321" s="157">
        <f>O321*H321</f>
        <v>84.7</v>
      </c>
      <c r="Q321" s="157">
        <v>0.21734000000000001</v>
      </c>
      <c r="R321" s="157">
        <f>Q321*H321</f>
        <v>10.867000000000001</v>
      </c>
      <c r="S321" s="157">
        <v>0</v>
      </c>
      <c r="T321" s="158">
        <f>S321*H321</f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>IF(N321="základní",J321,0)</f>
        <v>0</v>
      </c>
      <c r="BF321" s="160">
        <f>IF(N321="snížená",J321,0)</f>
        <v>0</v>
      </c>
      <c r="BG321" s="160">
        <f>IF(N321="zákl. přenesená",J321,0)</f>
        <v>0</v>
      </c>
      <c r="BH321" s="160">
        <f>IF(N321="sníž. přenesená",J321,0)</f>
        <v>0</v>
      </c>
      <c r="BI321" s="160">
        <f>IF(N321="nulová",J321,0)</f>
        <v>0</v>
      </c>
      <c r="BJ321" s="18" t="s">
        <v>78</v>
      </c>
      <c r="BK321" s="160">
        <f>ROUND(I321*H321,2)</f>
        <v>0</v>
      </c>
      <c r="BL321" s="18" t="s">
        <v>218</v>
      </c>
      <c r="BM321" s="159" t="s">
        <v>454</v>
      </c>
    </row>
    <row r="322" spans="1:65" s="2" customFormat="1" ht="24.2" customHeight="1">
      <c r="A322" s="30"/>
      <c r="B322" s="147"/>
      <c r="C322" s="182" t="s">
        <v>492</v>
      </c>
      <c r="D322" s="182" t="s">
        <v>311</v>
      </c>
      <c r="E322" s="183" t="s">
        <v>460</v>
      </c>
      <c r="F322" s="184" t="s">
        <v>461</v>
      </c>
      <c r="G322" s="185" t="s">
        <v>364</v>
      </c>
      <c r="H322" s="186">
        <v>50</v>
      </c>
      <c r="I322" s="187"/>
      <c r="J322" s="187">
        <f>ROUND(I322*H322,2)</f>
        <v>0</v>
      </c>
      <c r="K322" s="188"/>
      <c r="L322" s="189"/>
      <c r="M322" s="190" t="s">
        <v>1</v>
      </c>
      <c r="N322" s="191" t="s">
        <v>36</v>
      </c>
      <c r="O322" s="157">
        <v>0</v>
      </c>
      <c r="P322" s="157">
        <f>O322*H322</f>
        <v>0</v>
      </c>
      <c r="Q322" s="157">
        <v>0.112</v>
      </c>
      <c r="R322" s="157">
        <f>Q322*H322</f>
        <v>5.6000000000000005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252</v>
      </c>
      <c r="AT322" s="159" t="s">
        <v>311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462</v>
      </c>
    </row>
    <row r="323" spans="1:65" s="14" customFormat="1">
      <c r="B323" s="168"/>
      <c r="D323" s="162" t="s">
        <v>220</v>
      </c>
      <c r="E323" s="169" t="s">
        <v>1</v>
      </c>
      <c r="F323" s="170" t="s">
        <v>779</v>
      </c>
      <c r="H323" s="171">
        <v>50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78</v>
      </c>
      <c r="AY323" s="169" t="s">
        <v>212</v>
      </c>
    </row>
    <row r="324" spans="1:65" s="2" customFormat="1" ht="24.2" customHeight="1">
      <c r="A324" s="30"/>
      <c r="B324" s="147"/>
      <c r="C324" s="148" t="s">
        <v>496</v>
      </c>
      <c r="D324" s="148" t="s">
        <v>214</v>
      </c>
      <c r="E324" s="149" t="s">
        <v>464</v>
      </c>
      <c r="F324" s="150" t="s">
        <v>465</v>
      </c>
      <c r="G324" s="151" t="s">
        <v>364</v>
      </c>
      <c r="H324" s="152">
        <v>137</v>
      </c>
      <c r="I324" s="153"/>
      <c r="J324" s="153">
        <f>ROUND(I324*H324,2)</f>
        <v>0</v>
      </c>
      <c r="K324" s="154"/>
      <c r="L324" s="31"/>
      <c r="M324" s="155" t="s">
        <v>1</v>
      </c>
      <c r="N324" s="156" t="s">
        <v>36</v>
      </c>
      <c r="O324" s="157">
        <v>0</v>
      </c>
      <c r="P324" s="157">
        <f>O324*H324</f>
        <v>0</v>
      </c>
      <c r="Q324" s="157">
        <v>2E-3</v>
      </c>
      <c r="R324" s="157">
        <f>Q324*H324</f>
        <v>0.27400000000000002</v>
      </c>
      <c r="S324" s="157">
        <v>0</v>
      </c>
      <c r="T324" s="158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218</v>
      </c>
      <c r="AT324" s="159" t="s">
        <v>214</v>
      </c>
      <c r="AU324" s="159" t="s">
        <v>80</v>
      </c>
      <c r="AY324" s="18" t="s">
        <v>212</v>
      </c>
      <c r="BE324" s="160">
        <f>IF(N324="základní",J324,0)</f>
        <v>0</v>
      </c>
      <c r="BF324" s="160">
        <f>IF(N324="snížená",J324,0)</f>
        <v>0</v>
      </c>
      <c r="BG324" s="160">
        <f>IF(N324="zákl. přenesená",J324,0)</f>
        <v>0</v>
      </c>
      <c r="BH324" s="160">
        <f>IF(N324="sníž. přenesená",J324,0)</f>
        <v>0</v>
      </c>
      <c r="BI324" s="160">
        <f>IF(N324="nulová",J324,0)</f>
        <v>0</v>
      </c>
      <c r="BJ324" s="18" t="s">
        <v>78</v>
      </c>
      <c r="BK324" s="160">
        <f>ROUND(I324*H324,2)</f>
        <v>0</v>
      </c>
      <c r="BL324" s="18" t="s">
        <v>218</v>
      </c>
      <c r="BM324" s="159" t="s">
        <v>466</v>
      </c>
    </row>
    <row r="325" spans="1:65" s="13" customFormat="1">
      <c r="B325" s="161"/>
      <c r="D325" s="162" t="s">
        <v>220</v>
      </c>
      <c r="E325" s="163" t="s">
        <v>1</v>
      </c>
      <c r="F325" s="164" t="s">
        <v>788</v>
      </c>
      <c r="H325" s="163" t="s">
        <v>1</v>
      </c>
      <c r="L325" s="161"/>
      <c r="M325" s="165"/>
      <c r="N325" s="166"/>
      <c r="O325" s="166"/>
      <c r="P325" s="166"/>
      <c r="Q325" s="166"/>
      <c r="R325" s="166"/>
      <c r="S325" s="166"/>
      <c r="T325" s="167"/>
      <c r="AT325" s="163" t="s">
        <v>220</v>
      </c>
      <c r="AU325" s="163" t="s">
        <v>80</v>
      </c>
      <c r="AV325" s="13" t="s">
        <v>78</v>
      </c>
      <c r="AW325" s="13" t="s">
        <v>27</v>
      </c>
      <c r="AX325" s="13" t="s">
        <v>71</v>
      </c>
      <c r="AY325" s="163" t="s">
        <v>212</v>
      </c>
    </row>
    <row r="326" spans="1:65" s="14" customFormat="1">
      <c r="B326" s="168"/>
      <c r="D326" s="162" t="s">
        <v>220</v>
      </c>
      <c r="E326" s="169" t="s">
        <v>1</v>
      </c>
      <c r="F326" s="170" t="s">
        <v>789</v>
      </c>
      <c r="H326" s="171">
        <v>137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220</v>
      </c>
      <c r="AU326" s="169" t="s">
        <v>80</v>
      </c>
      <c r="AV326" s="14" t="s">
        <v>80</v>
      </c>
      <c r="AW326" s="14" t="s">
        <v>27</v>
      </c>
      <c r="AX326" s="14" t="s">
        <v>78</v>
      </c>
      <c r="AY326" s="169" t="s">
        <v>212</v>
      </c>
    </row>
    <row r="327" spans="1:65" s="2" customFormat="1" ht="24.2" customHeight="1">
      <c r="A327" s="30"/>
      <c r="B327" s="147"/>
      <c r="C327" s="148" t="s">
        <v>501</v>
      </c>
      <c r="D327" s="148" t="s">
        <v>214</v>
      </c>
      <c r="E327" s="149" t="s">
        <v>790</v>
      </c>
      <c r="F327" s="150" t="s">
        <v>791</v>
      </c>
      <c r="G327" s="151" t="s">
        <v>470</v>
      </c>
      <c r="H327" s="152">
        <v>50</v>
      </c>
      <c r="I327" s="153"/>
      <c r="J327" s="153">
        <f>ROUND(I327*H327,2)</f>
        <v>0</v>
      </c>
      <c r="K327" s="154"/>
      <c r="L327" s="31"/>
      <c r="M327" s="155" t="s">
        <v>1</v>
      </c>
      <c r="N327" s="156" t="s">
        <v>36</v>
      </c>
      <c r="O327" s="157">
        <v>0.84399999999999997</v>
      </c>
      <c r="P327" s="157">
        <f>O327*H327</f>
        <v>42.199999999999996</v>
      </c>
      <c r="Q327" s="157">
        <v>3.1E-4</v>
      </c>
      <c r="R327" s="157">
        <f>Q327*H327</f>
        <v>1.55E-2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218</v>
      </c>
      <c r="AT327" s="159" t="s">
        <v>214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471</v>
      </c>
    </row>
    <row r="328" spans="1:65" s="2" customFormat="1" ht="21.75" customHeight="1">
      <c r="A328" s="30"/>
      <c r="B328" s="147"/>
      <c r="C328" s="148" t="s">
        <v>505</v>
      </c>
      <c r="D328" s="148" t="s">
        <v>214</v>
      </c>
      <c r="E328" s="149" t="s">
        <v>473</v>
      </c>
      <c r="F328" s="150" t="s">
        <v>474</v>
      </c>
      <c r="G328" s="151" t="s">
        <v>249</v>
      </c>
      <c r="H328" s="152">
        <v>1639.8</v>
      </c>
      <c r="I328" s="153"/>
      <c r="J328" s="153">
        <f>ROUND(I328*H328,2)</f>
        <v>0</v>
      </c>
      <c r="K328" s="154"/>
      <c r="L328" s="31"/>
      <c r="M328" s="155" t="s">
        <v>1</v>
      </c>
      <c r="N328" s="156" t="s">
        <v>36</v>
      </c>
      <c r="O328" s="157">
        <v>2.3E-2</v>
      </c>
      <c r="P328" s="157">
        <f>O328*H328</f>
        <v>37.715399999999995</v>
      </c>
      <c r="Q328" s="157">
        <v>6.9999999999999994E-5</v>
      </c>
      <c r="R328" s="157">
        <f>Q328*H328</f>
        <v>0.11478599999999999</v>
      </c>
      <c r="S328" s="157">
        <v>0</v>
      </c>
      <c r="T328" s="158">
        <f>S328*H328</f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218</v>
      </c>
      <c r="AT328" s="159" t="s">
        <v>214</v>
      </c>
      <c r="AU328" s="159" t="s">
        <v>80</v>
      </c>
      <c r="AY328" s="18" t="s">
        <v>212</v>
      </c>
      <c r="BE328" s="160">
        <f>IF(N328="základní",J328,0)</f>
        <v>0</v>
      </c>
      <c r="BF328" s="160">
        <f>IF(N328="snížená",J328,0)</f>
        <v>0</v>
      </c>
      <c r="BG328" s="160">
        <f>IF(N328="zákl. přenesená",J328,0)</f>
        <v>0</v>
      </c>
      <c r="BH328" s="160">
        <f>IF(N328="sníž. přenesená",J328,0)</f>
        <v>0</v>
      </c>
      <c r="BI328" s="160">
        <f>IF(N328="nulová",J328,0)</f>
        <v>0</v>
      </c>
      <c r="BJ328" s="18" t="s">
        <v>78</v>
      </c>
      <c r="BK328" s="160">
        <f>ROUND(I328*H328,2)</f>
        <v>0</v>
      </c>
      <c r="BL328" s="18" t="s">
        <v>218</v>
      </c>
      <c r="BM328" s="159" t="s">
        <v>475</v>
      </c>
    </row>
    <row r="329" spans="1:65" s="14" customFormat="1">
      <c r="B329" s="168"/>
      <c r="D329" s="162" t="s">
        <v>220</v>
      </c>
      <c r="E329" s="169" t="s">
        <v>1</v>
      </c>
      <c r="F329" s="170" t="s">
        <v>792</v>
      </c>
      <c r="H329" s="171">
        <v>1639.8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220</v>
      </c>
      <c r="AU329" s="169" t="s">
        <v>80</v>
      </c>
      <c r="AV329" s="14" t="s">
        <v>80</v>
      </c>
      <c r="AW329" s="14" t="s">
        <v>27</v>
      </c>
      <c r="AX329" s="14" t="s">
        <v>78</v>
      </c>
      <c r="AY329" s="169" t="s">
        <v>212</v>
      </c>
    </row>
    <row r="330" spans="1:65" s="2" customFormat="1" ht="37.9" customHeight="1">
      <c r="A330" s="30"/>
      <c r="B330" s="147"/>
      <c r="C330" s="148" t="s">
        <v>510</v>
      </c>
      <c r="D330" s="148" t="s">
        <v>214</v>
      </c>
      <c r="E330" s="149" t="s">
        <v>477</v>
      </c>
      <c r="F330" s="150" t="s">
        <v>478</v>
      </c>
      <c r="G330" s="151" t="s">
        <v>364</v>
      </c>
      <c r="H330" s="152">
        <v>35</v>
      </c>
      <c r="I330" s="153"/>
      <c r="J330" s="153">
        <f t="shared" ref="J330:J345" si="10">ROUND(I330*H330,2)</f>
        <v>0</v>
      </c>
      <c r="K330" s="154"/>
      <c r="L330" s="31"/>
      <c r="M330" s="155" t="s">
        <v>1</v>
      </c>
      <c r="N330" s="156" t="s">
        <v>36</v>
      </c>
      <c r="O330" s="157">
        <v>0.68300000000000005</v>
      </c>
      <c r="P330" s="157">
        <f t="shared" ref="P330:P345" si="11">O330*H330</f>
        <v>23.905000000000001</v>
      </c>
      <c r="Q330" s="157">
        <v>0</v>
      </c>
      <c r="R330" s="157">
        <f t="shared" ref="R330:R345" si="12">Q330*H330</f>
        <v>0</v>
      </c>
      <c r="S330" s="157">
        <v>0</v>
      </c>
      <c r="T330" s="158">
        <f t="shared" ref="T330:T345" si="13"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218</v>
      </c>
      <c r="AT330" s="159" t="s">
        <v>214</v>
      </c>
      <c r="AU330" s="159" t="s">
        <v>80</v>
      </c>
      <c r="AY330" s="18" t="s">
        <v>212</v>
      </c>
      <c r="BE330" s="160">
        <f t="shared" ref="BE330:BE345" si="14">IF(N330="základní",J330,0)</f>
        <v>0</v>
      </c>
      <c r="BF330" s="160">
        <f t="shared" ref="BF330:BF345" si="15">IF(N330="snížená",J330,0)</f>
        <v>0</v>
      </c>
      <c r="BG330" s="160">
        <f t="shared" ref="BG330:BG345" si="16">IF(N330="zákl. přenesená",J330,0)</f>
        <v>0</v>
      </c>
      <c r="BH330" s="160">
        <f t="shared" ref="BH330:BH345" si="17">IF(N330="sníž. přenesená",J330,0)</f>
        <v>0</v>
      </c>
      <c r="BI330" s="160">
        <f t="shared" ref="BI330:BI345" si="18">IF(N330="nulová",J330,0)</f>
        <v>0</v>
      </c>
      <c r="BJ330" s="18" t="s">
        <v>78</v>
      </c>
      <c r="BK330" s="160">
        <f t="shared" ref="BK330:BK345" si="19">ROUND(I330*H330,2)</f>
        <v>0</v>
      </c>
      <c r="BL330" s="18" t="s">
        <v>218</v>
      </c>
      <c r="BM330" s="159" t="s">
        <v>479</v>
      </c>
    </row>
    <row r="331" spans="1:65" s="2" customFormat="1" ht="16.5" customHeight="1">
      <c r="A331" s="30"/>
      <c r="B331" s="147"/>
      <c r="C331" s="182" t="s">
        <v>516</v>
      </c>
      <c r="D331" s="182" t="s">
        <v>311</v>
      </c>
      <c r="E331" s="183" t="s">
        <v>481</v>
      </c>
      <c r="F331" s="184" t="s">
        <v>482</v>
      </c>
      <c r="G331" s="185" t="s">
        <v>364</v>
      </c>
      <c r="H331" s="186">
        <v>35</v>
      </c>
      <c r="I331" s="187"/>
      <c r="J331" s="187">
        <f t="shared" si="10"/>
        <v>0</v>
      </c>
      <c r="K331" s="188"/>
      <c r="L331" s="189"/>
      <c r="M331" s="190" t="s">
        <v>1</v>
      </c>
      <c r="N331" s="191" t="s">
        <v>36</v>
      </c>
      <c r="O331" s="157">
        <v>0</v>
      </c>
      <c r="P331" s="157">
        <f t="shared" si="11"/>
        <v>0</v>
      </c>
      <c r="Q331" s="157">
        <v>6.4999999999999997E-4</v>
      </c>
      <c r="R331" s="157">
        <f t="shared" si="12"/>
        <v>2.2749999999999999E-2</v>
      </c>
      <c r="S331" s="157">
        <v>0</v>
      </c>
      <c r="T331" s="158">
        <f t="shared" si="13"/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252</v>
      </c>
      <c r="AT331" s="159" t="s">
        <v>311</v>
      </c>
      <c r="AU331" s="159" t="s">
        <v>80</v>
      </c>
      <c r="AY331" s="18" t="s">
        <v>212</v>
      </c>
      <c r="BE331" s="160">
        <f t="shared" si="14"/>
        <v>0</v>
      </c>
      <c r="BF331" s="160">
        <f t="shared" si="15"/>
        <v>0</v>
      </c>
      <c r="BG331" s="160">
        <f t="shared" si="16"/>
        <v>0</v>
      </c>
      <c r="BH331" s="160">
        <f t="shared" si="17"/>
        <v>0</v>
      </c>
      <c r="BI331" s="160">
        <f t="shared" si="18"/>
        <v>0</v>
      </c>
      <c r="BJ331" s="18" t="s">
        <v>78</v>
      </c>
      <c r="BK331" s="160">
        <f t="shared" si="19"/>
        <v>0</v>
      </c>
      <c r="BL331" s="18" t="s">
        <v>218</v>
      </c>
      <c r="BM331" s="159" t="s">
        <v>483</v>
      </c>
    </row>
    <row r="332" spans="1:65" s="2" customFormat="1" ht="37.9" customHeight="1">
      <c r="A332" s="30"/>
      <c r="B332" s="147"/>
      <c r="C332" s="148" t="s">
        <v>522</v>
      </c>
      <c r="D332" s="148" t="s">
        <v>214</v>
      </c>
      <c r="E332" s="149" t="s">
        <v>793</v>
      </c>
      <c r="F332" s="150" t="s">
        <v>794</v>
      </c>
      <c r="G332" s="151" t="s">
        <v>364</v>
      </c>
      <c r="H332" s="152">
        <v>12</v>
      </c>
      <c r="I332" s="153"/>
      <c r="J332" s="153">
        <f t="shared" si="10"/>
        <v>0</v>
      </c>
      <c r="K332" s="154"/>
      <c r="L332" s="31"/>
      <c r="M332" s="155" t="s">
        <v>1</v>
      </c>
      <c r="N332" s="156" t="s">
        <v>36</v>
      </c>
      <c r="O332" s="157">
        <v>0.745</v>
      </c>
      <c r="P332" s="157">
        <f t="shared" si="11"/>
        <v>8.94</v>
      </c>
      <c r="Q332" s="157">
        <v>1.0000000000000001E-5</v>
      </c>
      <c r="R332" s="157">
        <f t="shared" si="12"/>
        <v>1.2000000000000002E-4</v>
      </c>
      <c r="S332" s="157">
        <v>0</v>
      </c>
      <c r="T332" s="158">
        <f t="shared" si="13"/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9" t="s">
        <v>218</v>
      </c>
      <c r="AT332" s="159" t="s">
        <v>214</v>
      </c>
      <c r="AU332" s="159" t="s">
        <v>80</v>
      </c>
      <c r="AY332" s="18" t="s">
        <v>212</v>
      </c>
      <c r="BE332" s="160">
        <f t="shared" si="14"/>
        <v>0</v>
      </c>
      <c r="BF332" s="160">
        <f t="shared" si="15"/>
        <v>0</v>
      </c>
      <c r="BG332" s="160">
        <f t="shared" si="16"/>
        <v>0</v>
      </c>
      <c r="BH332" s="160">
        <f t="shared" si="17"/>
        <v>0</v>
      </c>
      <c r="BI332" s="160">
        <f t="shared" si="18"/>
        <v>0</v>
      </c>
      <c r="BJ332" s="18" t="s">
        <v>78</v>
      </c>
      <c r="BK332" s="160">
        <f t="shared" si="19"/>
        <v>0</v>
      </c>
      <c r="BL332" s="18" t="s">
        <v>218</v>
      </c>
      <c r="BM332" s="159" t="s">
        <v>795</v>
      </c>
    </row>
    <row r="333" spans="1:65" s="2" customFormat="1" ht="16.5" customHeight="1">
      <c r="A333" s="30"/>
      <c r="B333" s="147"/>
      <c r="C333" s="182" t="s">
        <v>526</v>
      </c>
      <c r="D333" s="182" t="s">
        <v>311</v>
      </c>
      <c r="E333" s="183" t="s">
        <v>796</v>
      </c>
      <c r="F333" s="184" t="s">
        <v>797</v>
      </c>
      <c r="G333" s="185" t="s">
        <v>364</v>
      </c>
      <c r="H333" s="186">
        <v>12</v>
      </c>
      <c r="I333" s="187"/>
      <c r="J333" s="187">
        <f t="shared" si="10"/>
        <v>0</v>
      </c>
      <c r="K333" s="188"/>
      <c r="L333" s="189"/>
      <c r="M333" s="190" t="s">
        <v>1</v>
      </c>
      <c r="N333" s="191" t="s">
        <v>36</v>
      </c>
      <c r="O333" s="157">
        <v>0</v>
      </c>
      <c r="P333" s="157">
        <f t="shared" si="11"/>
        <v>0</v>
      </c>
      <c r="Q333" s="157">
        <v>1.4E-3</v>
      </c>
      <c r="R333" s="157">
        <f t="shared" si="12"/>
        <v>1.6799999999999999E-2</v>
      </c>
      <c r="S333" s="157">
        <v>0</v>
      </c>
      <c r="T333" s="158">
        <f t="shared" si="13"/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252</v>
      </c>
      <c r="AT333" s="159" t="s">
        <v>311</v>
      </c>
      <c r="AU333" s="159" t="s">
        <v>80</v>
      </c>
      <c r="AY333" s="18" t="s">
        <v>212</v>
      </c>
      <c r="BE333" s="160">
        <f t="shared" si="14"/>
        <v>0</v>
      </c>
      <c r="BF333" s="160">
        <f t="shared" si="15"/>
        <v>0</v>
      </c>
      <c r="BG333" s="160">
        <f t="shared" si="16"/>
        <v>0</v>
      </c>
      <c r="BH333" s="160">
        <f t="shared" si="17"/>
        <v>0</v>
      </c>
      <c r="BI333" s="160">
        <f t="shared" si="18"/>
        <v>0</v>
      </c>
      <c r="BJ333" s="18" t="s">
        <v>78</v>
      </c>
      <c r="BK333" s="160">
        <f t="shared" si="19"/>
        <v>0</v>
      </c>
      <c r="BL333" s="18" t="s">
        <v>218</v>
      </c>
      <c r="BM333" s="159" t="s">
        <v>798</v>
      </c>
    </row>
    <row r="334" spans="1:65" s="2" customFormat="1" ht="37.9" customHeight="1">
      <c r="A334" s="30"/>
      <c r="B334" s="147"/>
      <c r="C334" s="148" t="s">
        <v>531</v>
      </c>
      <c r="D334" s="148" t="s">
        <v>214</v>
      </c>
      <c r="E334" s="149" t="s">
        <v>799</v>
      </c>
      <c r="F334" s="150" t="s">
        <v>800</v>
      </c>
      <c r="G334" s="151" t="s">
        <v>364</v>
      </c>
      <c r="H334" s="152">
        <v>1</v>
      </c>
      <c r="I334" s="153"/>
      <c r="J334" s="153">
        <f t="shared" si="10"/>
        <v>0</v>
      </c>
      <c r="K334" s="154"/>
      <c r="L334" s="31"/>
      <c r="M334" s="155" t="s">
        <v>1</v>
      </c>
      <c r="N334" s="156" t="s">
        <v>36</v>
      </c>
      <c r="O334" s="157">
        <v>0.83</v>
      </c>
      <c r="P334" s="157">
        <f t="shared" si="11"/>
        <v>0.83</v>
      </c>
      <c r="Q334" s="157">
        <v>1.0000000000000001E-5</v>
      </c>
      <c r="R334" s="157">
        <f t="shared" si="12"/>
        <v>1.0000000000000001E-5</v>
      </c>
      <c r="S334" s="157">
        <v>0</v>
      </c>
      <c r="T334" s="158">
        <f t="shared" si="13"/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 t="shared" si="14"/>
        <v>0</v>
      </c>
      <c r="BF334" s="160">
        <f t="shared" si="15"/>
        <v>0</v>
      </c>
      <c r="BG334" s="160">
        <f t="shared" si="16"/>
        <v>0</v>
      </c>
      <c r="BH334" s="160">
        <f t="shared" si="17"/>
        <v>0</v>
      </c>
      <c r="BI334" s="160">
        <f t="shared" si="18"/>
        <v>0</v>
      </c>
      <c r="BJ334" s="18" t="s">
        <v>78</v>
      </c>
      <c r="BK334" s="160">
        <f t="shared" si="19"/>
        <v>0</v>
      </c>
      <c r="BL334" s="18" t="s">
        <v>218</v>
      </c>
      <c r="BM334" s="159" t="s">
        <v>801</v>
      </c>
    </row>
    <row r="335" spans="1:65" s="2" customFormat="1" ht="16.5" customHeight="1">
      <c r="A335" s="30"/>
      <c r="B335" s="147"/>
      <c r="C335" s="182" t="s">
        <v>535</v>
      </c>
      <c r="D335" s="182" t="s">
        <v>311</v>
      </c>
      <c r="E335" s="183" t="s">
        <v>802</v>
      </c>
      <c r="F335" s="184" t="s">
        <v>803</v>
      </c>
      <c r="G335" s="185" t="s">
        <v>364</v>
      </c>
      <c r="H335" s="186">
        <v>1</v>
      </c>
      <c r="I335" s="187"/>
      <c r="J335" s="187">
        <f t="shared" si="10"/>
        <v>0</v>
      </c>
      <c r="K335" s="188"/>
      <c r="L335" s="189"/>
      <c r="M335" s="190" t="s">
        <v>1</v>
      </c>
      <c r="N335" s="191" t="s">
        <v>36</v>
      </c>
      <c r="O335" s="157">
        <v>0</v>
      </c>
      <c r="P335" s="157">
        <f t="shared" si="11"/>
        <v>0</v>
      </c>
      <c r="Q335" s="157">
        <v>2.5999999999999999E-3</v>
      </c>
      <c r="R335" s="157">
        <f t="shared" si="12"/>
        <v>2.5999999999999999E-3</v>
      </c>
      <c r="S335" s="157">
        <v>0</v>
      </c>
      <c r="T335" s="158">
        <f t="shared" si="13"/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252</v>
      </c>
      <c r="AT335" s="159" t="s">
        <v>311</v>
      </c>
      <c r="AU335" s="159" t="s">
        <v>80</v>
      </c>
      <c r="AY335" s="18" t="s">
        <v>212</v>
      </c>
      <c r="BE335" s="160">
        <f t="shared" si="14"/>
        <v>0</v>
      </c>
      <c r="BF335" s="160">
        <f t="shared" si="15"/>
        <v>0</v>
      </c>
      <c r="BG335" s="160">
        <f t="shared" si="16"/>
        <v>0</v>
      </c>
      <c r="BH335" s="160">
        <f t="shared" si="17"/>
        <v>0</v>
      </c>
      <c r="BI335" s="160">
        <f t="shared" si="18"/>
        <v>0</v>
      </c>
      <c r="BJ335" s="18" t="s">
        <v>78</v>
      </c>
      <c r="BK335" s="160">
        <f t="shared" si="19"/>
        <v>0</v>
      </c>
      <c r="BL335" s="18" t="s">
        <v>218</v>
      </c>
      <c r="BM335" s="159" t="s">
        <v>804</v>
      </c>
    </row>
    <row r="336" spans="1:65" s="2" customFormat="1" ht="37.9" customHeight="1">
      <c r="A336" s="30"/>
      <c r="B336" s="147"/>
      <c r="C336" s="148" t="s">
        <v>540</v>
      </c>
      <c r="D336" s="148" t="s">
        <v>214</v>
      </c>
      <c r="E336" s="149" t="s">
        <v>485</v>
      </c>
      <c r="F336" s="150" t="s">
        <v>486</v>
      </c>
      <c r="G336" s="151" t="s">
        <v>364</v>
      </c>
      <c r="H336" s="152">
        <v>35</v>
      </c>
      <c r="I336" s="153"/>
      <c r="J336" s="153">
        <f t="shared" si="10"/>
        <v>0</v>
      </c>
      <c r="K336" s="154"/>
      <c r="L336" s="31"/>
      <c r="M336" s="155" t="s">
        <v>1</v>
      </c>
      <c r="N336" s="156" t="s">
        <v>36</v>
      </c>
      <c r="O336" s="157">
        <v>0.68300000000000005</v>
      </c>
      <c r="P336" s="157">
        <f t="shared" si="11"/>
        <v>23.905000000000001</v>
      </c>
      <c r="Q336" s="157">
        <v>0</v>
      </c>
      <c r="R336" s="157">
        <f t="shared" si="12"/>
        <v>0</v>
      </c>
      <c r="S336" s="157">
        <v>0</v>
      </c>
      <c r="T336" s="158">
        <f t="shared" si="13"/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9" t="s">
        <v>218</v>
      </c>
      <c r="AT336" s="159" t="s">
        <v>214</v>
      </c>
      <c r="AU336" s="159" t="s">
        <v>80</v>
      </c>
      <c r="AY336" s="18" t="s">
        <v>212</v>
      </c>
      <c r="BE336" s="160">
        <f t="shared" si="14"/>
        <v>0</v>
      </c>
      <c r="BF336" s="160">
        <f t="shared" si="15"/>
        <v>0</v>
      </c>
      <c r="BG336" s="160">
        <f t="shared" si="16"/>
        <v>0</v>
      </c>
      <c r="BH336" s="160">
        <f t="shared" si="17"/>
        <v>0</v>
      </c>
      <c r="BI336" s="160">
        <f t="shared" si="18"/>
        <v>0</v>
      </c>
      <c r="BJ336" s="18" t="s">
        <v>78</v>
      </c>
      <c r="BK336" s="160">
        <f t="shared" si="19"/>
        <v>0</v>
      </c>
      <c r="BL336" s="18" t="s">
        <v>218</v>
      </c>
      <c r="BM336" s="159" t="s">
        <v>487</v>
      </c>
    </row>
    <row r="337" spans="1:65" s="2" customFormat="1" ht="16.5" customHeight="1">
      <c r="A337" s="30"/>
      <c r="B337" s="147"/>
      <c r="C337" s="182" t="s">
        <v>545</v>
      </c>
      <c r="D337" s="182" t="s">
        <v>311</v>
      </c>
      <c r="E337" s="183" t="s">
        <v>489</v>
      </c>
      <c r="F337" s="184" t="s">
        <v>490</v>
      </c>
      <c r="G337" s="185" t="s">
        <v>364</v>
      </c>
      <c r="H337" s="186">
        <v>35</v>
      </c>
      <c r="I337" s="187"/>
      <c r="J337" s="187">
        <f t="shared" si="10"/>
        <v>0</v>
      </c>
      <c r="K337" s="188"/>
      <c r="L337" s="189"/>
      <c r="M337" s="190" t="s">
        <v>1</v>
      </c>
      <c r="N337" s="191" t="s">
        <v>36</v>
      </c>
      <c r="O337" s="157">
        <v>0</v>
      </c>
      <c r="P337" s="157">
        <f t="shared" si="11"/>
        <v>0</v>
      </c>
      <c r="Q337" s="157">
        <v>2.9E-4</v>
      </c>
      <c r="R337" s="157">
        <f t="shared" si="12"/>
        <v>1.0149999999999999E-2</v>
      </c>
      <c r="S337" s="157">
        <v>0</v>
      </c>
      <c r="T337" s="158">
        <f t="shared" si="13"/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252</v>
      </c>
      <c r="AT337" s="159" t="s">
        <v>311</v>
      </c>
      <c r="AU337" s="159" t="s">
        <v>80</v>
      </c>
      <c r="AY337" s="18" t="s">
        <v>212</v>
      </c>
      <c r="BE337" s="160">
        <f t="shared" si="14"/>
        <v>0</v>
      </c>
      <c r="BF337" s="160">
        <f t="shared" si="15"/>
        <v>0</v>
      </c>
      <c r="BG337" s="160">
        <f t="shared" si="16"/>
        <v>0</v>
      </c>
      <c r="BH337" s="160">
        <f t="shared" si="17"/>
        <v>0</v>
      </c>
      <c r="BI337" s="160">
        <f t="shared" si="18"/>
        <v>0</v>
      </c>
      <c r="BJ337" s="18" t="s">
        <v>78</v>
      </c>
      <c r="BK337" s="160">
        <f t="shared" si="19"/>
        <v>0</v>
      </c>
      <c r="BL337" s="18" t="s">
        <v>218</v>
      </c>
      <c r="BM337" s="159" t="s">
        <v>491</v>
      </c>
    </row>
    <row r="338" spans="1:65" s="2" customFormat="1" ht="37.9" customHeight="1">
      <c r="A338" s="30"/>
      <c r="B338" s="147"/>
      <c r="C338" s="148" t="s">
        <v>805</v>
      </c>
      <c r="D338" s="148" t="s">
        <v>214</v>
      </c>
      <c r="E338" s="149" t="s">
        <v>806</v>
      </c>
      <c r="F338" s="150" t="s">
        <v>807</v>
      </c>
      <c r="G338" s="151" t="s">
        <v>364</v>
      </c>
      <c r="H338" s="152">
        <v>12</v>
      </c>
      <c r="I338" s="153"/>
      <c r="J338" s="153">
        <f t="shared" si="10"/>
        <v>0</v>
      </c>
      <c r="K338" s="154"/>
      <c r="L338" s="31"/>
      <c r="M338" s="155" t="s">
        <v>1</v>
      </c>
      <c r="N338" s="156" t="s">
        <v>36</v>
      </c>
      <c r="O338" s="157">
        <v>0.745</v>
      </c>
      <c r="P338" s="157">
        <f t="shared" si="11"/>
        <v>8.94</v>
      </c>
      <c r="Q338" s="157">
        <v>1.0000000000000001E-5</v>
      </c>
      <c r="R338" s="157">
        <f t="shared" si="12"/>
        <v>1.2000000000000002E-4</v>
      </c>
      <c r="S338" s="157">
        <v>0</v>
      </c>
      <c r="T338" s="158">
        <f t="shared" si="13"/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9" t="s">
        <v>218</v>
      </c>
      <c r="AT338" s="159" t="s">
        <v>214</v>
      </c>
      <c r="AU338" s="159" t="s">
        <v>80</v>
      </c>
      <c r="AY338" s="18" t="s">
        <v>212</v>
      </c>
      <c r="BE338" s="160">
        <f t="shared" si="14"/>
        <v>0</v>
      </c>
      <c r="BF338" s="160">
        <f t="shared" si="15"/>
        <v>0</v>
      </c>
      <c r="BG338" s="160">
        <f t="shared" si="16"/>
        <v>0</v>
      </c>
      <c r="BH338" s="160">
        <f t="shared" si="17"/>
        <v>0</v>
      </c>
      <c r="BI338" s="160">
        <f t="shared" si="18"/>
        <v>0</v>
      </c>
      <c r="BJ338" s="18" t="s">
        <v>78</v>
      </c>
      <c r="BK338" s="160">
        <f t="shared" si="19"/>
        <v>0</v>
      </c>
      <c r="BL338" s="18" t="s">
        <v>218</v>
      </c>
      <c r="BM338" s="159" t="s">
        <v>808</v>
      </c>
    </row>
    <row r="339" spans="1:65" s="2" customFormat="1" ht="16.5" customHeight="1">
      <c r="A339" s="30"/>
      <c r="B339" s="147"/>
      <c r="C339" s="182" t="s">
        <v>809</v>
      </c>
      <c r="D339" s="182" t="s">
        <v>311</v>
      </c>
      <c r="E339" s="183" t="s">
        <v>810</v>
      </c>
      <c r="F339" s="184" t="s">
        <v>811</v>
      </c>
      <c r="G339" s="185" t="s">
        <v>364</v>
      </c>
      <c r="H339" s="186">
        <v>12</v>
      </c>
      <c r="I339" s="187"/>
      <c r="J339" s="187">
        <f t="shared" si="10"/>
        <v>0</v>
      </c>
      <c r="K339" s="188"/>
      <c r="L339" s="189"/>
      <c r="M339" s="190" t="s">
        <v>1</v>
      </c>
      <c r="N339" s="191" t="s">
        <v>36</v>
      </c>
      <c r="O339" s="157">
        <v>0</v>
      </c>
      <c r="P339" s="157">
        <f t="shared" si="11"/>
        <v>0</v>
      </c>
      <c r="Q339" s="157">
        <v>5.0000000000000001E-4</v>
      </c>
      <c r="R339" s="157">
        <f t="shared" si="12"/>
        <v>6.0000000000000001E-3</v>
      </c>
      <c r="S339" s="157">
        <v>0</v>
      </c>
      <c r="T339" s="158">
        <f t="shared" si="13"/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252</v>
      </c>
      <c r="AT339" s="159" t="s">
        <v>311</v>
      </c>
      <c r="AU339" s="159" t="s">
        <v>80</v>
      </c>
      <c r="AY339" s="18" t="s">
        <v>212</v>
      </c>
      <c r="BE339" s="160">
        <f t="shared" si="14"/>
        <v>0</v>
      </c>
      <c r="BF339" s="160">
        <f t="shared" si="15"/>
        <v>0</v>
      </c>
      <c r="BG339" s="160">
        <f t="shared" si="16"/>
        <v>0</v>
      </c>
      <c r="BH339" s="160">
        <f t="shared" si="17"/>
        <v>0</v>
      </c>
      <c r="BI339" s="160">
        <f t="shared" si="18"/>
        <v>0</v>
      </c>
      <c r="BJ339" s="18" t="s">
        <v>78</v>
      </c>
      <c r="BK339" s="160">
        <f t="shared" si="19"/>
        <v>0</v>
      </c>
      <c r="BL339" s="18" t="s">
        <v>218</v>
      </c>
      <c r="BM339" s="159" t="s">
        <v>812</v>
      </c>
    </row>
    <row r="340" spans="1:65" s="2" customFormat="1" ht="37.9" customHeight="1">
      <c r="A340" s="30"/>
      <c r="B340" s="147"/>
      <c r="C340" s="148" t="s">
        <v>813</v>
      </c>
      <c r="D340" s="148" t="s">
        <v>214</v>
      </c>
      <c r="E340" s="149" t="s">
        <v>814</v>
      </c>
      <c r="F340" s="150" t="s">
        <v>815</v>
      </c>
      <c r="G340" s="151" t="s">
        <v>364</v>
      </c>
      <c r="H340" s="152">
        <v>1</v>
      </c>
      <c r="I340" s="153"/>
      <c r="J340" s="153">
        <f t="shared" si="10"/>
        <v>0</v>
      </c>
      <c r="K340" s="154"/>
      <c r="L340" s="31"/>
      <c r="M340" s="155" t="s">
        <v>1</v>
      </c>
      <c r="N340" s="156" t="s">
        <v>36</v>
      </c>
      <c r="O340" s="157">
        <v>0.83</v>
      </c>
      <c r="P340" s="157">
        <f t="shared" si="11"/>
        <v>0.83</v>
      </c>
      <c r="Q340" s="157">
        <v>1.0000000000000001E-5</v>
      </c>
      <c r="R340" s="157">
        <f t="shared" si="12"/>
        <v>1.0000000000000001E-5</v>
      </c>
      <c r="S340" s="157">
        <v>0</v>
      </c>
      <c r="T340" s="158">
        <f t="shared" si="1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9" t="s">
        <v>218</v>
      </c>
      <c r="AT340" s="159" t="s">
        <v>214</v>
      </c>
      <c r="AU340" s="159" t="s">
        <v>80</v>
      </c>
      <c r="AY340" s="18" t="s">
        <v>212</v>
      </c>
      <c r="BE340" s="160">
        <f t="shared" si="14"/>
        <v>0</v>
      </c>
      <c r="BF340" s="160">
        <f t="shared" si="15"/>
        <v>0</v>
      </c>
      <c r="BG340" s="160">
        <f t="shared" si="16"/>
        <v>0</v>
      </c>
      <c r="BH340" s="160">
        <f t="shared" si="17"/>
        <v>0</v>
      </c>
      <c r="BI340" s="160">
        <f t="shared" si="18"/>
        <v>0</v>
      </c>
      <c r="BJ340" s="18" t="s">
        <v>78</v>
      </c>
      <c r="BK340" s="160">
        <f t="shared" si="19"/>
        <v>0</v>
      </c>
      <c r="BL340" s="18" t="s">
        <v>218</v>
      </c>
      <c r="BM340" s="159" t="s">
        <v>816</v>
      </c>
    </row>
    <row r="341" spans="1:65" s="2" customFormat="1" ht="16.5" customHeight="1">
      <c r="A341" s="30"/>
      <c r="B341" s="147"/>
      <c r="C341" s="182" t="s">
        <v>817</v>
      </c>
      <c r="D341" s="182" t="s">
        <v>311</v>
      </c>
      <c r="E341" s="183" t="s">
        <v>818</v>
      </c>
      <c r="F341" s="184" t="s">
        <v>819</v>
      </c>
      <c r="G341" s="185" t="s">
        <v>364</v>
      </c>
      <c r="H341" s="186">
        <v>1</v>
      </c>
      <c r="I341" s="187"/>
      <c r="J341" s="187">
        <f t="shared" si="10"/>
        <v>0</v>
      </c>
      <c r="K341" s="188"/>
      <c r="L341" s="189"/>
      <c r="M341" s="190" t="s">
        <v>1</v>
      </c>
      <c r="N341" s="191" t="s">
        <v>36</v>
      </c>
      <c r="O341" s="157">
        <v>0</v>
      </c>
      <c r="P341" s="157">
        <f t="shared" si="11"/>
        <v>0</v>
      </c>
      <c r="Q341" s="157">
        <v>1.1199999999999999E-3</v>
      </c>
      <c r="R341" s="157">
        <f t="shared" si="12"/>
        <v>1.1199999999999999E-3</v>
      </c>
      <c r="S341" s="157">
        <v>0</v>
      </c>
      <c r="T341" s="158">
        <f t="shared" si="1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252</v>
      </c>
      <c r="AT341" s="159" t="s">
        <v>311</v>
      </c>
      <c r="AU341" s="159" t="s">
        <v>80</v>
      </c>
      <c r="AY341" s="18" t="s">
        <v>212</v>
      </c>
      <c r="BE341" s="160">
        <f t="shared" si="14"/>
        <v>0</v>
      </c>
      <c r="BF341" s="160">
        <f t="shared" si="15"/>
        <v>0</v>
      </c>
      <c r="BG341" s="160">
        <f t="shared" si="16"/>
        <v>0</v>
      </c>
      <c r="BH341" s="160">
        <f t="shared" si="17"/>
        <v>0</v>
      </c>
      <c r="BI341" s="160">
        <f t="shared" si="18"/>
        <v>0</v>
      </c>
      <c r="BJ341" s="18" t="s">
        <v>78</v>
      </c>
      <c r="BK341" s="160">
        <f t="shared" si="19"/>
        <v>0</v>
      </c>
      <c r="BL341" s="18" t="s">
        <v>218</v>
      </c>
      <c r="BM341" s="159" t="s">
        <v>820</v>
      </c>
    </row>
    <row r="342" spans="1:65" s="2" customFormat="1" ht="37.9" customHeight="1">
      <c r="A342" s="30"/>
      <c r="B342" s="147"/>
      <c r="C342" s="148" t="s">
        <v>821</v>
      </c>
      <c r="D342" s="148" t="s">
        <v>214</v>
      </c>
      <c r="E342" s="149" t="s">
        <v>822</v>
      </c>
      <c r="F342" s="150" t="s">
        <v>823</v>
      </c>
      <c r="G342" s="151" t="s">
        <v>364</v>
      </c>
      <c r="H342" s="152">
        <v>48</v>
      </c>
      <c r="I342" s="153"/>
      <c r="J342" s="153">
        <f t="shared" si="10"/>
        <v>0</v>
      </c>
      <c r="K342" s="154"/>
      <c r="L342" s="31"/>
      <c r="M342" s="155" t="s">
        <v>1</v>
      </c>
      <c r="N342" s="156" t="s">
        <v>36</v>
      </c>
      <c r="O342" s="157">
        <v>1.8640000000000001</v>
      </c>
      <c r="P342" s="157">
        <f t="shared" si="11"/>
        <v>89.472000000000008</v>
      </c>
      <c r="Q342" s="157">
        <v>2.0000000000000002E-5</v>
      </c>
      <c r="R342" s="157">
        <f t="shared" si="12"/>
        <v>9.6000000000000013E-4</v>
      </c>
      <c r="S342" s="157">
        <v>0</v>
      </c>
      <c r="T342" s="158">
        <f t="shared" si="1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218</v>
      </c>
      <c r="AT342" s="159" t="s">
        <v>214</v>
      </c>
      <c r="AU342" s="159" t="s">
        <v>80</v>
      </c>
      <c r="AY342" s="18" t="s">
        <v>212</v>
      </c>
      <c r="BE342" s="160">
        <f t="shared" si="14"/>
        <v>0</v>
      </c>
      <c r="BF342" s="160">
        <f t="shared" si="15"/>
        <v>0</v>
      </c>
      <c r="BG342" s="160">
        <f t="shared" si="16"/>
        <v>0</v>
      </c>
      <c r="BH342" s="160">
        <f t="shared" si="17"/>
        <v>0</v>
      </c>
      <c r="BI342" s="160">
        <f t="shared" si="18"/>
        <v>0</v>
      </c>
      <c r="BJ342" s="18" t="s">
        <v>78</v>
      </c>
      <c r="BK342" s="160">
        <f t="shared" si="19"/>
        <v>0</v>
      </c>
      <c r="BL342" s="18" t="s">
        <v>218</v>
      </c>
      <c r="BM342" s="159" t="s">
        <v>495</v>
      </c>
    </row>
    <row r="343" spans="1:65" s="2" customFormat="1" ht="16.5" customHeight="1">
      <c r="A343" s="30"/>
      <c r="B343" s="147"/>
      <c r="C343" s="182" t="s">
        <v>824</v>
      </c>
      <c r="D343" s="182" t="s">
        <v>311</v>
      </c>
      <c r="E343" s="183" t="s">
        <v>825</v>
      </c>
      <c r="F343" s="184" t="s">
        <v>826</v>
      </c>
      <c r="G343" s="185" t="s">
        <v>364</v>
      </c>
      <c r="H343" s="186">
        <v>35</v>
      </c>
      <c r="I343" s="187"/>
      <c r="J343" s="187">
        <f t="shared" si="10"/>
        <v>0</v>
      </c>
      <c r="K343" s="188"/>
      <c r="L343" s="189"/>
      <c r="M343" s="190" t="s">
        <v>1</v>
      </c>
      <c r="N343" s="191" t="s">
        <v>36</v>
      </c>
      <c r="O343" s="157">
        <v>0</v>
      </c>
      <c r="P343" s="157">
        <f t="shared" si="11"/>
        <v>0</v>
      </c>
      <c r="Q343" s="157">
        <v>8.5000000000000006E-3</v>
      </c>
      <c r="R343" s="157">
        <f t="shared" si="12"/>
        <v>0.29750000000000004</v>
      </c>
      <c r="S343" s="157">
        <v>0</v>
      </c>
      <c r="T343" s="158">
        <f t="shared" si="1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252</v>
      </c>
      <c r="AT343" s="159" t="s">
        <v>311</v>
      </c>
      <c r="AU343" s="159" t="s">
        <v>80</v>
      </c>
      <c r="AY343" s="18" t="s">
        <v>212</v>
      </c>
      <c r="BE343" s="160">
        <f t="shared" si="14"/>
        <v>0</v>
      </c>
      <c r="BF343" s="160">
        <f t="shared" si="15"/>
        <v>0</v>
      </c>
      <c r="BG343" s="160">
        <f t="shared" si="16"/>
        <v>0</v>
      </c>
      <c r="BH343" s="160">
        <f t="shared" si="17"/>
        <v>0</v>
      </c>
      <c r="BI343" s="160">
        <f t="shared" si="18"/>
        <v>0</v>
      </c>
      <c r="BJ343" s="18" t="s">
        <v>78</v>
      </c>
      <c r="BK343" s="160">
        <f t="shared" si="19"/>
        <v>0</v>
      </c>
      <c r="BL343" s="18" t="s">
        <v>218</v>
      </c>
      <c r="BM343" s="159" t="s">
        <v>827</v>
      </c>
    </row>
    <row r="344" spans="1:65" s="2" customFormat="1" ht="16.5" customHeight="1">
      <c r="A344" s="30"/>
      <c r="B344" s="147"/>
      <c r="C344" s="182" t="s">
        <v>828</v>
      </c>
      <c r="D344" s="182" t="s">
        <v>311</v>
      </c>
      <c r="E344" s="183" t="s">
        <v>829</v>
      </c>
      <c r="F344" s="184" t="s">
        <v>830</v>
      </c>
      <c r="G344" s="185" t="s">
        <v>364</v>
      </c>
      <c r="H344" s="186">
        <v>12</v>
      </c>
      <c r="I344" s="187"/>
      <c r="J344" s="187">
        <f t="shared" si="10"/>
        <v>0</v>
      </c>
      <c r="K344" s="188"/>
      <c r="L344" s="189"/>
      <c r="M344" s="190" t="s">
        <v>1</v>
      </c>
      <c r="N344" s="191" t="s">
        <v>36</v>
      </c>
      <c r="O344" s="157">
        <v>0</v>
      </c>
      <c r="P344" s="157">
        <f t="shared" si="11"/>
        <v>0</v>
      </c>
      <c r="Q344" s="157">
        <v>1.01E-2</v>
      </c>
      <c r="R344" s="157">
        <f t="shared" si="12"/>
        <v>0.1212</v>
      </c>
      <c r="S344" s="157">
        <v>0</v>
      </c>
      <c r="T344" s="158">
        <f t="shared" si="1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252</v>
      </c>
      <c r="AT344" s="159" t="s">
        <v>311</v>
      </c>
      <c r="AU344" s="159" t="s">
        <v>80</v>
      </c>
      <c r="AY344" s="18" t="s">
        <v>212</v>
      </c>
      <c r="BE344" s="160">
        <f t="shared" si="14"/>
        <v>0</v>
      </c>
      <c r="BF344" s="160">
        <f t="shared" si="15"/>
        <v>0</v>
      </c>
      <c r="BG344" s="160">
        <f t="shared" si="16"/>
        <v>0</v>
      </c>
      <c r="BH344" s="160">
        <f t="shared" si="17"/>
        <v>0</v>
      </c>
      <c r="BI344" s="160">
        <f t="shared" si="18"/>
        <v>0</v>
      </c>
      <c r="BJ344" s="18" t="s">
        <v>78</v>
      </c>
      <c r="BK344" s="160">
        <f t="shared" si="19"/>
        <v>0</v>
      </c>
      <c r="BL344" s="18" t="s">
        <v>218</v>
      </c>
      <c r="BM344" s="159" t="s">
        <v>831</v>
      </c>
    </row>
    <row r="345" spans="1:65" s="2" customFormat="1" ht="16.5" customHeight="1">
      <c r="A345" s="30"/>
      <c r="B345" s="147"/>
      <c r="C345" s="182" t="s">
        <v>832</v>
      </c>
      <c r="D345" s="182" t="s">
        <v>311</v>
      </c>
      <c r="E345" s="183" t="s">
        <v>833</v>
      </c>
      <c r="F345" s="184" t="s">
        <v>834</v>
      </c>
      <c r="G345" s="185" t="s">
        <v>364</v>
      </c>
      <c r="H345" s="186">
        <v>1</v>
      </c>
      <c r="I345" s="187"/>
      <c r="J345" s="187">
        <f t="shared" si="10"/>
        <v>0</v>
      </c>
      <c r="K345" s="188"/>
      <c r="L345" s="189"/>
      <c r="M345" s="190" t="s">
        <v>1</v>
      </c>
      <c r="N345" s="191" t="s">
        <v>36</v>
      </c>
      <c r="O345" s="157">
        <v>0</v>
      </c>
      <c r="P345" s="157">
        <f t="shared" si="11"/>
        <v>0</v>
      </c>
      <c r="Q345" s="157">
        <v>1.2E-2</v>
      </c>
      <c r="R345" s="157">
        <f t="shared" si="12"/>
        <v>1.2E-2</v>
      </c>
      <c r="S345" s="157">
        <v>0</v>
      </c>
      <c r="T345" s="158">
        <f t="shared" si="1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252</v>
      </c>
      <c r="AT345" s="159" t="s">
        <v>311</v>
      </c>
      <c r="AU345" s="159" t="s">
        <v>80</v>
      </c>
      <c r="AY345" s="18" t="s">
        <v>212</v>
      </c>
      <c r="BE345" s="160">
        <f t="shared" si="14"/>
        <v>0</v>
      </c>
      <c r="BF345" s="160">
        <f t="shared" si="15"/>
        <v>0</v>
      </c>
      <c r="BG345" s="160">
        <f t="shared" si="16"/>
        <v>0</v>
      </c>
      <c r="BH345" s="160">
        <f t="shared" si="17"/>
        <v>0</v>
      </c>
      <c r="BI345" s="160">
        <f t="shared" si="18"/>
        <v>0</v>
      </c>
      <c r="BJ345" s="18" t="s">
        <v>78</v>
      </c>
      <c r="BK345" s="160">
        <f t="shared" si="19"/>
        <v>0</v>
      </c>
      <c r="BL345" s="18" t="s">
        <v>218</v>
      </c>
      <c r="BM345" s="159" t="s">
        <v>835</v>
      </c>
    </row>
    <row r="346" spans="1:65" s="12" customFormat="1" ht="22.9" customHeight="1">
      <c r="B346" s="135"/>
      <c r="D346" s="136" t="s">
        <v>70</v>
      </c>
      <c r="E346" s="145" t="s">
        <v>836</v>
      </c>
      <c r="F346" s="145" t="s">
        <v>413</v>
      </c>
      <c r="J346" s="146">
        <f>BK346</f>
        <v>0</v>
      </c>
      <c r="L346" s="135"/>
      <c r="M346" s="139"/>
      <c r="N346" s="140"/>
      <c r="O346" s="140"/>
      <c r="P346" s="141">
        <f>SUM(P347:P372)</f>
        <v>104.7804</v>
      </c>
      <c r="Q346" s="140"/>
      <c r="R346" s="141">
        <f>SUM(R347:R372)</f>
        <v>2.1589239999999998</v>
      </c>
      <c r="S346" s="140"/>
      <c r="T346" s="142">
        <f>SUM(T347:T372)</f>
        <v>0</v>
      </c>
      <c r="AR346" s="136" t="s">
        <v>78</v>
      </c>
      <c r="AT346" s="143" t="s">
        <v>70</v>
      </c>
      <c r="AU346" s="143" t="s">
        <v>78</v>
      </c>
      <c r="AY346" s="136" t="s">
        <v>212</v>
      </c>
      <c r="BK346" s="144">
        <f>SUM(BK347:BK372)</f>
        <v>0</v>
      </c>
    </row>
    <row r="347" spans="1:65" s="2" customFormat="1" ht="44.25" customHeight="1">
      <c r="A347" s="30"/>
      <c r="B347" s="147"/>
      <c r="C347" s="148" t="s">
        <v>837</v>
      </c>
      <c r="D347" s="148" t="s">
        <v>214</v>
      </c>
      <c r="E347" s="149" t="s">
        <v>838</v>
      </c>
      <c r="F347" s="150" t="s">
        <v>839</v>
      </c>
      <c r="G347" s="151" t="s">
        <v>364</v>
      </c>
      <c r="H347" s="152">
        <v>5</v>
      </c>
      <c r="I347" s="153"/>
      <c r="J347" s="153">
        <f t="shared" ref="J347:J371" si="20">ROUND(I347*H347,2)</f>
        <v>0</v>
      </c>
      <c r="K347" s="154"/>
      <c r="L347" s="31"/>
      <c r="M347" s="155" t="s">
        <v>1</v>
      </c>
      <c r="N347" s="156" t="s">
        <v>36</v>
      </c>
      <c r="O347" s="157">
        <v>1.181</v>
      </c>
      <c r="P347" s="157">
        <f t="shared" ref="P347:P371" si="21">O347*H347</f>
        <v>5.9050000000000002</v>
      </c>
      <c r="Q347" s="157">
        <v>0</v>
      </c>
      <c r="R347" s="157">
        <f t="shared" ref="R347:R371" si="22">Q347*H347</f>
        <v>0</v>
      </c>
      <c r="S347" s="157">
        <v>0</v>
      </c>
      <c r="T347" s="158">
        <f t="shared" ref="T347:T371" si="23"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218</v>
      </c>
      <c r="AT347" s="159" t="s">
        <v>214</v>
      </c>
      <c r="AU347" s="159" t="s">
        <v>80</v>
      </c>
      <c r="AY347" s="18" t="s">
        <v>212</v>
      </c>
      <c r="BE347" s="160">
        <f t="shared" ref="BE347:BE371" si="24">IF(N347="základní",J347,0)</f>
        <v>0</v>
      </c>
      <c r="BF347" s="160">
        <f t="shared" ref="BF347:BF371" si="25">IF(N347="snížená",J347,0)</f>
        <v>0</v>
      </c>
      <c r="BG347" s="160">
        <f t="shared" ref="BG347:BG371" si="26">IF(N347="zákl. přenesená",J347,0)</f>
        <v>0</v>
      </c>
      <c r="BH347" s="160">
        <f t="shared" ref="BH347:BH371" si="27">IF(N347="sníž. přenesená",J347,0)</f>
        <v>0</v>
      </c>
      <c r="BI347" s="160">
        <f t="shared" ref="BI347:BI371" si="28">IF(N347="nulová",J347,0)</f>
        <v>0</v>
      </c>
      <c r="BJ347" s="18" t="s">
        <v>78</v>
      </c>
      <c r="BK347" s="160">
        <f t="shared" ref="BK347:BK371" si="29">ROUND(I347*H347,2)</f>
        <v>0</v>
      </c>
      <c r="BL347" s="18" t="s">
        <v>218</v>
      </c>
      <c r="BM347" s="159" t="s">
        <v>840</v>
      </c>
    </row>
    <row r="348" spans="1:65" s="2" customFormat="1" ht="24.2" customHeight="1">
      <c r="A348" s="30"/>
      <c r="B348" s="147"/>
      <c r="C348" s="182" t="s">
        <v>841</v>
      </c>
      <c r="D348" s="182" t="s">
        <v>311</v>
      </c>
      <c r="E348" s="183" t="s">
        <v>842</v>
      </c>
      <c r="F348" s="184" t="s">
        <v>843</v>
      </c>
      <c r="G348" s="185" t="s">
        <v>364</v>
      </c>
      <c r="H348" s="186">
        <v>5</v>
      </c>
      <c r="I348" s="187"/>
      <c r="J348" s="187">
        <f t="shared" si="20"/>
        <v>0</v>
      </c>
      <c r="K348" s="188"/>
      <c r="L348" s="189"/>
      <c r="M348" s="190" t="s">
        <v>1</v>
      </c>
      <c r="N348" s="191" t="s">
        <v>36</v>
      </c>
      <c r="O348" s="157">
        <v>0</v>
      </c>
      <c r="P348" s="157">
        <f t="shared" si="21"/>
        <v>0</v>
      </c>
      <c r="Q348" s="157">
        <v>1.8E-3</v>
      </c>
      <c r="R348" s="157">
        <f t="shared" si="22"/>
        <v>8.9999999999999993E-3</v>
      </c>
      <c r="S348" s="157">
        <v>0</v>
      </c>
      <c r="T348" s="158">
        <f t="shared" si="23"/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252</v>
      </c>
      <c r="AT348" s="159" t="s">
        <v>311</v>
      </c>
      <c r="AU348" s="159" t="s">
        <v>80</v>
      </c>
      <c r="AY348" s="18" t="s">
        <v>212</v>
      </c>
      <c r="BE348" s="160">
        <f t="shared" si="24"/>
        <v>0</v>
      </c>
      <c r="BF348" s="160">
        <f t="shared" si="25"/>
        <v>0</v>
      </c>
      <c r="BG348" s="160">
        <f t="shared" si="26"/>
        <v>0</v>
      </c>
      <c r="BH348" s="160">
        <f t="shared" si="27"/>
        <v>0</v>
      </c>
      <c r="BI348" s="160">
        <f t="shared" si="28"/>
        <v>0</v>
      </c>
      <c r="BJ348" s="18" t="s">
        <v>78</v>
      </c>
      <c r="BK348" s="160">
        <f t="shared" si="29"/>
        <v>0</v>
      </c>
      <c r="BL348" s="18" t="s">
        <v>218</v>
      </c>
      <c r="BM348" s="159" t="s">
        <v>844</v>
      </c>
    </row>
    <row r="349" spans="1:65" s="2" customFormat="1" ht="44.25" customHeight="1">
      <c r="A349" s="30"/>
      <c r="B349" s="147"/>
      <c r="C349" s="148" t="s">
        <v>845</v>
      </c>
      <c r="D349" s="148" t="s">
        <v>214</v>
      </c>
      <c r="E349" s="149" t="s">
        <v>846</v>
      </c>
      <c r="F349" s="150" t="s">
        <v>847</v>
      </c>
      <c r="G349" s="151" t="s">
        <v>364</v>
      </c>
      <c r="H349" s="152">
        <v>11</v>
      </c>
      <c r="I349" s="153"/>
      <c r="J349" s="153">
        <f t="shared" si="20"/>
        <v>0</v>
      </c>
      <c r="K349" s="154"/>
      <c r="L349" s="31"/>
      <c r="M349" s="155" t="s">
        <v>1</v>
      </c>
      <c r="N349" s="156" t="s">
        <v>36</v>
      </c>
      <c r="O349" s="157">
        <v>1.125</v>
      </c>
      <c r="P349" s="157">
        <f t="shared" si="21"/>
        <v>12.375</v>
      </c>
      <c r="Q349" s="157">
        <v>0</v>
      </c>
      <c r="R349" s="157">
        <f t="shared" si="22"/>
        <v>0</v>
      </c>
      <c r="S349" s="157">
        <v>0</v>
      </c>
      <c r="T349" s="158">
        <f t="shared" si="23"/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59" t="s">
        <v>218</v>
      </c>
      <c r="AT349" s="159" t="s">
        <v>214</v>
      </c>
      <c r="AU349" s="159" t="s">
        <v>80</v>
      </c>
      <c r="AY349" s="18" t="s">
        <v>212</v>
      </c>
      <c r="BE349" s="160">
        <f t="shared" si="24"/>
        <v>0</v>
      </c>
      <c r="BF349" s="160">
        <f t="shared" si="25"/>
        <v>0</v>
      </c>
      <c r="BG349" s="160">
        <f t="shared" si="26"/>
        <v>0</v>
      </c>
      <c r="BH349" s="160">
        <f t="shared" si="27"/>
        <v>0</v>
      </c>
      <c r="BI349" s="160">
        <f t="shared" si="28"/>
        <v>0</v>
      </c>
      <c r="BJ349" s="18" t="s">
        <v>78</v>
      </c>
      <c r="BK349" s="160">
        <f t="shared" si="29"/>
        <v>0</v>
      </c>
      <c r="BL349" s="18" t="s">
        <v>218</v>
      </c>
      <c r="BM349" s="159" t="s">
        <v>848</v>
      </c>
    </row>
    <row r="350" spans="1:65" s="2" customFormat="1" ht="16.5" customHeight="1">
      <c r="A350" s="30"/>
      <c r="B350" s="147"/>
      <c r="C350" s="182" t="s">
        <v>849</v>
      </c>
      <c r="D350" s="182" t="s">
        <v>311</v>
      </c>
      <c r="E350" s="183" t="s">
        <v>850</v>
      </c>
      <c r="F350" s="184" t="s">
        <v>851</v>
      </c>
      <c r="G350" s="185" t="s">
        <v>364</v>
      </c>
      <c r="H350" s="186">
        <v>5</v>
      </c>
      <c r="I350" s="187"/>
      <c r="J350" s="187">
        <f t="shared" si="20"/>
        <v>0</v>
      </c>
      <c r="K350" s="188"/>
      <c r="L350" s="189"/>
      <c r="M350" s="190" t="s">
        <v>1</v>
      </c>
      <c r="N350" s="191" t="s">
        <v>36</v>
      </c>
      <c r="O350" s="157">
        <v>0</v>
      </c>
      <c r="P350" s="157">
        <f t="shared" si="21"/>
        <v>0</v>
      </c>
      <c r="Q350" s="157">
        <v>1.07E-3</v>
      </c>
      <c r="R350" s="157">
        <f t="shared" si="22"/>
        <v>5.3499999999999997E-3</v>
      </c>
      <c r="S350" s="157">
        <v>0</v>
      </c>
      <c r="T350" s="158">
        <f t="shared" si="2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252</v>
      </c>
      <c r="AT350" s="159" t="s">
        <v>311</v>
      </c>
      <c r="AU350" s="159" t="s">
        <v>80</v>
      </c>
      <c r="AY350" s="18" t="s">
        <v>212</v>
      </c>
      <c r="BE350" s="160">
        <f t="shared" si="24"/>
        <v>0</v>
      </c>
      <c r="BF350" s="160">
        <f t="shared" si="25"/>
        <v>0</v>
      </c>
      <c r="BG350" s="160">
        <f t="shared" si="26"/>
        <v>0</v>
      </c>
      <c r="BH350" s="160">
        <f t="shared" si="27"/>
        <v>0</v>
      </c>
      <c r="BI350" s="160">
        <f t="shared" si="28"/>
        <v>0</v>
      </c>
      <c r="BJ350" s="18" t="s">
        <v>78</v>
      </c>
      <c r="BK350" s="160">
        <f t="shared" si="29"/>
        <v>0</v>
      </c>
      <c r="BL350" s="18" t="s">
        <v>218</v>
      </c>
      <c r="BM350" s="159" t="s">
        <v>852</v>
      </c>
    </row>
    <row r="351" spans="1:65" s="2" customFormat="1" ht="16.5" customHeight="1">
      <c r="A351" s="30"/>
      <c r="B351" s="147"/>
      <c r="C351" s="182" t="s">
        <v>853</v>
      </c>
      <c r="D351" s="182" t="s">
        <v>311</v>
      </c>
      <c r="E351" s="183" t="s">
        <v>854</v>
      </c>
      <c r="F351" s="184" t="s">
        <v>855</v>
      </c>
      <c r="G351" s="185" t="s">
        <v>364</v>
      </c>
      <c r="H351" s="186">
        <v>1</v>
      </c>
      <c r="I351" s="187"/>
      <c r="J351" s="187">
        <f t="shared" si="20"/>
        <v>0</v>
      </c>
      <c r="K351" s="188"/>
      <c r="L351" s="189"/>
      <c r="M351" s="190" t="s">
        <v>1</v>
      </c>
      <c r="N351" s="191" t="s">
        <v>36</v>
      </c>
      <c r="O351" s="157">
        <v>0</v>
      </c>
      <c r="P351" s="157">
        <f t="shared" si="21"/>
        <v>0</v>
      </c>
      <c r="Q351" s="157">
        <v>6.2E-4</v>
      </c>
      <c r="R351" s="157">
        <f t="shared" si="22"/>
        <v>6.2E-4</v>
      </c>
      <c r="S351" s="157">
        <v>0</v>
      </c>
      <c r="T351" s="158">
        <f t="shared" si="2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59" t="s">
        <v>252</v>
      </c>
      <c r="AT351" s="159" t="s">
        <v>311</v>
      </c>
      <c r="AU351" s="159" t="s">
        <v>80</v>
      </c>
      <c r="AY351" s="18" t="s">
        <v>212</v>
      </c>
      <c r="BE351" s="160">
        <f t="shared" si="24"/>
        <v>0</v>
      </c>
      <c r="BF351" s="160">
        <f t="shared" si="25"/>
        <v>0</v>
      </c>
      <c r="BG351" s="160">
        <f t="shared" si="26"/>
        <v>0</v>
      </c>
      <c r="BH351" s="160">
        <f t="shared" si="27"/>
        <v>0</v>
      </c>
      <c r="BI351" s="160">
        <f t="shared" si="28"/>
        <v>0</v>
      </c>
      <c r="BJ351" s="18" t="s">
        <v>78</v>
      </c>
      <c r="BK351" s="160">
        <f t="shared" si="29"/>
        <v>0</v>
      </c>
      <c r="BL351" s="18" t="s">
        <v>218</v>
      </c>
      <c r="BM351" s="159" t="s">
        <v>856</v>
      </c>
    </row>
    <row r="352" spans="1:65" s="2" customFormat="1" ht="21.75" customHeight="1">
      <c r="A352" s="30"/>
      <c r="B352" s="147"/>
      <c r="C352" s="182" t="s">
        <v>857</v>
      </c>
      <c r="D352" s="182" t="s">
        <v>311</v>
      </c>
      <c r="E352" s="183" t="s">
        <v>858</v>
      </c>
      <c r="F352" s="184" t="s">
        <v>859</v>
      </c>
      <c r="G352" s="185" t="s">
        <v>364</v>
      </c>
      <c r="H352" s="186">
        <v>3</v>
      </c>
      <c r="I352" s="187"/>
      <c r="J352" s="187">
        <f t="shared" si="20"/>
        <v>0</v>
      </c>
      <c r="K352" s="188"/>
      <c r="L352" s="189"/>
      <c r="M352" s="190" t="s">
        <v>1</v>
      </c>
      <c r="N352" s="191" t="s">
        <v>36</v>
      </c>
      <c r="O352" s="157">
        <v>0</v>
      </c>
      <c r="P352" s="157">
        <f t="shared" si="21"/>
        <v>0</v>
      </c>
      <c r="Q352" s="157">
        <v>5.8E-4</v>
      </c>
      <c r="R352" s="157">
        <f t="shared" si="22"/>
        <v>1.74E-3</v>
      </c>
      <c r="S352" s="157">
        <v>0</v>
      </c>
      <c r="T352" s="158">
        <f t="shared" si="2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252</v>
      </c>
      <c r="AT352" s="159" t="s">
        <v>311</v>
      </c>
      <c r="AU352" s="159" t="s">
        <v>80</v>
      </c>
      <c r="AY352" s="18" t="s">
        <v>212</v>
      </c>
      <c r="BE352" s="160">
        <f t="shared" si="24"/>
        <v>0</v>
      </c>
      <c r="BF352" s="160">
        <f t="shared" si="25"/>
        <v>0</v>
      </c>
      <c r="BG352" s="160">
        <f t="shared" si="26"/>
        <v>0</v>
      </c>
      <c r="BH352" s="160">
        <f t="shared" si="27"/>
        <v>0</v>
      </c>
      <c r="BI352" s="160">
        <f t="shared" si="28"/>
        <v>0</v>
      </c>
      <c r="BJ352" s="18" t="s">
        <v>78</v>
      </c>
      <c r="BK352" s="160">
        <f t="shared" si="29"/>
        <v>0</v>
      </c>
      <c r="BL352" s="18" t="s">
        <v>218</v>
      </c>
      <c r="BM352" s="159" t="s">
        <v>860</v>
      </c>
    </row>
    <row r="353" spans="1:65" s="2" customFormat="1" ht="16.5" customHeight="1">
      <c r="A353" s="30"/>
      <c r="B353" s="147"/>
      <c r="C353" s="182" t="s">
        <v>861</v>
      </c>
      <c r="D353" s="182" t="s">
        <v>311</v>
      </c>
      <c r="E353" s="183" t="s">
        <v>862</v>
      </c>
      <c r="F353" s="184" t="s">
        <v>863</v>
      </c>
      <c r="G353" s="185" t="s">
        <v>364</v>
      </c>
      <c r="H353" s="186">
        <v>1</v>
      </c>
      <c r="I353" s="187"/>
      <c r="J353" s="187">
        <f t="shared" si="20"/>
        <v>0</v>
      </c>
      <c r="K353" s="188"/>
      <c r="L353" s="189"/>
      <c r="M353" s="190" t="s">
        <v>1</v>
      </c>
      <c r="N353" s="191" t="s">
        <v>36</v>
      </c>
      <c r="O353" s="157">
        <v>0</v>
      </c>
      <c r="P353" s="157">
        <f t="shared" si="21"/>
        <v>0</v>
      </c>
      <c r="Q353" s="157">
        <v>6.4000000000000005E-4</v>
      </c>
      <c r="R353" s="157">
        <f t="shared" si="22"/>
        <v>6.4000000000000005E-4</v>
      </c>
      <c r="S353" s="157">
        <v>0</v>
      </c>
      <c r="T353" s="158">
        <f t="shared" si="2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9" t="s">
        <v>252</v>
      </c>
      <c r="AT353" s="159" t="s">
        <v>311</v>
      </c>
      <c r="AU353" s="159" t="s">
        <v>80</v>
      </c>
      <c r="AY353" s="18" t="s">
        <v>212</v>
      </c>
      <c r="BE353" s="160">
        <f t="shared" si="24"/>
        <v>0</v>
      </c>
      <c r="BF353" s="160">
        <f t="shared" si="25"/>
        <v>0</v>
      </c>
      <c r="BG353" s="160">
        <f t="shared" si="26"/>
        <v>0</v>
      </c>
      <c r="BH353" s="160">
        <f t="shared" si="27"/>
        <v>0</v>
      </c>
      <c r="BI353" s="160">
        <f t="shared" si="28"/>
        <v>0</v>
      </c>
      <c r="BJ353" s="18" t="s">
        <v>78</v>
      </c>
      <c r="BK353" s="160">
        <f t="shared" si="29"/>
        <v>0</v>
      </c>
      <c r="BL353" s="18" t="s">
        <v>218</v>
      </c>
      <c r="BM353" s="159" t="s">
        <v>864</v>
      </c>
    </row>
    <row r="354" spans="1:65" s="2" customFormat="1" ht="16.5" customHeight="1">
      <c r="A354" s="30"/>
      <c r="B354" s="147"/>
      <c r="C354" s="182" t="s">
        <v>865</v>
      </c>
      <c r="D354" s="182" t="s">
        <v>311</v>
      </c>
      <c r="E354" s="183" t="s">
        <v>866</v>
      </c>
      <c r="F354" s="184" t="s">
        <v>867</v>
      </c>
      <c r="G354" s="185" t="s">
        <v>364</v>
      </c>
      <c r="H354" s="186">
        <v>1</v>
      </c>
      <c r="I354" s="187"/>
      <c r="J354" s="187">
        <f t="shared" si="20"/>
        <v>0</v>
      </c>
      <c r="K354" s="188"/>
      <c r="L354" s="189"/>
      <c r="M354" s="190" t="s">
        <v>1</v>
      </c>
      <c r="N354" s="191" t="s">
        <v>36</v>
      </c>
      <c r="O354" s="157">
        <v>0</v>
      </c>
      <c r="P354" s="157">
        <f t="shared" si="21"/>
        <v>0</v>
      </c>
      <c r="Q354" s="157">
        <v>7.2000000000000005E-4</v>
      </c>
      <c r="R354" s="157">
        <f t="shared" si="22"/>
        <v>7.2000000000000005E-4</v>
      </c>
      <c r="S354" s="157">
        <v>0</v>
      </c>
      <c r="T354" s="158">
        <f t="shared" si="2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9" t="s">
        <v>252</v>
      </c>
      <c r="AT354" s="159" t="s">
        <v>311</v>
      </c>
      <c r="AU354" s="159" t="s">
        <v>80</v>
      </c>
      <c r="AY354" s="18" t="s">
        <v>212</v>
      </c>
      <c r="BE354" s="160">
        <f t="shared" si="24"/>
        <v>0</v>
      </c>
      <c r="BF354" s="160">
        <f t="shared" si="25"/>
        <v>0</v>
      </c>
      <c r="BG354" s="160">
        <f t="shared" si="26"/>
        <v>0</v>
      </c>
      <c r="BH354" s="160">
        <f t="shared" si="27"/>
        <v>0</v>
      </c>
      <c r="BI354" s="160">
        <f t="shared" si="28"/>
        <v>0</v>
      </c>
      <c r="BJ354" s="18" t="s">
        <v>78</v>
      </c>
      <c r="BK354" s="160">
        <f t="shared" si="29"/>
        <v>0</v>
      </c>
      <c r="BL354" s="18" t="s">
        <v>218</v>
      </c>
      <c r="BM354" s="159" t="s">
        <v>868</v>
      </c>
    </row>
    <row r="355" spans="1:65" s="2" customFormat="1" ht="37.9" customHeight="1">
      <c r="A355" s="30"/>
      <c r="B355" s="147"/>
      <c r="C355" s="148" t="s">
        <v>869</v>
      </c>
      <c r="D355" s="148" t="s">
        <v>214</v>
      </c>
      <c r="E355" s="149" t="s">
        <v>870</v>
      </c>
      <c r="F355" s="150" t="s">
        <v>871</v>
      </c>
      <c r="G355" s="151" t="s">
        <v>364</v>
      </c>
      <c r="H355" s="152">
        <v>2</v>
      </c>
      <c r="I355" s="153"/>
      <c r="J355" s="153">
        <f t="shared" si="20"/>
        <v>0</v>
      </c>
      <c r="K355" s="154"/>
      <c r="L355" s="31"/>
      <c r="M355" s="155" t="s">
        <v>1</v>
      </c>
      <c r="N355" s="156" t="s">
        <v>36</v>
      </c>
      <c r="O355" s="157">
        <v>1.181</v>
      </c>
      <c r="P355" s="157">
        <f t="shared" si="21"/>
        <v>2.3620000000000001</v>
      </c>
      <c r="Q355" s="157">
        <v>0</v>
      </c>
      <c r="R355" s="157">
        <f t="shared" si="22"/>
        <v>0</v>
      </c>
      <c r="S355" s="157">
        <v>0</v>
      </c>
      <c r="T355" s="158">
        <f t="shared" si="23"/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59" t="s">
        <v>218</v>
      </c>
      <c r="AT355" s="159" t="s">
        <v>214</v>
      </c>
      <c r="AU355" s="159" t="s">
        <v>80</v>
      </c>
      <c r="AY355" s="18" t="s">
        <v>212</v>
      </c>
      <c r="BE355" s="160">
        <f t="shared" si="24"/>
        <v>0</v>
      </c>
      <c r="BF355" s="160">
        <f t="shared" si="25"/>
        <v>0</v>
      </c>
      <c r="BG355" s="160">
        <f t="shared" si="26"/>
        <v>0</v>
      </c>
      <c r="BH355" s="160">
        <f t="shared" si="27"/>
        <v>0</v>
      </c>
      <c r="BI355" s="160">
        <f t="shared" si="28"/>
        <v>0</v>
      </c>
      <c r="BJ355" s="18" t="s">
        <v>78</v>
      </c>
      <c r="BK355" s="160">
        <f t="shared" si="29"/>
        <v>0</v>
      </c>
      <c r="BL355" s="18" t="s">
        <v>218</v>
      </c>
      <c r="BM355" s="159" t="s">
        <v>872</v>
      </c>
    </row>
    <row r="356" spans="1:65" s="2" customFormat="1" ht="16.5" customHeight="1">
      <c r="A356" s="30"/>
      <c r="B356" s="147"/>
      <c r="C356" s="182" t="s">
        <v>873</v>
      </c>
      <c r="D356" s="182" t="s">
        <v>311</v>
      </c>
      <c r="E356" s="183" t="s">
        <v>874</v>
      </c>
      <c r="F356" s="184" t="s">
        <v>875</v>
      </c>
      <c r="G356" s="185" t="s">
        <v>364</v>
      </c>
      <c r="H356" s="186">
        <v>2</v>
      </c>
      <c r="I356" s="187"/>
      <c r="J356" s="187">
        <f t="shared" si="20"/>
        <v>0</v>
      </c>
      <c r="K356" s="188"/>
      <c r="L356" s="189"/>
      <c r="M356" s="190" t="s">
        <v>1</v>
      </c>
      <c r="N356" s="191" t="s">
        <v>36</v>
      </c>
      <c r="O356" s="157">
        <v>0</v>
      </c>
      <c r="P356" s="157">
        <f t="shared" si="21"/>
        <v>0</v>
      </c>
      <c r="Q356" s="157">
        <v>1.01E-3</v>
      </c>
      <c r="R356" s="157">
        <f t="shared" si="22"/>
        <v>2.0200000000000001E-3</v>
      </c>
      <c r="S356" s="157">
        <v>0</v>
      </c>
      <c r="T356" s="158">
        <f t="shared" si="23"/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9" t="s">
        <v>252</v>
      </c>
      <c r="AT356" s="159" t="s">
        <v>311</v>
      </c>
      <c r="AU356" s="159" t="s">
        <v>80</v>
      </c>
      <c r="AY356" s="18" t="s">
        <v>212</v>
      </c>
      <c r="BE356" s="160">
        <f t="shared" si="24"/>
        <v>0</v>
      </c>
      <c r="BF356" s="160">
        <f t="shared" si="25"/>
        <v>0</v>
      </c>
      <c r="BG356" s="160">
        <f t="shared" si="26"/>
        <v>0</v>
      </c>
      <c r="BH356" s="160">
        <f t="shared" si="27"/>
        <v>0</v>
      </c>
      <c r="BI356" s="160">
        <f t="shared" si="28"/>
        <v>0</v>
      </c>
      <c r="BJ356" s="18" t="s">
        <v>78</v>
      </c>
      <c r="BK356" s="160">
        <f t="shared" si="29"/>
        <v>0</v>
      </c>
      <c r="BL356" s="18" t="s">
        <v>218</v>
      </c>
      <c r="BM356" s="159" t="s">
        <v>876</v>
      </c>
    </row>
    <row r="357" spans="1:65" s="2" customFormat="1" ht="44.25" customHeight="1">
      <c r="A357" s="30"/>
      <c r="B357" s="147"/>
      <c r="C357" s="148" t="s">
        <v>877</v>
      </c>
      <c r="D357" s="148" t="s">
        <v>214</v>
      </c>
      <c r="E357" s="149" t="s">
        <v>878</v>
      </c>
      <c r="F357" s="150" t="s">
        <v>879</v>
      </c>
      <c r="G357" s="151" t="s">
        <v>364</v>
      </c>
      <c r="H357" s="152">
        <v>4</v>
      </c>
      <c r="I357" s="153"/>
      <c r="J357" s="153">
        <f t="shared" si="20"/>
        <v>0</v>
      </c>
      <c r="K357" s="154"/>
      <c r="L357" s="31"/>
      <c r="M357" s="155" t="s">
        <v>1</v>
      </c>
      <c r="N357" s="156" t="s">
        <v>36</v>
      </c>
      <c r="O357" s="157">
        <v>0.75900000000000001</v>
      </c>
      <c r="P357" s="157">
        <f t="shared" si="21"/>
        <v>3.036</v>
      </c>
      <c r="Q357" s="157">
        <v>1.67E-3</v>
      </c>
      <c r="R357" s="157">
        <f t="shared" si="22"/>
        <v>6.6800000000000002E-3</v>
      </c>
      <c r="S357" s="157">
        <v>0</v>
      </c>
      <c r="T357" s="158">
        <f t="shared" si="23"/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9" t="s">
        <v>218</v>
      </c>
      <c r="AT357" s="159" t="s">
        <v>214</v>
      </c>
      <c r="AU357" s="159" t="s">
        <v>80</v>
      </c>
      <c r="AY357" s="18" t="s">
        <v>212</v>
      </c>
      <c r="BE357" s="160">
        <f t="shared" si="24"/>
        <v>0</v>
      </c>
      <c r="BF357" s="160">
        <f t="shared" si="25"/>
        <v>0</v>
      </c>
      <c r="BG357" s="160">
        <f t="shared" si="26"/>
        <v>0</v>
      </c>
      <c r="BH357" s="160">
        <f t="shared" si="27"/>
        <v>0</v>
      </c>
      <c r="BI357" s="160">
        <f t="shared" si="28"/>
        <v>0</v>
      </c>
      <c r="BJ357" s="18" t="s">
        <v>78</v>
      </c>
      <c r="BK357" s="160">
        <f t="shared" si="29"/>
        <v>0</v>
      </c>
      <c r="BL357" s="18" t="s">
        <v>218</v>
      </c>
      <c r="BM357" s="159" t="s">
        <v>880</v>
      </c>
    </row>
    <row r="358" spans="1:65" s="2" customFormat="1" ht="24.2" customHeight="1">
      <c r="A358" s="30"/>
      <c r="B358" s="147"/>
      <c r="C358" s="182" t="s">
        <v>881</v>
      </c>
      <c r="D358" s="182" t="s">
        <v>311</v>
      </c>
      <c r="E358" s="183" t="s">
        <v>882</v>
      </c>
      <c r="F358" s="184" t="s">
        <v>883</v>
      </c>
      <c r="G358" s="185" t="s">
        <v>364</v>
      </c>
      <c r="H358" s="186">
        <v>2</v>
      </c>
      <c r="I358" s="187"/>
      <c r="J358" s="187">
        <f t="shared" si="20"/>
        <v>0</v>
      </c>
      <c r="K358" s="188"/>
      <c r="L358" s="189"/>
      <c r="M358" s="190" t="s">
        <v>1</v>
      </c>
      <c r="N358" s="191" t="s">
        <v>36</v>
      </c>
      <c r="O358" s="157">
        <v>0</v>
      </c>
      <c r="P358" s="157">
        <f t="shared" si="21"/>
        <v>0</v>
      </c>
      <c r="Q358" s="157">
        <v>7.0000000000000001E-3</v>
      </c>
      <c r="R358" s="157">
        <f t="shared" si="22"/>
        <v>1.4E-2</v>
      </c>
      <c r="S358" s="157">
        <v>0</v>
      </c>
      <c r="T358" s="158">
        <f t="shared" si="2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59" t="s">
        <v>252</v>
      </c>
      <c r="AT358" s="159" t="s">
        <v>311</v>
      </c>
      <c r="AU358" s="159" t="s">
        <v>80</v>
      </c>
      <c r="AY358" s="18" t="s">
        <v>212</v>
      </c>
      <c r="BE358" s="160">
        <f t="shared" si="24"/>
        <v>0</v>
      </c>
      <c r="BF358" s="160">
        <f t="shared" si="25"/>
        <v>0</v>
      </c>
      <c r="BG358" s="160">
        <f t="shared" si="26"/>
        <v>0</v>
      </c>
      <c r="BH358" s="160">
        <f t="shared" si="27"/>
        <v>0</v>
      </c>
      <c r="BI358" s="160">
        <f t="shared" si="28"/>
        <v>0</v>
      </c>
      <c r="BJ358" s="18" t="s">
        <v>78</v>
      </c>
      <c r="BK358" s="160">
        <f t="shared" si="29"/>
        <v>0</v>
      </c>
      <c r="BL358" s="18" t="s">
        <v>218</v>
      </c>
      <c r="BM358" s="159" t="s">
        <v>884</v>
      </c>
    </row>
    <row r="359" spans="1:65" s="2" customFormat="1" ht="24.2" customHeight="1">
      <c r="A359" s="30"/>
      <c r="B359" s="147"/>
      <c r="C359" s="182" t="s">
        <v>885</v>
      </c>
      <c r="D359" s="182" t="s">
        <v>311</v>
      </c>
      <c r="E359" s="183" t="s">
        <v>886</v>
      </c>
      <c r="F359" s="184" t="s">
        <v>887</v>
      </c>
      <c r="G359" s="185" t="s">
        <v>364</v>
      </c>
      <c r="H359" s="186">
        <v>2</v>
      </c>
      <c r="I359" s="187"/>
      <c r="J359" s="187">
        <f t="shared" si="20"/>
        <v>0</v>
      </c>
      <c r="K359" s="188"/>
      <c r="L359" s="189"/>
      <c r="M359" s="190" t="s">
        <v>1</v>
      </c>
      <c r="N359" s="191" t="s">
        <v>36</v>
      </c>
      <c r="O359" s="157">
        <v>0</v>
      </c>
      <c r="P359" s="157">
        <f t="shared" si="21"/>
        <v>0</v>
      </c>
      <c r="Q359" s="157">
        <v>1.6299999999999999E-2</v>
      </c>
      <c r="R359" s="157">
        <f t="shared" si="22"/>
        <v>3.2599999999999997E-2</v>
      </c>
      <c r="S359" s="157">
        <v>0</v>
      </c>
      <c r="T359" s="158">
        <f t="shared" si="2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9" t="s">
        <v>252</v>
      </c>
      <c r="AT359" s="159" t="s">
        <v>311</v>
      </c>
      <c r="AU359" s="159" t="s">
        <v>80</v>
      </c>
      <c r="AY359" s="18" t="s">
        <v>212</v>
      </c>
      <c r="BE359" s="160">
        <f t="shared" si="24"/>
        <v>0</v>
      </c>
      <c r="BF359" s="160">
        <f t="shared" si="25"/>
        <v>0</v>
      </c>
      <c r="BG359" s="160">
        <f t="shared" si="26"/>
        <v>0</v>
      </c>
      <c r="BH359" s="160">
        <f t="shared" si="27"/>
        <v>0</v>
      </c>
      <c r="BI359" s="160">
        <f t="shared" si="28"/>
        <v>0</v>
      </c>
      <c r="BJ359" s="18" t="s">
        <v>78</v>
      </c>
      <c r="BK359" s="160">
        <f t="shared" si="29"/>
        <v>0</v>
      </c>
      <c r="BL359" s="18" t="s">
        <v>218</v>
      </c>
      <c r="BM359" s="159" t="s">
        <v>888</v>
      </c>
    </row>
    <row r="360" spans="1:65" s="2" customFormat="1" ht="24.2" customHeight="1">
      <c r="A360" s="30"/>
      <c r="B360" s="147"/>
      <c r="C360" s="148" t="s">
        <v>889</v>
      </c>
      <c r="D360" s="148" t="s">
        <v>214</v>
      </c>
      <c r="E360" s="149" t="s">
        <v>890</v>
      </c>
      <c r="F360" s="150" t="s">
        <v>891</v>
      </c>
      <c r="G360" s="151" t="s">
        <v>364</v>
      </c>
      <c r="H360" s="152">
        <v>2</v>
      </c>
      <c r="I360" s="153"/>
      <c r="J360" s="153">
        <f t="shared" si="20"/>
        <v>0</v>
      </c>
      <c r="K360" s="154"/>
      <c r="L360" s="31"/>
      <c r="M360" s="155" t="s">
        <v>1</v>
      </c>
      <c r="N360" s="156" t="s">
        <v>36</v>
      </c>
      <c r="O360" s="157">
        <v>1.333</v>
      </c>
      <c r="P360" s="157">
        <f t="shared" si="21"/>
        <v>2.6659999999999999</v>
      </c>
      <c r="Q360" s="157">
        <v>1.3600000000000001E-3</v>
      </c>
      <c r="R360" s="157">
        <f t="shared" si="22"/>
        <v>2.7200000000000002E-3</v>
      </c>
      <c r="S360" s="157">
        <v>0</v>
      </c>
      <c r="T360" s="158">
        <f t="shared" si="2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9" t="s">
        <v>218</v>
      </c>
      <c r="AT360" s="159" t="s">
        <v>214</v>
      </c>
      <c r="AU360" s="159" t="s">
        <v>80</v>
      </c>
      <c r="AY360" s="18" t="s">
        <v>212</v>
      </c>
      <c r="BE360" s="160">
        <f t="shared" si="24"/>
        <v>0</v>
      </c>
      <c r="BF360" s="160">
        <f t="shared" si="25"/>
        <v>0</v>
      </c>
      <c r="BG360" s="160">
        <f t="shared" si="26"/>
        <v>0</v>
      </c>
      <c r="BH360" s="160">
        <f t="shared" si="27"/>
        <v>0</v>
      </c>
      <c r="BI360" s="160">
        <f t="shared" si="28"/>
        <v>0</v>
      </c>
      <c r="BJ360" s="18" t="s">
        <v>78</v>
      </c>
      <c r="BK360" s="160">
        <f t="shared" si="29"/>
        <v>0</v>
      </c>
      <c r="BL360" s="18" t="s">
        <v>218</v>
      </c>
      <c r="BM360" s="159" t="s">
        <v>892</v>
      </c>
    </row>
    <row r="361" spans="1:65" s="2" customFormat="1" ht="24.2" customHeight="1">
      <c r="A361" s="30"/>
      <c r="B361" s="147"/>
      <c r="C361" s="182" t="s">
        <v>893</v>
      </c>
      <c r="D361" s="182" t="s">
        <v>311</v>
      </c>
      <c r="E361" s="183" t="s">
        <v>894</v>
      </c>
      <c r="F361" s="184" t="s">
        <v>895</v>
      </c>
      <c r="G361" s="185" t="s">
        <v>364</v>
      </c>
      <c r="H361" s="186">
        <v>2</v>
      </c>
      <c r="I361" s="187"/>
      <c r="J361" s="187">
        <f t="shared" si="20"/>
        <v>0</v>
      </c>
      <c r="K361" s="188"/>
      <c r="L361" s="189"/>
      <c r="M361" s="190" t="s">
        <v>1</v>
      </c>
      <c r="N361" s="191" t="s">
        <v>36</v>
      </c>
      <c r="O361" s="157">
        <v>0</v>
      </c>
      <c r="P361" s="157">
        <f t="shared" si="21"/>
        <v>0</v>
      </c>
      <c r="Q361" s="157">
        <v>1.7999999999999999E-2</v>
      </c>
      <c r="R361" s="157">
        <f t="shared" si="22"/>
        <v>3.5999999999999997E-2</v>
      </c>
      <c r="S361" s="157">
        <v>0</v>
      </c>
      <c r="T361" s="158">
        <f t="shared" si="2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252</v>
      </c>
      <c r="AT361" s="159" t="s">
        <v>311</v>
      </c>
      <c r="AU361" s="159" t="s">
        <v>80</v>
      </c>
      <c r="AY361" s="18" t="s">
        <v>212</v>
      </c>
      <c r="BE361" s="160">
        <f t="shared" si="24"/>
        <v>0</v>
      </c>
      <c r="BF361" s="160">
        <f t="shared" si="25"/>
        <v>0</v>
      </c>
      <c r="BG361" s="160">
        <f t="shared" si="26"/>
        <v>0</v>
      </c>
      <c r="BH361" s="160">
        <f t="shared" si="27"/>
        <v>0</v>
      </c>
      <c r="BI361" s="160">
        <f t="shared" si="28"/>
        <v>0</v>
      </c>
      <c r="BJ361" s="18" t="s">
        <v>78</v>
      </c>
      <c r="BK361" s="160">
        <f t="shared" si="29"/>
        <v>0</v>
      </c>
      <c r="BL361" s="18" t="s">
        <v>218</v>
      </c>
      <c r="BM361" s="159" t="s">
        <v>896</v>
      </c>
    </row>
    <row r="362" spans="1:65" s="2" customFormat="1" ht="49.15" customHeight="1">
      <c r="A362" s="30"/>
      <c r="B362" s="147"/>
      <c r="C362" s="148" t="s">
        <v>514</v>
      </c>
      <c r="D362" s="148" t="s">
        <v>214</v>
      </c>
      <c r="E362" s="149" t="s">
        <v>897</v>
      </c>
      <c r="F362" s="150" t="s">
        <v>898</v>
      </c>
      <c r="G362" s="151" t="s">
        <v>364</v>
      </c>
      <c r="H362" s="152">
        <v>2</v>
      </c>
      <c r="I362" s="153"/>
      <c r="J362" s="153">
        <f t="shared" si="20"/>
        <v>0</v>
      </c>
      <c r="K362" s="154"/>
      <c r="L362" s="31"/>
      <c r="M362" s="155" t="s">
        <v>1</v>
      </c>
      <c r="N362" s="156" t="s">
        <v>36</v>
      </c>
      <c r="O362" s="157">
        <v>1.278</v>
      </c>
      <c r="P362" s="157">
        <f t="shared" si="21"/>
        <v>2.556</v>
      </c>
      <c r="Q362" s="157">
        <v>7.2000000000000005E-4</v>
      </c>
      <c r="R362" s="157">
        <f t="shared" si="22"/>
        <v>1.4400000000000001E-3</v>
      </c>
      <c r="S362" s="157">
        <v>0</v>
      </c>
      <c r="T362" s="158">
        <f t="shared" si="2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9" t="s">
        <v>218</v>
      </c>
      <c r="AT362" s="159" t="s">
        <v>214</v>
      </c>
      <c r="AU362" s="159" t="s">
        <v>80</v>
      </c>
      <c r="AY362" s="18" t="s">
        <v>212</v>
      </c>
      <c r="BE362" s="160">
        <f t="shared" si="24"/>
        <v>0</v>
      </c>
      <c r="BF362" s="160">
        <f t="shared" si="25"/>
        <v>0</v>
      </c>
      <c r="BG362" s="160">
        <f t="shared" si="26"/>
        <v>0</v>
      </c>
      <c r="BH362" s="160">
        <f t="shared" si="27"/>
        <v>0</v>
      </c>
      <c r="BI362" s="160">
        <f t="shared" si="28"/>
        <v>0</v>
      </c>
      <c r="BJ362" s="18" t="s">
        <v>78</v>
      </c>
      <c r="BK362" s="160">
        <f t="shared" si="29"/>
        <v>0</v>
      </c>
      <c r="BL362" s="18" t="s">
        <v>218</v>
      </c>
      <c r="BM362" s="159" t="s">
        <v>899</v>
      </c>
    </row>
    <row r="363" spans="1:65" s="2" customFormat="1" ht="24.2" customHeight="1">
      <c r="A363" s="30"/>
      <c r="B363" s="147"/>
      <c r="C363" s="182" t="s">
        <v>900</v>
      </c>
      <c r="D363" s="182" t="s">
        <v>311</v>
      </c>
      <c r="E363" s="183" t="s">
        <v>901</v>
      </c>
      <c r="F363" s="184" t="s">
        <v>902</v>
      </c>
      <c r="G363" s="185" t="s">
        <v>364</v>
      </c>
      <c r="H363" s="186">
        <v>2</v>
      </c>
      <c r="I363" s="187"/>
      <c r="J363" s="187">
        <f t="shared" si="20"/>
        <v>0</v>
      </c>
      <c r="K363" s="188"/>
      <c r="L363" s="189"/>
      <c r="M363" s="190" t="s">
        <v>1</v>
      </c>
      <c r="N363" s="191" t="s">
        <v>36</v>
      </c>
      <c r="O363" s="157">
        <v>0</v>
      </c>
      <c r="P363" s="157">
        <f t="shared" si="21"/>
        <v>0</v>
      </c>
      <c r="Q363" s="157">
        <v>1.2E-2</v>
      </c>
      <c r="R363" s="157">
        <f t="shared" si="22"/>
        <v>2.4E-2</v>
      </c>
      <c r="S363" s="157">
        <v>0</v>
      </c>
      <c r="T363" s="158">
        <f t="shared" si="2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9" t="s">
        <v>252</v>
      </c>
      <c r="AT363" s="159" t="s">
        <v>311</v>
      </c>
      <c r="AU363" s="159" t="s">
        <v>80</v>
      </c>
      <c r="AY363" s="18" t="s">
        <v>212</v>
      </c>
      <c r="BE363" s="160">
        <f t="shared" si="24"/>
        <v>0</v>
      </c>
      <c r="BF363" s="160">
        <f t="shared" si="25"/>
        <v>0</v>
      </c>
      <c r="BG363" s="160">
        <f t="shared" si="26"/>
        <v>0</v>
      </c>
      <c r="BH363" s="160">
        <f t="shared" si="27"/>
        <v>0</v>
      </c>
      <c r="BI363" s="160">
        <f t="shared" si="28"/>
        <v>0</v>
      </c>
      <c r="BJ363" s="18" t="s">
        <v>78</v>
      </c>
      <c r="BK363" s="160">
        <f t="shared" si="29"/>
        <v>0</v>
      </c>
      <c r="BL363" s="18" t="s">
        <v>218</v>
      </c>
      <c r="BM363" s="159" t="s">
        <v>903</v>
      </c>
    </row>
    <row r="364" spans="1:65" s="2" customFormat="1" ht="24.2" customHeight="1">
      <c r="A364" s="30"/>
      <c r="B364" s="147"/>
      <c r="C364" s="182" t="s">
        <v>904</v>
      </c>
      <c r="D364" s="182" t="s">
        <v>311</v>
      </c>
      <c r="E364" s="183" t="s">
        <v>905</v>
      </c>
      <c r="F364" s="184" t="s">
        <v>906</v>
      </c>
      <c r="G364" s="185" t="s">
        <v>364</v>
      </c>
      <c r="H364" s="186">
        <v>2</v>
      </c>
      <c r="I364" s="187"/>
      <c r="J364" s="187">
        <f t="shared" si="20"/>
        <v>0</v>
      </c>
      <c r="K364" s="188"/>
      <c r="L364" s="189"/>
      <c r="M364" s="190" t="s">
        <v>1</v>
      </c>
      <c r="N364" s="191" t="s">
        <v>36</v>
      </c>
      <c r="O364" s="157">
        <v>0</v>
      </c>
      <c r="P364" s="157">
        <f t="shared" si="21"/>
        <v>0</v>
      </c>
      <c r="Q364" s="157">
        <v>2.8E-3</v>
      </c>
      <c r="R364" s="157">
        <f t="shared" si="22"/>
        <v>5.5999999999999999E-3</v>
      </c>
      <c r="S364" s="157">
        <v>0</v>
      </c>
      <c r="T364" s="158">
        <f t="shared" si="2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9" t="s">
        <v>252</v>
      </c>
      <c r="AT364" s="159" t="s">
        <v>311</v>
      </c>
      <c r="AU364" s="159" t="s">
        <v>80</v>
      </c>
      <c r="AY364" s="18" t="s">
        <v>212</v>
      </c>
      <c r="BE364" s="160">
        <f t="shared" si="24"/>
        <v>0</v>
      </c>
      <c r="BF364" s="160">
        <f t="shared" si="25"/>
        <v>0</v>
      </c>
      <c r="BG364" s="160">
        <f t="shared" si="26"/>
        <v>0</v>
      </c>
      <c r="BH364" s="160">
        <f t="shared" si="27"/>
        <v>0</v>
      </c>
      <c r="BI364" s="160">
        <f t="shared" si="28"/>
        <v>0</v>
      </c>
      <c r="BJ364" s="18" t="s">
        <v>78</v>
      </c>
      <c r="BK364" s="160">
        <f t="shared" si="29"/>
        <v>0</v>
      </c>
      <c r="BL364" s="18" t="s">
        <v>218</v>
      </c>
      <c r="BM364" s="159" t="s">
        <v>907</v>
      </c>
    </row>
    <row r="365" spans="1:65" s="2" customFormat="1" ht="16.5" customHeight="1">
      <c r="A365" s="30"/>
      <c r="B365" s="147"/>
      <c r="C365" s="148" t="s">
        <v>908</v>
      </c>
      <c r="D365" s="148" t="s">
        <v>214</v>
      </c>
      <c r="E365" s="149" t="s">
        <v>909</v>
      </c>
      <c r="F365" s="150" t="s">
        <v>910</v>
      </c>
      <c r="G365" s="151" t="s">
        <v>364</v>
      </c>
      <c r="H365" s="152">
        <v>2</v>
      </c>
      <c r="I365" s="153"/>
      <c r="J365" s="153">
        <f t="shared" si="20"/>
        <v>0</v>
      </c>
      <c r="K365" s="154"/>
      <c r="L365" s="31"/>
      <c r="M365" s="155" t="s">
        <v>1</v>
      </c>
      <c r="N365" s="156" t="s">
        <v>36</v>
      </c>
      <c r="O365" s="157">
        <v>1.1819999999999999</v>
      </c>
      <c r="P365" s="157">
        <f t="shared" si="21"/>
        <v>2.3639999999999999</v>
      </c>
      <c r="Q365" s="157">
        <v>0.32906000000000002</v>
      </c>
      <c r="R365" s="157">
        <f t="shared" si="22"/>
        <v>0.65812000000000004</v>
      </c>
      <c r="S365" s="157">
        <v>0</v>
      </c>
      <c r="T365" s="158">
        <f t="shared" si="2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9" t="s">
        <v>218</v>
      </c>
      <c r="AT365" s="159" t="s">
        <v>214</v>
      </c>
      <c r="AU365" s="159" t="s">
        <v>80</v>
      </c>
      <c r="AY365" s="18" t="s">
        <v>212</v>
      </c>
      <c r="BE365" s="160">
        <f t="shared" si="24"/>
        <v>0</v>
      </c>
      <c r="BF365" s="160">
        <f t="shared" si="25"/>
        <v>0</v>
      </c>
      <c r="BG365" s="160">
        <f t="shared" si="26"/>
        <v>0</v>
      </c>
      <c r="BH365" s="160">
        <f t="shared" si="27"/>
        <v>0</v>
      </c>
      <c r="BI365" s="160">
        <f t="shared" si="28"/>
        <v>0</v>
      </c>
      <c r="BJ365" s="18" t="s">
        <v>78</v>
      </c>
      <c r="BK365" s="160">
        <f t="shared" si="29"/>
        <v>0</v>
      </c>
      <c r="BL365" s="18" t="s">
        <v>218</v>
      </c>
      <c r="BM365" s="159" t="s">
        <v>911</v>
      </c>
    </row>
    <row r="366" spans="1:65" s="2" customFormat="1" ht="16.5" customHeight="1">
      <c r="A366" s="30"/>
      <c r="B366" s="147"/>
      <c r="C366" s="182" t="s">
        <v>912</v>
      </c>
      <c r="D366" s="182" t="s">
        <v>311</v>
      </c>
      <c r="E366" s="183" t="s">
        <v>913</v>
      </c>
      <c r="F366" s="184" t="s">
        <v>914</v>
      </c>
      <c r="G366" s="185" t="s">
        <v>364</v>
      </c>
      <c r="H366" s="186">
        <v>2</v>
      </c>
      <c r="I366" s="187"/>
      <c r="J366" s="187">
        <f t="shared" si="20"/>
        <v>0</v>
      </c>
      <c r="K366" s="188"/>
      <c r="L366" s="189"/>
      <c r="M366" s="190" t="s">
        <v>1</v>
      </c>
      <c r="N366" s="191" t="s">
        <v>36</v>
      </c>
      <c r="O366" s="157">
        <v>0</v>
      </c>
      <c r="P366" s="157">
        <f t="shared" si="21"/>
        <v>0</v>
      </c>
      <c r="Q366" s="157">
        <v>2.9499999999999998E-2</v>
      </c>
      <c r="R366" s="157">
        <f t="shared" si="22"/>
        <v>5.8999999999999997E-2</v>
      </c>
      <c r="S366" s="157">
        <v>0</v>
      </c>
      <c r="T366" s="158">
        <f t="shared" si="2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9" t="s">
        <v>252</v>
      </c>
      <c r="AT366" s="159" t="s">
        <v>311</v>
      </c>
      <c r="AU366" s="159" t="s">
        <v>80</v>
      </c>
      <c r="AY366" s="18" t="s">
        <v>212</v>
      </c>
      <c r="BE366" s="160">
        <f t="shared" si="24"/>
        <v>0</v>
      </c>
      <c r="BF366" s="160">
        <f t="shared" si="25"/>
        <v>0</v>
      </c>
      <c r="BG366" s="160">
        <f t="shared" si="26"/>
        <v>0</v>
      </c>
      <c r="BH366" s="160">
        <f t="shared" si="27"/>
        <v>0</v>
      </c>
      <c r="BI366" s="160">
        <f t="shared" si="28"/>
        <v>0</v>
      </c>
      <c r="BJ366" s="18" t="s">
        <v>78</v>
      </c>
      <c r="BK366" s="160">
        <f t="shared" si="29"/>
        <v>0</v>
      </c>
      <c r="BL366" s="18" t="s">
        <v>218</v>
      </c>
      <c r="BM366" s="159" t="s">
        <v>915</v>
      </c>
    </row>
    <row r="367" spans="1:65" s="2" customFormat="1" ht="16.5" customHeight="1">
      <c r="A367" s="30"/>
      <c r="B367" s="147"/>
      <c r="C367" s="148" t="s">
        <v>916</v>
      </c>
      <c r="D367" s="148" t="s">
        <v>214</v>
      </c>
      <c r="E367" s="149" t="s">
        <v>917</v>
      </c>
      <c r="F367" s="150" t="s">
        <v>918</v>
      </c>
      <c r="G367" s="151" t="s">
        <v>364</v>
      </c>
      <c r="H367" s="152">
        <v>2</v>
      </c>
      <c r="I367" s="153"/>
      <c r="J367" s="153">
        <f t="shared" si="20"/>
        <v>0</v>
      </c>
      <c r="K367" s="154"/>
      <c r="L367" s="31"/>
      <c r="M367" s="155" t="s">
        <v>1</v>
      </c>
      <c r="N367" s="156" t="s">
        <v>36</v>
      </c>
      <c r="O367" s="157">
        <v>0.86299999999999999</v>
      </c>
      <c r="P367" s="157">
        <f t="shared" si="21"/>
        <v>1.726</v>
      </c>
      <c r="Q367" s="157">
        <v>0.12303</v>
      </c>
      <c r="R367" s="157">
        <f t="shared" si="22"/>
        <v>0.24606</v>
      </c>
      <c r="S367" s="157">
        <v>0</v>
      </c>
      <c r="T367" s="158">
        <f t="shared" si="2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59" t="s">
        <v>218</v>
      </c>
      <c r="AT367" s="159" t="s">
        <v>214</v>
      </c>
      <c r="AU367" s="159" t="s">
        <v>80</v>
      </c>
      <c r="AY367" s="18" t="s">
        <v>212</v>
      </c>
      <c r="BE367" s="160">
        <f t="shared" si="24"/>
        <v>0</v>
      </c>
      <c r="BF367" s="160">
        <f t="shared" si="25"/>
        <v>0</v>
      </c>
      <c r="BG367" s="160">
        <f t="shared" si="26"/>
        <v>0</v>
      </c>
      <c r="BH367" s="160">
        <f t="shared" si="27"/>
        <v>0</v>
      </c>
      <c r="BI367" s="160">
        <f t="shared" si="28"/>
        <v>0</v>
      </c>
      <c r="BJ367" s="18" t="s">
        <v>78</v>
      </c>
      <c r="BK367" s="160">
        <f t="shared" si="29"/>
        <v>0</v>
      </c>
      <c r="BL367" s="18" t="s">
        <v>218</v>
      </c>
      <c r="BM367" s="159" t="s">
        <v>919</v>
      </c>
    </row>
    <row r="368" spans="1:65" s="2" customFormat="1" ht="24.2" customHeight="1">
      <c r="A368" s="30"/>
      <c r="B368" s="147"/>
      <c r="C368" s="182" t="s">
        <v>920</v>
      </c>
      <c r="D368" s="182" t="s">
        <v>311</v>
      </c>
      <c r="E368" s="183" t="s">
        <v>921</v>
      </c>
      <c r="F368" s="184" t="s">
        <v>922</v>
      </c>
      <c r="G368" s="185" t="s">
        <v>364</v>
      </c>
      <c r="H368" s="186">
        <v>2</v>
      </c>
      <c r="I368" s="187"/>
      <c r="J368" s="187">
        <f t="shared" si="20"/>
        <v>0</v>
      </c>
      <c r="K368" s="188"/>
      <c r="L368" s="189"/>
      <c r="M368" s="190" t="s">
        <v>1</v>
      </c>
      <c r="N368" s="191" t="s">
        <v>36</v>
      </c>
      <c r="O368" s="157">
        <v>0</v>
      </c>
      <c r="P368" s="157">
        <f t="shared" si="21"/>
        <v>0</v>
      </c>
      <c r="Q368" s="157">
        <v>1.3299999999999999E-2</v>
      </c>
      <c r="R368" s="157">
        <f t="shared" si="22"/>
        <v>2.6599999999999999E-2</v>
      </c>
      <c r="S368" s="157">
        <v>0</v>
      </c>
      <c r="T368" s="158">
        <f t="shared" si="2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252</v>
      </c>
      <c r="AT368" s="159" t="s">
        <v>311</v>
      </c>
      <c r="AU368" s="159" t="s">
        <v>80</v>
      </c>
      <c r="AY368" s="18" t="s">
        <v>212</v>
      </c>
      <c r="BE368" s="160">
        <f t="shared" si="24"/>
        <v>0</v>
      </c>
      <c r="BF368" s="160">
        <f t="shared" si="25"/>
        <v>0</v>
      </c>
      <c r="BG368" s="160">
        <f t="shared" si="26"/>
        <v>0</v>
      </c>
      <c r="BH368" s="160">
        <f t="shared" si="27"/>
        <v>0</v>
      </c>
      <c r="BI368" s="160">
        <f t="shared" si="28"/>
        <v>0</v>
      </c>
      <c r="BJ368" s="18" t="s">
        <v>78</v>
      </c>
      <c r="BK368" s="160">
        <f t="shared" si="29"/>
        <v>0</v>
      </c>
      <c r="BL368" s="18" t="s">
        <v>218</v>
      </c>
      <c r="BM368" s="159" t="s">
        <v>923</v>
      </c>
    </row>
    <row r="369" spans="1:65" s="2" customFormat="1" ht="21.75" customHeight="1">
      <c r="A369" s="30"/>
      <c r="B369" s="147"/>
      <c r="C369" s="148" t="s">
        <v>924</v>
      </c>
      <c r="D369" s="148" t="s">
        <v>214</v>
      </c>
      <c r="E369" s="149" t="s">
        <v>925</v>
      </c>
      <c r="F369" s="150" t="s">
        <v>926</v>
      </c>
      <c r="G369" s="151" t="s">
        <v>249</v>
      </c>
      <c r="H369" s="152">
        <v>470.5</v>
      </c>
      <c r="I369" s="153"/>
      <c r="J369" s="153">
        <f t="shared" si="20"/>
        <v>0</v>
      </c>
      <c r="K369" s="154"/>
      <c r="L369" s="31"/>
      <c r="M369" s="155" t="s">
        <v>1</v>
      </c>
      <c r="N369" s="156" t="s">
        <v>36</v>
      </c>
      <c r="O369" s="157">
        <v>4.3999999999999997E-2</v>
      </c>
      <c r="P369" s="157">
        <f t="shared" si="21"/>
        <v>20.701999999999998</v>
      </c>
      <c r="Q369" s="157">
        <v>0</v>
      </c>
      <c r="R369" s="157">
        <f t="shared" si="22"/>
        <v>0</v>
      </c>
      <c r="S369" s="157">
        <v>0</v>
      </c>
      <c r="T369" s="158">
        <f t="shared" si="2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9" t="s">
        <v>218</v>
      </c>
      <c r="AT369" s="159" t="s">
        <v>214</v>
      </c>
      <c r="AU369" s="159" t="s">
        <v>80</v>
      </c>
      <c r="AY369" s="18" t="s">
        <v>212</v>
      </c>
      <c r="BE369" s="160">
        <f t="shared" si="24"/>
        <v>0</v>
      </c>
      <c r="BF369" s="160">
        <f t="shared" si="25"/>
        <v>0</v>
      </c>
      <c r="BG369" s="160">
        <f t="shared" si="26"/>
        <v>0</v>
      </c>
      <c r="BH369" s="160">
        <f t="shared" si="27"/>
        <v>0</v>
      </c>
      <c r="BI369" s="160">
        <f t="shared" si="28"/>
        <v>0</v>
      </c>
      <c r="BJ369" s="18" t="s">
        <v>78</v>
      </c>
      <c r="BK369" s="160">
        <f t="shared" si="29"/>
        <v>0</v>
      </c>
      <c r="BL369" s="18" t="s">
        <v>218</v>
      </c>
      <c r="BM369" s="159" t="s">
        <v>927</v>
      </c>
    </row>
    <row r="370" spans="1:65" s="2" customFormat="1" ht="24.2" customHeight="1">
      <c r="A370" s="30"/>
      <c r="B370" s="147"/>
      <c r="C370" s="148" t="s">
        <v>928</v>
      </c>
      <c r="D370" s="148" t="s">
        <v>214</v>
      </c>
      <c r="E370" s="149" t="s">
        <v>929</v>
      </c>
      <c r="F370" s="150" t="s">
        <v>930</v>
      </c>
      <c r="G370" s="151" t="s">
        <v>364</v>
      </c>
      <c r="H370" s="152">
        <v>2</v>
      </c>
      <c r="I370" s="153"/>
      <c r="J370" s="153">
        <f t="shared" si="20"/>
        <v>0</v>
      </c>
      <c r="K370" s="154"/>
      <c r="L370" s="31"/>
      <c r="M370" s="155" t="s">
        <v>1</v>
      </c>
      <c r="N370" s="156" t="s">
        <v>36</v>
      </c>
      <c r="O370" s="157">
        <v>10.3</v>
      </c>
      <c r="P370" s="157">
        <f t="shared" si="21"/>
        <v>20.6</v>
      </c>
      <c r="Q370" s="157">
        <v>0.45937</v>
      </c>
      <c r="R370" s="157">
        <f t="shared" si="22"/>
        <v>0.91874</v>
      </c>
      <c r="S370" s="157">
        <v>0</v>
      </c>
      <c r="T370" s="158">
        <f t="shared" si="2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9" t="s">
        <v>218</v>
      </c>
      <c r="AT370" s="159" t="s">
        <v>214</v>
      </c>
      <c r="AU370" s="159" t="s">
        <v>80</v>
      </c>
      <c r="AY370" s="18" t="s">
        <v>212</v>
      </c>
      <c r="BE370" s="160">
        <f t="shared" si="24"/>
        <v>0</v>
      </c>
      <c r="BF370" s="160">
        <f t="shared" si="25"/>
        <v>0</v>
      </c>
      <c r="BG370" s="160">
        <f t="shared" si="26"/>
        <v>0</v>
      </c>
      <c r="BH370" s="160">
        <f t="shared" si="27"/>
        <v>0</v>
      </c>
      <c r="BI370" s="160">
        <f t="shared" si="28"/>
        <v>0</v>
      </c>
      <c r="BJ370" s="18" t="s">
        <v>78</v>
      </c>
      <c r="BK370" s="160">
        <f t="shared" si="29"/>
        <v>0</v>
      </c>
      <c r="BL370" s="18" t="s">
        <v>218</v>
      </c>
      <c r="BM370" s="159" t="s">
        <v>931</v>
      </c>
    </row>
    <row r="371" spans="1:65" s="2" customFormat="1" ht="16.5" customHeight="1">
      <c r="A371" s="30"/>
      <c r="B371" s="147"/>
      <c r="C371" s="148" t="s">
        <v>932</v>
      </c>
      <c r="D371" s="148" t="s">
        <v>214</v>
      </c>
      <c r="E371" s="149" t="s">
        <v>933</v>
      </c>
      <c r="F371" s="150" t="s">
        <v>934</v>
      </c>
      <c r="G371" s="151" t="s">
        <v>249</v>
      </c>
      <c r="H371" s="152">
        <v>564.6</v>
      </c>
      <c r="I371" s="153"/>
      <c r="J371" s="153">
        <f t="shared" si="20"/>
        <v>0</v>
      </c>
      <c r="K371" s="154"/>
      <c r="L371" s="31"/>
      <c r="M371" s="155" t="s">
        <v>1</v>
      </c>
      <c r="N371" s="156" t="s">
        <v>36</v>
      </c>
      <c r="O371" s="157">
        <v>5.3999999999999999E-2</v>
      </c>
      <c r="P371" s="157">
        <f t="shared" si="21"/>
        <v>30.488400000000002</v>
      </c>
      <c r="Q371" s="157">
        <v>1.9000000000000001E-4</v>
      </c>
      <c r="R371" s="157">
        <f t="shared" si="22"/>
        <v>0.10727400000000001</v>
      </c>
      <c r="S371" s="157">
        <v>0</v>
      </c>
      <c r="T371" s="158">
        <f t="shared" si="2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59" t="s">
        <v>218</v>
      </c>
      <c r="AT371" s="159" t="s">
        <v>214</v>
      </c>
      <c r="AU371" s="159" t="s">
        <v>80</v>
      </c>
      <c r="AY371" s="18" t="s">
        <v>212</v>
      </c>
      <c r="BE371" s="160">
        <f t="shared" si="24"/>
        <v>0</v>
      </c>
      <c r="BF371" s="160">
        <f t="shared" si="25"/>
        <v>0</v>
      </c>
      <c r="BG371" s="160">
        <f t="shared" si="26"/>
        <v>0</v>
      </c>
      <c r="BH371" s="160">
        <f t="shared" si="27"/>
        <v>0</v>
      </c>
      <c r="BI371" s="160">
        <f t="shared" si="28"/>
        <v>0</v>
      </c>
      <c r="BJ371" s="18" t="s">
        <v>78</v>
      </c>
      <c r="BK371" s="160">
        <f t="shared" si="29"/>
        <v>0</v>
      </c>
      <c r="BL371" s="18" t="s">
        <v>218</v>
      </c>
      <c r="BM371" s="159" t="s">
        <v>935</v>
      </c>
    </row>
    <row r="372" spans="1:65" s="14" customFormat="1">
      <c r="B372" s="168"/>
      <c r="D372" s="162" t="s">
        <v>220</v>
      </c>
      <c r="F372" s="170" t="s">
        <v>936</v>
      </c>
      <c r="H372" s="171">
        <v>564.6</v>
      </c>
      <c r="L372" s="168"/>
      <c r="M372" s="172"/>
      <c r="N372" s="173"/>
      <c r="O372" s="173"/>
      <c r="P372" s="173"/>
      <c r="Q372" s="173"/>
      <c r="R372" s="173"/>
      <c r="S372" s="173"/>
      <c r="T372" s="174"/>
      <c r="AT372" s="169" t="s">
        <v>220</v>
      </c>
      <c r="AU372" s="169" t="s">
        <v>80</v>
      </c>
      <c r="AV372" s="14" t="s">
        <v>80</v>
      </c>
      <c r="AW372" s="14" t="s">
        <v>3</v>
      </c>
      <c r="AX372" s="14" t="s">
        <v>78</v>
      </c>
      <c r="AY372" s="169" t="s">
        <v>212</v>
      </c>
    </row>
    <row r="373" spans="1:65" s="12" customFormat="1" ht="22.9" customHeight="1">
      <c r="B373" s="135"/>
      <c r="D373" s="136" t="s">
        <v>70</v>
      </c>
      <c r="E373" s="145" t="s">
        <v>257</v>
      </c>
      <c r="F373" s="145" t="s">
        <v>500</v>
      </c>
      <c r="J373" s="146">
        <f>BK373</f>
        <v>0</v>
      </c>
      <c r="L373" s="135"/>
      <c r="M373" s="139"/>
      <c r="N373" s="140"/>
      <c r="O373" s="140"/>
      <c r="P373" s="141">
        <f>SUM(P374:P385)</f>
        <v>2590.8123000000001</v>
      </c>
      <c r="Q373" s="140"/>
      <c r="R373" s="141">
        <f>SUM(R374:R385)</f>
        <v>6.096597</v>
      </c>
      <c r="S373" s="140"/>
      <c r="T373" s="142">
        <f>SUM(T374:T385)</f>
        <v>0</v>
      </c>
      <c r="AR373" s="136" t="s">
        <v>78</v>
      </c>
      <c r="AT373" s="143" t="s">
        <v>70</v>
      </c>
      <c r="AU373" s="143" t="s">
        <v>78</v>
      </c>
      <c r="AY373" s="136" t="s">
        <v>212</v>
      </c>
      <c r="BK373" s="144">
        <f>SUM(BK374:BK385)</f>
        <v>0</v>
      </c>
    </row>
    <row r="374" spans="1:65" s="2" customFormat="1" ht="44.25" customHeight="1">
      <c r="A374" s="30"/>
      <c r="B374" s="147"/>
      <c r="C374" s="148" t="s">
        <v>937</v>
      </c>
      <c r="D374" s="148" t="s">
        <v>214</v>
      </c>
      <c r="E374" s="149" t="s">
        <v>938</v>
      </c>
      <c r="F374" s="150" t="s">
        <v>939</v>
      </c>
      <c r="G374" s="151" t="s">
        <v>249</v>
      </c>
      <c r="H374" s="152">
        <v>15</v>
      </c>
      <c r="I374" s="153"/>
      <c r="J374" s="153">
        <f>ROUND(I374*H374,2)</f>
        <v>0</v>
      </c>
      <c r="K374" s="154"/>
      <c r="L374" s="31"/>
      <c r="M374" s="155" t="s">
        <v>1</v>
      </c>
      <c r="N374" s="156" t="s">
        <v>36</v>
      </c>
      <c r="O374" s="157">
        <v>0.216</v>
      </c>
      <c r="P374" s="157">
        <f>O374*H374</f>
        <v>3.2399999999999998</v>
      </c>
      <c r="Q374" s="157">
        <v>0.11519</v>
      </c>
      <c r="R374" s="157">
        <f>Q374*H374</f>
        <v>1.7278500000000001</v>
      </c>
      <c r="S374" s="157">
        <v>0</v>
      </c>
      <c r="T374" s="158">
        <f>S374*H374</f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59" t="s">
        <v>218</v>
      </c>
      <c r="AT374" s="159" t="s">
        <v>214</v>
      </c>
      <c r="AU374" s="159" t="s">
        <v>80</v>
      </c>
      <c r="AY374" s="18" t="s">
        <v>212</v>
      </c>
      <c r="BE374" s="160">
        <f>IF(N374="základní",J374,0)</f>
        <v>0</v>
      </c>
      <c r="BF374" s="160">
        <f>IF(N374="snížená",J374,0)</f>
        <v>0</v>
      </c>
      <c r="BG374" s="160">
        <f>IF(N374="zákl. přenesená",J374,0)</f>
        <v>0</v>
      </c>
      <c r="BH374" s="160">
        <f>IF(N374="sníž. přenesená",J374,0)</f>
        <v>0</v>
      </c>
      <c r="BI374" s="160">
        <f>IF(N374="nulová",J374,0)</f>
        <v>0</v>
      </c>
      <c r="BJ374" s="18" t="s">
        <v>78</v>
      </c>
      <c r="BK374" s="160">
        <f>ROUND(I374*H374,2)</f>
        <v>0</v>
      </c>
      <c r="BL374" s="18" t="s">
        <v>218</v>
      </c>
      <c r="BM374" s="159" t="s">
        <v>940</v>
      </c>
    </row>
    <row r="375" spans="1:65" s="2" customFormat="1" ht="16.5" customHeight="1">
      <c r="A375" s="30"/>
      <c r="B375" s="147"/>
      <c r="C375" s="182" t="s">
        <v>941</v>
      </c>
      <c r="D375" s="182" t="s">
        <v>311</v>
      </c>
      <c r="E375" s="183" t="s">
        <v>942</v>
      </c>
      <c r="F375" s="184" t="s">
        <v>943</v>
      </c>
      <c r="G375" s="185" t="s">
        <v>249</v>
      </c>
      <c r="H375" s="186">
        <v>15.3</v>
      </c>
      <c r="I375" s="187"/>
      <c r="J375" s="187">
        <f>ROUND(I375*H375,2)</f>
        <v>0</v>
      </c>
      <c r="K375" s="188"/>
      <c r="L375" s="189"/>
      <c r="M375" s="190" t="s">
        <v>1</v>
      </c>
      <c r="N375" s="191" t="s">
        <v>36</v>
      </c>
      <c r="O375" s="157">
        <v>0</v>
      </c>
      <c r="P375" s="157">
        <f>O375*H375</f>
        <v>0</v>
      </c>
      <c r="Q375" s="157">
        <v>0.08</v>
      </c>
      <c r="R375" s="157">
        <f>Q375*H375</f>
        <v>1.224</v>
      </c>
      <c r="S375" s="157">
        <v>0</v>
      </c>
      <c r="T375" s="158">
        <f>S375*H375</f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59" t="s">
        <v>252</v>
      </c>
      <c r="AT375" s="159" t="s">
        <v>311</v>
      </c>
      <c r="AU375" s="159" t="s">
        <v>80</v>
      </c>
      <c r="AY375" s="18" t="s">
        <v>212</v>
      </c>
      <c r="BE375" s="160">
        <f>IF(N375="základní",J375,0)</f>
        <v>0</v>
      </c>
      <c r="BF375" s="160">
        <f>IF(N375="snížená",J375,0)</f>
        <v>0</v>
      </c>
      <c r="BG375" s="160">
        <f>IF(N375="zákl. přenesená",J375,0)</f>
        <v>0</v>
      </c>
      <c r="BH375" s="160">
        <f>IF(N375="sníž. přenesená",J375,0)</f>
        <v>0</v>
      </c>
      <c r="BI375" s="160">
        <f>IF(N375="nulová",J375,0)</f>
        <v>0</v>
      </c>
      <c r="BJ375" s="18" t="s">
        <v>78</v>
      </c>
      <c r="BK375" s="160">
        <f>ROUND(I375*H375,2)</f>
        <v>0</v>
      </c>
      <c r="BL375" s="18" t="s">
        <v>218</v>
      </c>
      <c r="BM375" s="159" t="s">
        <v>944</v>
      </c>
    </row>
    <row r="376" spans="1:65" s="14" customFormat="1">
      <c r="B376" s="168"/>
      <c r="D376" s="162" t="s">
        <v>220</v>
      </c>
      <c r="F376" s="170" t="s">
        <v>945</v>
      </c>
      <c r="H376" s="171">
        <v>15.3</v>
      </c>
      <c r="L376" s="168"/>
      <c r="M376" s="172"/>
      <c r="N376" s="173"/>
      <c r="O376" s="173"/>
      <c r="P376" s="173"/>
      <c r="Q376" s="173"/>
      <c r="R376" s="173"/>
      <c r="S376" s="173"/>
      <c r="T376" s="174"/>
      <c r="AT376" s="169" t="s">
        <v>220</v>
      </c>
      <c r="AU376" s="169" t="s">
        <v>80</v>
      </c>
      <c r="AV376" s="14" t="s">
        <v>80</v>
      </c>
      <c r="AW376" s="14" t="s">
        <v>3</v>
      </c>
      <c r="AX376" s="14" t="s">
        <v>78</v>
      </c>
      <c r="AY376" s="169" t="s">
        <v>212</v>
      </c>
    </row>
    <row r="377" spans="1:65" s="2" customFormat="1" ht="24.2" customHeight="1">
      <c r="A377" s="30"/>
      <c r="B377" s="147"/>
      <c r="C377" s="148" t="s">
        <v>946</v>
      </c>
      <c r="D377" s="148" t="s">
        <v>214</v>
      </c>
      <c r="E377" s="149" t="s">
        <v>947</v>
      </c>
      <c r="F377" s="150" t="s">
        <v>948</v>
      </c>
      <c r="G377" s="151" t="s">
        <v>265</v>
      </c>
      <c r="H377" s="152">
        <v>1.35</v>
      </c>
      <c r="I377" s="153"/>
      <c r="J377" s="153">
        <f>ROUND(I377*H377,2)</f>
        <v>0</v>
      </c>
      <c r="K377" s="154"/>
      <c r="L377" s="31"/>
      <c r="M377" s="155" t="s">
        <v>1</v>
      </c>
      <c r="N377" s="156" t="s">
        <v>36</v>
      </c>
      <c r="O377" s="157">
        <v>1.4419999999999999</v>
      </c>
      <c r="P377" s="157">
        <f>O377*H377</f>
        <v>1.9467000000000001</v>
      </c>
      <c r="Q377" s="157">
        <v>2.2563399999999998</v>
      </c>
      <c r="R377" s="157">
        <f>Q377*H377</f>
        <v>3.0460590000000001</v>
      </c>
      <c r="S377" s="157">
        <v>0</v>
      </c>
      <c r="T377" s="158">
        <f>S377*H377</f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59" t="s">
        <v>218</v>
      </c>
      <c r="AT377" s="159" t="s">
        <v>214</v>
      </c>
      <c r="AU377" s="159" t="s">
        <v>80</v>
      </c>
      <c r="AY377" s="18" t="s">
        <v>212</v>
      </c>
      <c r="BE377" s="160">
        <f>IF(N377="základní",J377,0)</f>
        <v>0</v>
      </c>
      <c r="BF377" s="160">
        <f>IF(N377="snížená",J377,0)</f>
        <v>0</v>
      </c>
      <c r="BG377" s="160">
        <f>IF(N377="zákl. přenesená",J377,0)</f>
        <v>0</v>
      </c>
      <c r="BH377" s="160">
        <f>IF(N377="sníž. přenesená",J377,0)</f>
        <v>0</v>
      </c>
      <c r="BI377" s="160">
        <f>IF(N377="nulová",J377,0)</f>
        <v>0</v>
      </c>
      <c r="BJ377" s="18" t="s">
        <v>78</v>
      </c>
      <c r="BK377" s="160">
        <f>ROUND(I377*H377,2)</f>
        <v>0</v>
      </c>
      <c r="BL377" s="18" t="s">
        <v>218</v>
      </c>
      <c r="BM377" s="159" t="s">
        <v>949</v>
      </c>
    </row>
    <row r="378" spans="1:65" s="14" customFormat="1">
      <c r="B378" s="168"/>
      <c r="D378" s="162" t="s">
        <v>220</v>
      </c>
      <c r="E378" s="169" t="s">
        <v>1</v>
      </c>
      <c r="F378" s="170" t="s">
        <v>950</v>
      </c>
      <c r="H378" s="171">
        <v>1.35</v>
      </c>
      <c r="L378" s="168"/>
      <c r="M378" s="172"/>
      <c r="N378" s="173"/>
      <c r="O378" s="173"/>
      <c r="P378" s="173"/>
      <c r="Q378" s="173"/>
      <c r="R378" s="173"/>
      <c r="S378" s="173"/>
      <c r="T378" s="174"/>
      <c r="AT378" s="169" t="s">
        <v>220</v>
      </c>
      <c r="AU378" s="169" t="s">
        <v>80</v>
      </c>
      <c r="AV378" s="14" t="s">
        <v>80</v>
      </c>
      <c r="AW378" s="14" t="s">
        <v>27</v>
      </c>
      <c r="AX378" s="14" t="s">
        <v>78</v>
      </c>
      <c r="AY378" s="169" t="s">
        <v>212</v>
      </c>
    </row>
    <row r="379" spans="1:65" s="2" customFormat="1" ht="37.9" customHeight="1">
      <c r="A379" s="30"/>
      <c r="B379" s="147"/>
      <c r="C379" s="148" t="s">
        <v>951</v>
      </c>
      <c r="D379" s="148" t="s">
        <v>214</v>
      </c>
      <c r="E379" s="149" t="s">
        <v>502</v>
      </c>
      <c r="F379" s="150" t="s">
        <v>503</v>
      </c>
      <c r="G379" s="151" t="s">
        <v>249</v>
      </c>
      <c r="H379" s="152">
        <v>3289.6</v>
      </c>
      <c r="I379" s="153"/>
      <c r="J379" s="153">
        <f>ROUND(I379*H379,2)</f>
        <v>0</v>
      </c>
      <c r="K379" s="154"/>
      <c r="L379" s="31"/>
      <c r="M379" s="155" t="s">
        <v>1</v>
      </c>
      <c r="N379" s="156" t="s">
        <v>36</v>
      </c>
      <c r="O379" s="157">
        <v>0.13900000000000001</v>
      </c>
      <c r="P379" s="157">
        <f>O379*H379</f>
        <v>457.25440000000003</v>
      </c>
      <c r="Q379" s="157">
        <v>0</v>
      </c>
      <c r="R379" s="157">
        <f>Q379*H379</f>
        <v>0</v>
      </c>
      <c r="S379" s="157">
        <v>0</v>
      </c>
      <c r="T379" s="158">
        <f>S379*H379</f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59" t="s">
        <v>218</v>
      </c>
      <c r="AT379" s="159" t="s">
        <v>214</v>
      </c>
      <c r="AU379" s="159" t="s">
        <v>80</v>
      </c>
      <c r="AY379" s="18" t="s">
        <v>212</v>
      </c>
      <c r="BE379" s="160">
        <f>IF(N379="základní",J379,0)</f>
        <v>0</v>
      </c>
      <c r="BF379" s="160">
        <f>IF(N379="snížená",J379,0)</f>
        <v>0</v>
      </c>
      <c r="BG379" s="160">
        <f>IF(N379="zákl. přenesená",J379,0)</f>
        <v>0</v>
      </c>
      <c r="BH379" s="160">
        <f>IF(N379="sníž. přenesená",J379,0)</f>
        <v>0</v>
      </c>
      <c r="BI379" s="160">
        <f>IF(N379="nulová",J379,0)</f>
        <v>0</v>
      </c>
      <c r="BJ379" s="18" t="s">
        <v>78</v>
      </c>
      <c r="BK379" s="160">
        <f>ROUND(I379*H379,2)</f>
        <v>0</v>
      </c>
      <c r="BL379" s="18" t="s">
        <v>218</v>
      </c>
      <c r="BM379" s="159" t="s">
        <v>504</v>
      </c>
    </row>
    <row r="380" spans="1:65" s="14" customFormat="1">
      <c r="B380" s="168"/>
      <c r="D380" s="162" t="s">
        <v>220</v>
      </c>
      <c r="E380" s="169" t="s">
        <v>1</v>
      </c>
      <c r="F380" s="170" t="s">
        <v>952</v>
      </c>
      <c r="H380" s="171">
        <v>1463</v>
      </c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220</v>
      </c>
      <c r="AU380" s="169" t="s">
        <v>80</v>
      </c>
      <c r="AV380" s="14" t="s">
        <v>80</v>
      </c>
      <c r="AW380" s="14" t="s">
        <v>27</v>
      </c>
      <c r="AX380" s="14" t="s">
        <v>71</v>
      </c>
      <c r="AY380" s="169" t="s">
        <v>212</v>
      </c>
    </row>
    <row r="381" spans="1:65" s="14" customFormat="1">
      <c r="B381" s="168"/>
      <c r="D381" s="162" t="s">
        <v>220</v>
      </c>
      <c r="E381" s="169" t="s">
        <v>1</v>
      </c>
      <c r="F381" s="170" t="s">
        <v>953</v>
      </c>
      <c r="H381" s="171">
        <v>875.4</v>
      </c>
      <c r="L381" s="168"/>
      <c r="M381" s="172"/>
      <c r="N381" s="173"/>
      <c r="O381" s="173"/>
      <c r="P381" s="173"/>
      <c r="Q381" s="173"/>
      <c r="R381" s="173"/>
      <c r="S381" s="173"/>
      <c r="T381" s="174"/>
      <c r="AT381" s="169" t="s">
        <v>220</v>
      </c>
      <c r="AU381" s="169" t="s">
        <v>80</v>
      </c>
      <c r="AV381" s="14" t="s">
        <v>80</v>
      </c>
      <c r="AW381" s="14" t="s">
        <v>27</v>
      </c>
      <c r="AX381" s="14" t="s">
        <v>71</v>
      </c>
      <c r="AY381" s="169" t="s">
        <v>212</v>
      </c>
    </row>
    <row r="382" spans="1:65" s="14" customFormat="1">
      <c r="B382" s="168"/>
      <c r="D382" s="162" t="s">
        <v>220</v>
      </c>
      <c r="E382" s="169" t="s">
        <v>1</v>
      </c>
      <c r="F382" s="170" t="s">
        <v>954</v>
      </c>
      <c r="H382" s="171">
        <v>951.2</v>
      </c>
      <c r="L382" s="168"/>
      <c r="M382" s="172"/>
      <c r="N382" s="173"/>
      <c r="O382" s="173"/>
      <c r="P382" s="173"/>
      <c r="Q382" s="173"/>
      <c r="R382" s="173"/>
      <c r="S382" s="173"/>
      <c r="T382" s="174"/>
      <c r="AT382" s="169" t="s">
        <v>220</v>
      </c>
      <c r="AU382" s="169" t="s">
        <v>80</v>
      </c>
      <c r="AV382" s="14" t="s">
        <v>80</v>
      </c>
      <c r="AW382" s="14" t="s">
        <v>27</v>
      </c>
      <c r="AX382" s="14" t="s">
        <v>71</v>
      </c>
      <c r="AY382" s="169" t="s">
        <v>212</v>
      </c>
    </row>
    <row r="383" spans="1:65" s="15" customFormat="1">
      <c r="B383" s="175"/>
      <c r="D383" s="162" t="s">
        <v>220</v>
      </c>
      <c r="E383" s="176" t="s">
        <v>1</v>
      </c>
      <c r="F383" s="177" t="s">
        <v>233</v>
      </c>
      <c r="H383" s="178">
        <v>3289.6</v>
      </c>
      <c r="L383" s="175"/>
      <c r="M383" s="179"/>
      <c r="N383" s="180"/>
      <c r="O383" s="180"/>
      <c r="P383" s="180"/>
      <c r="Q383" s="180"/>
      <c r="R383" s="180"/>
      <c r="S383" s="180"/>
      <c r="T383" s="181"/>
      <c r="AT383" s="176" t="s">
        <v>220</v>
      </c>
      <c r="AU383" s="176" t="s">
        <v>80</v>
      </c>
      <c r="AV383" s="15" t="s">
        <v>218</v>
      </c>
      <c r="AW383" s="15" t="s">
        <v>27</v>
      </c>
      <c r="AX383" s="15" t="s">
        <v>78</v>
      </c>
      <c r="AY383" s="176" t="s">
        <v>212</v>
      </c>
    </row>
    <row r="384" spans="1:65" s="2" customFormat="1" ht="24.2" customHeight="1">
      <c r="A384" s="30"/>
      <c r="B384" s="147"/>
      <c r="C384" s="148" t="s">
        <v>955</v>
      </c>
      <c r="D384" s="148" t="s">
        <v>214</v>
      </c>
      <c r="E384" s="149" t="s">
        <v>506</v>
      </c>
      <c r="F384" s="150" t="s">
        <v>507</v>
      </c>
      <c r="G384" s="151" t="s">
        <v>249</v>
      </c>
      <c r="H384" s="152">
        <v>3289.6</v>
      </c>
      <c r="I384" s="153"/>
      <c r="J384" s="153">
        <f>ROUND(I384*H384,2)</f>
        <v>0</v>
      </c>
      <c r="K384" s="154"/>
      <c r="L384" s="31"/>
      <c r="M384" s="155" t="s">
        <v>1</v>
      </c>
      <c r="N384" s="156" t="s">
        <v>36</v>
      </c>
      <c r="O384" s="157">
        <v>0.19600000000000001</v>
      </c>
      <c r="P384" s="157">
        <f>O384*H384</f>
        <v>644.76160000000004</v>
      </c>
      <c r="Q384" s="157">
        <v>0</v>
      </c>
      <c r="R384" s="157">
        <f>Q384*H384</f>
        <v>0</v>
      </c>
      <c r="S384" s="157">
        <v>0</v>
      </c>
      <c r="T384" s="158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59" t="s">
        <v>218</v>
      </c>
      <c r="AT384" s="159" t="s">
        <v>214</v>
      </c>
      <c r="AU384" s="159" t="s">
        <v>80</v>
      </c>
      <c r="AY384" s="18" t="s">
        <v>212</v>
      </c>
      <c r="BE384" s="160">
        <f>IF(N384="základní",J384,0)</f>
        <v>0</v>
      </c>
      <c r="BF384" s="160">
        <f>IF(N384="snížená",J384,0)</f>
        <v>0</v>
      </c>
      <c r="BG384" s="160">
        <f>IF(N384="zákl. přenesená",J384,0)</f>
        <v>0</v>
      </c>
      <c r="BH384" s="160">
        <f>IF(N384="sníž. přenesená",J384,0)</f>
        <v>0</v>
      </c>
      <c r="BI384" s="160">
        <f>IF(N384="nulová",J384,0)</f>
        <v>0</v>
      </c>
      <c r="BJ384" s="18" t="s">
        <v>78</v>
      </c>
      <c r="BK384" s="160">
        <f>ROUND(I384*H384,2)</f>
        <v>0</v>
      </c>
      <c r="BL384" s="18" t="s">
        <v>218</v>
      </c>
      <c r="BM384" s="159" t="s">
        <v>508</v>
      </c>
    </row>
    <row r="385" spans="1:65" s="2" customFormat="1" ht="24.2" customHeight="1">
      <c r="A385" s="30"/>
      <c r="B385" s="147"/>
      <c r="C385" s="148" t="s">
        <v>956</v>
      </c>
      <c r="D385" s="148" t="s">
        <v>214</v>
      </c>
      <c r="E385" s="149" t="s">
        <v>511</v>
      </c>
      <c r="F385" s="150" t="s">
        <v>512</v>
      </c>
      <c r="G385" s="151" t="s">
        <v>249</v>
      </c>
      <c r="H385" s="152">
        <v>3289.6</v>
      </c>
      <c r="I385" s="153"/>
      <c r="J385" s="153">
        <f>ROUND(I385*H385,2)</f>
        <v>0</v>
      </c>
      <c r="K385" s="154"/>
      <c r="L385" s="31"/>
      <c r="M385" s="155" t="s">
        <v>1</v>
      </c>
      <c r="N385" s="156" t="s">
        <v>36</v>
      </c>
      <c r="O385" s="157">
        <v>0.45100000000000001</v>
      </c>
      <c r="P385" s="157">
        <f>O385*H385</f>
        <v>1483.6096</v>
      </c>
      <c r="Q385" s="157">
        <v>3.0000000000000001E-5</v>
      </c>
      <c r="R385" s="157">
        <f>Q385*H385</f>
        <v>9.8687999999999998E-2</v>
      </c>
      <c r="S385" s="157">
        <v>0</v>
      </c>
      <c r="T385" s="158">
        <f>S385*H385</f>
        <v>0</v>
      </c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R385" s="159" t="s">
        <v>218</v>
      </c>
      <c r="AT385" s="159" t="s">
        <v>214</v>
      </c>
      <c r="AU385" s="159" t="s">
        <v>80</v>
      </c>
      <c r="AY385" s="18" t="s">
        <v>212</v>
      </c>
      <c r="BE385" s="160">
        <f>IF(N385="základní",J385,0)</f>
        <v>0</v>
      </c>
      <c r="BF385" s="160">
        <f>IF(N385="snížená",J385,0)</f>
        <v>0</v>
      </c>
      <c r="BG385" s="160">
        <f>IF(N385="zákl. přenesená",J385,0)</f>
        <v>0</v>
      </c>
      <c r="BH385" s="160">
        <f>IF(N385="sníž. přenesená",J385,0)</f>
        <v>0</v>
      </c>
      <c r="BI385" s="160">
        <f>IF(N385="nulová",J385,0)</f>
        <v>0</v>
      </c>
      <c r="BJ385" s="18" t="s">
        <v>78</v>
      </c>
      <c r="BK385" s="160">
        <f>ROUND(I385*H385,2)</f>
        <v>0</v>
      </c>
      <c r="BL385" s="18" t="s">
        <v>218</v>
      </c>
      <c r="BM385" s="159" t="s">
        <v>513</v>
      </c>
    </row>
    <row r="386" spans="1:65" s="12" customFormat="1" ht="22.9" customHeight="1">
      <c r="B386" s="135"/>
      <c r="D386" s="136" t="s">
        <v>70</v>
      </c>
      <c r="E386" s="145" t="s">
        <v>514</v>
      </c>
      <c r="F386" s="145" t="s">
        <v>515</v>
      </c>
      <c r="J386" s="146">
        <f>BK386</f>
        <v>0</v>
      </c>
      <c r="L386" s="135"/>
      <c r="M386" s="139"/>
      <c r="N386" s="140"/>
      <c r="O386" s="140"/>
      <c r="P386" s="141">
        <f>P387</f>
        <v>15515.878959999998</v>
      </c>
      <c r="Q386" s="140"/>
      <c r="R386" s="141">
        <f>R387</f>
        <v>0</v>
      </c>
      <c r="S386" s="140"/>
      <c r="T386" s="142">
        <f>T387</f>
        <v>0</v>
      </c>
      <c r="AR386" s="136" t="s">
        <v>78</v>
      </c>
      <c r="AT386" s="143" t="s">
        <v>70</v>
      </c>
      <c r="AU386" s="143" t="s">
        <v>78</v>
      </c>
      <c r="AY386" s="136" t="s">
        <v>212</v>
      </c>
      <c r="BK386" s="144">
        <f>BK387</f>
        <v>0</v>
      </c>
    </row>
    <row r="387" spans="1:65" s="2" customFormat="1" ht="49.15" customHeight="1">
      <c r="A387" s="30"/>
      <c r="B387" s="147"/>
      <c r="C387" s="148" t="s">
        <v>957</v>
      </c>
      <c r="D387" s="148" t="s">
        <v>214</v>
      </c>
      <c r="E387" s="149" t="s">
        <v>517</v>
      </c>
      <c r="F387" s="150" t="s">
        <v>518</v>
      </c>
      <c r="G387" s="151" t="s">
        <v>301</v>
      </c>
      <c r="H387" s="152">
        <v>10483.701999999999</v>
      </c>
      <c r="I387" s="153"/>
      <c r="J387" s="153">
        <f>ROUND(I387*H387,2)</f>
        <v>0</v>
      </c>
      <c r="K387" s="154"/>
      <c r="L387" s="31"/>
      <c r="M387" s="155" t="s">
        <v>1</v>
      </c>
      <c r="N387" s="156" t="s">
        <v>36</v>
      </c>
      <c r="O387" s="157">
        <v>1.48</v>
      </c>
      <c r="P387" s="157">
        <f>O387*H387</f>
        <v>15515.878959999998</v>
      </c>
      <c r="Q387" s="157">
        <v>0</v>
      </c>
      <c r="R387" s="157">
        <f>Q387*H387</f>
        <v>0</v>
      </c>
      <c r="S387" s="157">
        <v>0</v>
      </c>
      <c r="T387" s="158">
        <f>S387*H387</f>
        <v>0</v>
      </c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R387" s="159" t="s">
        <v>218</v>
      </c>
      <c r="AT387" s="159" t="s">
        <v>214</v>
      </c>
      <c r="AU387" s="159" t="s">
        <v>80</v>
      </c>
      <c r="AY387" s="18" t="s">
        <v>212</v>
      </c>
      <c r="BE387" s="160">
        <f>IF(N387="základní",J387,0)</f>
        <v>0</v>
      </c>
      <c r="BF387" s="160">
        <f>IF(N387="snížená",J387,0)</f>
        <v>0</v>
      </c>
      <c r="BG387" s="160">
        <f>IF(N387="zákl. přenesená",J387,0)</f>
        <v>0</v>
      </c>
      <c r="BH387" s="160">
        <f>IF(N387="sníž. přenesená",J387,0)</f>
        <v>0</v>
      </c>
      <c r="BI387" s="160">
        <f>IF(N387="nulová",J387,0)</f>
        <v>0</v>
      </c>
      <c r="BJ387" s="18" t="s">
        <v>78</v>
      </c>
      <c r="BK387" s="160">
        <f>ROUND(I387*H387,2)</f>
        <v>0</v>
      </c>
      <c r="BL387" s="18" t="s">
        <v>218</v>
      </c>
      <c r="BM387" s="159" t="s">
        <v>519</v>
      </c>
    </row>
    <row r="388" spans="1:65" s="12" customFormat="1" ht="22.9" customHeight="1">
      <c r="B388" s="135"/>
      <c r="D388" s="136" t="s">
        <v>70</v>
      </c>
      <c r="E388" s="145" t="s">
        <v>520</v>
      </c>
      <c r="F388" s="145" t="s">
        <v>521</v>
      </c>
      <c r="J388" s="146">
        <f>BK388</f>
        <v>0</v>
      </c>
      <c r="L388" s="135"/>
      <c r="M388" s="139"/>
      <c r="N388" s="140"/>
      <c r="O388" s="140"/>
      <c r="P388" s="141">
        <f>SUM(P389:P398)</f>
        <v>1531.840019</v>
      </c>
      <c r="Q388" s="140"/>
      <c r="R388" s="141">
        <f>SUM(R389:R398)</f>
        <v>0</v>
      </c>
      <c r="S388" s="140"/>
      <c r="T388" s="142">
        <f>SUM(T389:T398)</f>
        <v>0</v>
      </c>
      <c r="AR388" s="136" t="s">
        <v>78</v>
      </c>
      <c r="AT388" s="143" t="s">
        <v>70</v>
      </c>
      <c r="AU388" s="143" t="s">
        <v>78</v>
      </c>
      <c r="AY388" s="136" t="s">
        <v>212</v>
      </c>
      <c r="BK388" s="144">
        <f>SUM(BK389:BK398)</f>
        <v>0</v>
      </c>
    </row>
    <row r="389" spans="1:65" s="2" customFormat="1" ht="37.9" customHeight="1">
      <c r="A389" s="30"/>
      <c r="B389" s="147"/>
      <c r="C389" s="148" t="s">
        <v>958</v>
      </c>
      <c r="D389" s="148" t="s">
        <v>214</v>
      </c>
      <c r="E389" s="149" t="s">
        <v>523</v>
      </c>
      <c r="F389" s="150" t="s">
        <v>524</v>
      </c>
      <c r="G389" s="151" t="s">
        <v>301</v>
      </c>
      <c r="H389" s="152">
        <v>5960.4669999999996</v>
      </c>
      <c r="I389" s="153"/>
      <c r="J389" s="153">
        <f>ROUND(I389*H389,2)</f>
        <v>0</v>
      </c>
      <c r="K389" s="154"/>
      <c r="L389" s="31"/>
      <c r="M389" s="155" t="s">
        <v>1</v>
      </c>
      <c r="N389" s="156" t="s">
        <v>36</v>
      </c>
      <c r="O389" s="157">
        <v>0.03</v>
      </c>
      <c r="P389" s="157">
        <f>O389*H389</f>
        <v>178.81401</v>
      </c>
      <c r="Q389" s="157">
        <v>0</v>
      </c>
      <c r="R389" s="157">
        <f>Q389*H389</f>
        <v>0</v>
      </c>
      <c r="S389" s="157">
        <v>0</v>
      </c>
      <c r="T389" s="158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9" t="s">
        <v>218</v>
      </c>
      <c r="AT389" s="159" t="s">
        <v>214</v>
      </c>
      <c r="AU389" s="159" t="s">
        <v>80</v>
      </c>
      <c r="AY389" s="18" t="s">
        <v>212</v>
      </c>
      <c r="BE389" s="160">
        <f>IF(N389="základní",J389,0)</f>
        <v>0</v>
      </c>
      <c r="BF389" s="160">
        <f>IF(N389="snížená",J389,0)</f>
        <v>0</v>
      </c>
      <c r="BG389" s="160">
        <f>IF(N389="zákl. přenesená",J389,0)</f>
        <v>0</v>
      </c>
      <c r="BH389" s="160">
        <f>IF(N389="sníž. přenesená",J389,0)</f>
        <v>0</v>
      </c>
      <c r="BI389" s="160">
        <f>IF(N389="nulová",J389,0)</f>
        <v>0</v>
      </c>
      <c r="BJ389" s="18" t="s">
        <v>78</v>
      </c>
      <c r="BK389" s="160">
        <f>ROUND(I389*H389,2)</f>
        <v>0</v>
      </c>
      <c r="BL389" s="18" t="s">
        <v>218</v>
      </c>
      <c r="BM389" s="159" t="s">
        <v>525</v>
      </c>
    </row>
    <row r="390" spans="1:65" s="2" customFormat="1" ht="37.9" customHeight="1">
      <c r="A390" s="30"/>
      <c r="B390" s="147"/>
      <c r="C390" s="148" t="s">
        <v>959</v>
      </c>
      <c r="D390" s="148" t="s">
        <v>214</v>
      </c>
      <c r="E390" s="149" t="s">
        <v>527</v>
      </c>
      <c r="F390" s="150" t="s">
        <v>528</v>
      </c>
      <c r="G390" s="151" t="s">
        <v>301</v>
      </c>
      <c r="H390" s="152">
        <v>202655.878</v>
      </c>
      <c r="I390" s="153"/>
      <c r="J390" s="153">
        <f>ROUND(I390*H390,2)</f>
        <v>0</v>
      </c>
      <c r="K390" s="154"/>
      <c r="L390" s="31"/>
      <c r="M390" s="155" t="s">
        <v>1</v>
      </c>
      <c r="N390" s="156" t="s">
        <v>36</v>
      </c>
      <c r="O390" s="157">
        <v>2E-3</v>
      </c>
      <c r="P390" s="157">
        <f>O390*H390</f>
        <v>405.311756</v>
      </c>
      <c r="Q390" s="157">
        <v>0</v>
      </c>
      <c r="R390" s="157">
        <f>Q390*H390</f>
        <v>0</v>
      </c>
      <c r="S390" s="157">
        <v>0</v>
      </c>
      <c r="T390" s="158">
        <f>S390*H390</f>
        <v>0</v>
      </c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R390" s="159" t="s">
        <v>218</v>
      </c>
      <c r="AT390" s="159" t="s">
        <v>214</v>
      </c>
      <c r="AU390" s="159" t="s">
        <v>80</v>
      </c>
      <c r="AY390" s="18" t="s">
        <v>212</v>
      </c>
      <c r="BE390" s="160">
        <f>IF(N390="základní",J390,0)</f>
        <v>0</v>
      </c>
      <c r="BF390" s="160">
        <f>IF(N390="snížená",J390,0)</f>
        <v>0</v>
      </c>
      <c r="BG390" s="160">
        <f>IF(N390="zákl. přenesená",J390,0)</f>
        <v>0</v>
      </c>
      <c r="BH390" s="160">
        <f>IF(N390="sníž. přenesená",J390,0)</f>
        <v>0</v>
      </c>
      <c r="BI390" s="160">
        <f>IF(N390="nulová",J390,0)</f>
        <v>0</v>
      </c>
      <c r="BJ390" s="18" t="s">
        <v>78</v>
      </c>
      <c r="BK390" s="160">
        <f>ROUND(I390*H390,2)</f>
        <v>0</v>
      </c>
      <c r="BL390" s="18" t="s">
        <v>218</v>
      </c>
      <c r="BM390" s="159" t="s">
        <v>529</v>
      </c>
    </row>
    <row r="391" spans="1:65" s="14" customFormat="1">
      <c r="B391" s="168"/>
      <c r="D391" s="162" t="s">
        <v>220</v>
      </c>
      <c r="F391" s="170" t="s">
        <v>960</v>
      </c>
      <c r="H391" s="171">
        <v>202655.878</v>
      </c>
      <c r="L391" s="168"/>
      <c r="M391" s="172"/>
      <c r="N391" s="173"/>
      <c r="O391" s="173"/>
      <c r="P391" s="173"/>
      <c r="Q391" s="173"/>
      <c r="R391" s="173"/>
      <c r="S391" s="173"/>
      <c r="T391" s="174"/>
      <c r="AT391" s="169" t="s">
        <v>220</v>
      </c>
      <c r="AU391" s="169" t="s">
        <v>80</v>
      </c>
      <c r="AV391" s="14" t="s">
        <v>80</v>
      </c>
      <c r="AW391" s="14" t="s">
        <v>3</v>
      </c>
      <c r="AX391" s="14" t="s">
        <v>78</v>
      </c>
      <c r="AY391" s="169" t="s">
        <v>212</v>
      </c>
    </row>
    <row r="392" spans="1:65" s="2" customFormat="1" ht="24.2" customHeight="1">
      <c r="A392" s="30"/>
      <c r="B392" s="147"/>
      <c r="C392" s="148" t="s">
        <v>961</v>
      </c>
      <c r="D392" s="148" t="s">
        <v>214</v>
      </c>
      <c r="E392" s="149" t="s">
        <v>532</v>
      </c>
      <c r="F392" s="150" t="s">
        <v>533</v>
      </c>
      <c r="G392" s="151" t="s">
        <v>301</v>
      </c>
      <c r="H392" s="152">
        <v>5960.4669999999996</v>
      </c>
      <c r="I392" s="153"/>
      <c r="J392" s="153">
        <f>ROUND(I392*H392,2)</f>
        <v>0</v>
      </c>
      <c r="K392" s="154"/>
      <c r="L392" s="31"/>
      <c r="M392" s="155" t="s">
        <v>1</v>
      </c>
      <c r="N392" s="156" t="s">
        <v>36</v>
      </c>
      <c r="O392" s="157">
        <v>0.159</v>
      </c>
      <c r="P392" s="157">
        <f>O392*H392</f>
        <v>947.71425299999999</v>
      </c>
      <c r="Q392" s="157">
        <v>0</v>
      </c>
      <c r="R392" s="157">
        <f>Q392*H392</f>
        <v>0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218</v>
      </c>
      <c r="AT392" s="159" t="s">
        <v>214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534</v>
      </c>
    </row>
    <row r="393" spans="1:65" s="2" customFormat="1" ht="55.5" customHeight="1">
      <c r="A393" s="30"/>
      <c r="B393" s="147"/>
      <c r="C393" s="148" t="s">
        <v>962</v>
      </c>
      <c r="D393" s="148" t="s">
        <v>214</v>
      </c>
      <c r="E393" s="149" t="s">
        <v>536</v>
      </c>
      <c r="F393" s="150" t="s">
        <v>537</v>
      </c>
      <c r="G393" s="151" t="s">
        <v>301</v>
      </c>
      <c r="H393" s="152">
        <v>864.101</v>
      </c>
      <c r="I393" s="153"/>
      <c r="J393" s="153">
        <f>ROUND(I393*H393,2)</f>
        <v>0</v>
      </c>
      <c r="K393" s="154"/>
      <c r="L393" s="31"/>
      <c r="M393" s="155" t="s">
        <v>1</v>
      </c>
      <c r="N393" s="156" t="s">
        <v>36</v>
      </c>
      <c r="O393" s="157">
        <v>0</v>
      </c>
      <c r="P393" s="157">
        <f>O393*H393</f>
        <v>0</v>
      </c>
      <c r="Q393" s="157">
        <v>0</v>
      </c>
      <c r="R393" s="157">
        <f>Q393*H393</f>
        <v>0</v>
      </c>
      <c r="S393" s="157">
        <v>0</v>
      </c>
      <c r="T393" s="158">
        <f>S393*H393</f>
        <v>0</v>
      </c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R393" s="159" t="s">
        <v>218</v>
      </c>
      <c r="AT393" s="159" t="s">
        <v>214</v>
      </c>
      <c r="AU393" s="159" t="s">
        <v>80</v>
      </c>
      <c r="AY393" s="18" t="s">
        <v>212</v>
      </c>
      <c r="BE393" s="160">
        <f>IF(N393="základní",J393,0)</f>
        <v>0</v>
      </c>
      <c r="BF393" s="160">
        <f>IF(N393="snížená",J393,0)</f>
        <v>0</v>
      </c>
      <c r="BG393" s="160">
        <f>IF(N393="zákl. přenesená",J393,0)</f>
        <v>0</v>
      </c>
      <c r="BH393" s="160">
        <f>IF(N393="sníž. přenesená",J393,0)</f>
        <v>0</v>
      </c>
      <c r="BI393" s="160">
        <f>IF(N393="nulová",J393,0)</f>
        <v>0</v>
      </c>
      <c r="BJ393" s="18" t="s">
        <v>78</v>
      </c>
      <c r="BK393" s="160">
        <f>ROUND(I393*H393,2)</f>
        <v>0</v>
      </c>
      <c r="BL393" s="18" t="s">
        <v>218</v>
      </c>
      <c r="BM393" s="159" t="s">
        <v>538</v>
      </c>
    </row>
    <row r="394" spans="1:65" s="14" customFormat="1">
      <c r="B394" s="168"/>
      <c r="D394" s="162" t="s">
        <v>220</v>
      </c>
      <c r="E394" s="169" t="s">
        <v>1</v>
      </c>
      <c r="F394" s="170" t="s">
        <v>963</v>
      </c>
      <c r="H394" s="171">
        <v>864.101</v>
      </c>
      <c r="L394" s="168"/>
      <c r="M394" s="172"/>
      <c r="N394" s="173"/>
      <c r="O394" s="173"/>
      <c r="P394" s="173"/>
      <c r="Q394" s="173"/>
      <c r="R394" s="173"/>
      <c r="S394" s="173"/>
      <c r="T394" s="174"/>
      <c r="AT394" s="169" t="s">
        <v>220</v>
      </c>
      <c r="AU394" s="169" t="s">
        <v>80</v>
      </c>
      <c r="AV394" s="14" t="s">
        <v>80</v>
      </c>
      <c r="AW394" s="14" t="s">
        <v>27</v>
      </c>
      <c r="AX394" s="14" t="s">
        <v>78</v>
      </c>
      <c r="AY394" s="169" t="s">
        <v>212</v>
      </c>
    </row>
    <row r="395" spans="1:65" s="2" customFormat="1" ht="62.65" customHeight="1">
      <c r="A395" s="30"/>
      <c r="B395" s="147"/>
      <c r="C395" s="148" t="s">
        <v>964</v>
      </c>
      <c r="D395" s="148" t="s">
        <v>214</v>
      </c>
      <c r="E395" s="149" t="s">
        <v>541</v>
      </c>
      <c r="F395" s="150" t="s">
        <v>965</v>
      </c>
      <c r="G395" s="151" t="s">
        <v>301</v>
      </c>
      <c r="H395" s="152">
        <v>2260.913</v>
      </c>
      <c r="I395" s="153"/>
      <c r="J395" s="153">
        <f>ROUND(I395*H395,2)</f>
        <v>0</v>
      </c>
      <c r="K395" s="154"/>
      <c r="L395" s="31"/>
      <c r="M395" s="155" t="s">
        <v>1</v>
      </c>
      <c r="N395" s="156" t="s">
        <v>36</v>
      </c>
      <c r="O395" s="157">
        <v>0</v>
      </c>
      <c r="P395" s="157">
        <f>O395*H395</f>
        <v>0</v>
      </c>
      <c r="Q395" s="157">
        <v>0</v>
      </c>
      <c r="R395" s="157">
        <f>Q395*H395</f>
        <v>0</v>
      </c>
      <c r="S395" s="157">
        <v>0</v>
      </c>
      <c r="T395" s="158">
        <f>S395*H395</f>
        <v>0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R395" s="159" t="s">
        <v>218</v>
      </c>
      <c r="AT395" s="159" t="s">
        <v>214</v>
      </c>
      <c r="AU395" s="159" t="s">
        <v>80</v>
      </c>
      <c r="AY395" s="18" t="s">
        <v>212</v>
      </c>
      <c r="BE395" s="160">
        <f>IF(N395="základní",J395,0)</f>
        <v>0</v>
      </c>
      <c r="BF395" s="160">
        <f>IF(N395="snížená",J395,0)</f>
        <v>0</v>
      </c>
      <c r="BG395" s="160">
        <f>IF(N395="zákl. přenesená",J395,0)</f>
        <v>0</v>
      </c>
      <c r="BH395" s="160">
        <f>IF(N395="sníž. přenesená",J395,0)</f>
        <v>0</v>
      </c>
      <c r="BI395" s="160">
        <f>IF(N395="nulová",J395,0)</f>
        <v>0</v>
      </c>
      <c r="BJ395" s="18" t="s">
        <v>78</v>
      </c>
      <c r="BK395" s="160">
        <f>ROUND(I395*H395,2)</f>
        <v>0</v>
      </c>
      <c r="BL395" s="18" t="s">
        <v>218</v>
      </c>
      <c r="BM395" s="159" t="s">
        <v>543</v>
      </c>
    </row>
    <row r="396" spans="1:65" s="14" customFormat="1">
      <c r="B396" s="168"/>
      <c r="D396" s="162" t="s">
        <v>220</v>
      </c>
      <c r="E396" s="169" t="s">
        <v>1</v>
      </c>
      <c r="F396" s="170" t="s">
        <v>966</v>
      </c>
      <c r="H396" s="171">
        <v>2260.913</v>
      </c>
      <c r="L396" s="168"/>
      <c r="M396" s="172"/>
      <c r="N396" s="173"/>
      <c r="O396" s="173"/>
      <c r="P396" s="173"/>
      <c r="Q396" s="173"/>
      <c r="R396" s="173"/>
      <c r="S396" s="173"/>
      <c r="T396" s="174"/>
      <c r="AT396" s="169" t="s">
        <v>220</v>
      </c>
      <c r="AU396" s="169" t="s">
        <v>80</v>
      </c>
      <c r="AV396" s="14" t="s">
        <v>80</v>
      </c>
      <c r="AW396" s="14" t="s">
        <v>27</v>
      </c>
      <c r="AX396" s="14" t="s">
        <v>78</v>
      </c>
      <c r="AY396" s="169" t="s">
        <v>212</v>
      </c>
    </row>
    <row r="397" spans="1:65" s="2" customFormat="1" ht="55.5" customHeight="1">
      <c r="A397" s="30"/>
      <c r="B397" s="147"/>
      <c r="C397" s="148" t="s">
        <v>967</v>
      </c>
      <c r="D397" s="148" t="s">
        <v>214</v>
      </c>
      <c r="E397" s="149" t="s">
        <v>546</v>
      </c>
      <c r="F397" s="150" t="s">
        <v>968</v>
      </c>
      <c r="G397" s="151" t="s">
        <v>301</v>
      </c>
      <c r="H397" s="152">
        <v>2835.453</v>
      </c>
      <c r="I397" s="153"/>
      <c r="J397" s="153">
        <f>ROUND(I397*H397,2)</f>
        <v>0</v>
      </c>
      <c r="K397" s="154"/>
      <c r="L397" s="31"/>
      <c r="M397" s="155" t="s">
        <v>1</v>
      </c>
      <c r="N397" s="156" t="s">
        <v>36</v>
      </c>
      <c r="O397" s="157">
        <v>0</v>
      </c>
      <c r="P397" s="157">
        <f>O397*H397</f>
        <v>0</v>
      </c>
      <c r="Q397" s="157">
        <v>0</v>
      </c>
      <c r="R397" s="157">
        <f>Q397*H397</f>
        <v>0</v>
      </c>
      <c r="S397" s="157">
        <v>0</v>
      </c>
      <c r="T397" s="158">
        <f>S397*H397</f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59" t="s">
        <v>218</v>
      </c>
      <c r="AT397" s="159" t="s">
        <v>214</v>
      </c>
      <c r="AU397" s="159" t="s">
        <v>80</v>
      </c>
      <c r="AY397" s="18" t="s">
        <v>212</v>
      </c>
      <c r="BE397" s="160">
        <f>IF(N397="základní",J397,0)</f>
        <v>0</v>
      </c>
      <c r="BF397" s="160">
        <f>IF(N397="snížená",J397,0)</f>
        <v>0</v>
      </c>
      <c r="BG397" s="160">
        <f>IF(N397="zákl. přenesená",J397,0)</f>
        <v>0</v>
      </c>
      <c r="BH397" s="160">
        <f>IF(N397="sníž. přenesená",J397,0)</f>
        <v>0</v>
      </c>
      <c r="BI397" s="160">
        <f>IF(N397="nulová",J397,0)</f>
        <v>0</v>
      </c>
      <c r="BJ397" s="18" t="s">
        <v>78</v>
      </c>
      <c r="BK397" s="160">
        <f>ROUND(I397*H397,2)</f>
        <v>0</v>
      </c>
      <c r="BL397" s="18" t="s">
        <v>218</v>
      </c>
      <c r="BM397" s="159" t="s">
        <v>547</v>
      </c>
    </row>
    <row r="398" spans="1:65" s="14" customFormat="1">
      <c r="B398" s="168"/>
      <c r="D398" s="162" t="s">
        <v>220</v>
      </c>
      <c r="E398" s="169" t="s">
        <v>1</v>
      </c>
      <c r="F398" s="170" t="s">
        <v>969</v>
      </c>
      <c r="H398" s="171">
        <v>2835.453</v>
      </c>
      <c r="L398" s="168"/>
      <c r="M398" s="192"/>
      <c r="N398" s="193"/>
      <c r="O398" s="193"/>
      <c r="P398" s="193"/>
      <c r="Q398" s="193"/>
      <c r="R398" s="193"/>
      <c r="S398" s="193"/>
      <c r="T398" s="194"/>
      <c r="AT398" s="169" t="s">
        <v>220</v>
      </c>
      <c r="AU398" s="169" t="s">
        <v>80</v>
      </c>
      <c r="AV398" s="14" t="s">
        <v>80</v>
      </c>
      <c r="AW398" s="14" t="s">
        <v>27</v>
      </c>
      <c r="AX398" s="14" t="s">
        <v>78</v>
      </c>
      <c r="AY398" s="169" t="s">
        <v>212</v>
      </c>
    </row>
    <row r="399" spans="1:65" s="2" customFormat="1" ht="6.95" customHeight="1">
      <c r="A399" s="30"/>
      <c r="B399" s="45"/>
      <c r="C399" s="46"/>
      <c r="D399" s="46"/>
      <c r="E399" s="46"/>
      <c r="F399" s="46"/>
      <c r="G399" s="46"/>
      <c r="H399" s="46"/>
      <c r="I399" s="46"/>
      <c r="J399" s="46"/>
      <c r="K399" s="46"/>
      <c r="L399" s="31"/>
      <c r="M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</row>
  </sheetData>
  <autoFilter ref="C130:K398" xr:uid="{00000000-0009-0000-0000-000003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60"/>
  <sheetViews>
    <sheetView showGridLines="0" topLeftCell="A111" workbookViewId="0">
      <selection activeCell="I127" sqref="I127:I15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712" t="s">
        <v>970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ROUND(J124,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ROUND((SUM(BE124:BE159)),  2)</f>
        <v>0</v>
      </c>
      <c r="G35" s="30"/>
      <c r="H35" s="30"/>
      <c r="I35" s="104">
        <v>0.21</v>
      </c>
      <c r="J35" s="103">
        <f>ROUND(((SUM(BE124:BE159))*I35),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ROUND((SUM(BF124:BF159)),  2)</f>
        <v>0</v>
      </c>
      <c r="G36" s="30"/>
      <c r="H36" s="30"/>
      <c r="I36" s="104">
        <v>0.12</v>
      </c>
      <c r="J36" s="103">
        <f>ROUND(((SUM(BF124:BF159))*I36),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ROUND((SUM(BG124:BG159)),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ROUND((SUM(BH124:BH159)),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ROUND((SUM(BI124:BI159)),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712" t="str">
        <f>E11</f>
        <v>SO_01.2.1-N - Stoka A3 - 2. část, km 0,2433-0,9698, stoka A1, A2, výtlak V - neuznatelné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J124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J125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J126</f>
        <v>0</v>
      </c>
      <c r="L100" s="120"/>
    </row>
    <row r="101" spans="1:47" s="10" customFormat="1" ht="19.899999999999999" customHeight="1">
      <c r="B101" s="120"/>
      <c r="D101" s="121" t="s">
        <v>192</v>
      </c>
      <c r="E101" s="122"/>
      <c r="F101" s="122"/>
      <c r="G101" s="122"/>
      <c r="H101" s="122"/>
      <c r="I101" s="122"/>
      <c r="J101" s="123">
        <f>J134</f>
        <v>0</v>
      </c>
      <c r="L101" s="120"/>
    </row>
    <row r="102" spans="1:47" s="10" customFormat="1" ht="19.899999999999999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J154</f>
        <v>0</v>
      </c>
      <c r="L102" s="120"/>
    </row>
    <row r="103" spans="1:47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47" s="2" customFormat="1" ht="6.95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47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24.95" customHeight="1">
      <c r="A109" s="30"/>
      <c r="B109" s="31"/>
      <c r="C109" s="22" t="s">
        <v>197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12" customHeight="1">
      <c r="A111" s="30"/>
      <c r="B111" s="31"/>
      <c r="C111" s="27" t="s">
        <v>13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6.5" customHeight="1">
      <c r="A112" s="30"/>
      <c r="B112" s="31"/>
      <c r="C112" s="30"/>
      <c r="D112" s="30"/>
      <c r="E112" s="721" t="str">
        <f>E7</f>
        <v>Kanalizace Dvůr Králové nad Labem - Verdek</v>
      </c>
      <c r="F112" s="722"/>
      <c r="G112" s="722"/>
      <c r="H112" s="722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1" customFormat="1" ht="12" customHeight="1">
      <c r="B113" s="21"/>
      <c r="C113" s="27" t="s">
        <v>178</v>
      </c>
      <c r="L113" s="21"/>
    </row>
    <row r="114" spans="1:65" s="2" customFormat="1" ht="16.5" customHeight="1">
      <c r="A114" s="30"/>
      <c r="B114" s="31"/>
      <c r="C114" s="30"/>
      <c r="D114" s="30"/>
      <c r="E114" s="721" t="s">
        <v>179</v>
      </c>
      <c r="F114" s="720"/>
      <c r="G114" s="720"/>
      <c r="H114" s="72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180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30" customHeight="1">
      <c r="A116" s="30"/>
      <c r="B116" s="31"/>
      <c r="C116" s="30"/>
      <c r="D116" s="30"/>
      <c r="E116" s="712" t="str">
        <f>E11</f>
        <v>SO_01.2.1-N - Stoka A3 - 2. část, km 0,2433-0,9698, stoka A1, A2, výtlak V - neuznatelné</v>
      </c>
      <c r="F116" s="720"/>
      <c r="G116" s="720"/>
      <c r="H116" s="72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F14</f>
        <v xml:space="preserve"> </v>
      </c>
      <c r="G118" s="30"/>
      <c r="H118" s="30"/>
      <c r="I118" s="27" t="s">
        <v>19</v>
      </c>
      <c r="J118" s="53">
        <f>IF(J14="","",J14)</f>
        <v>45764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7" t="s">
        <v>20</v>
      </c>
      <c r="D120" s="30"/>
      <c r="E120" s="30"/>
      <c r="F120" s="25" t="str">
        <f>E17</f>
        <v xml:space="preserve"> </v>
      </c>
      <c r="G120" s="30"/>
      <c r="H120" s="30"/>
      <c r="I120" s="27" t="s">
        <v>25</v>
      </c>
      <c r="J120" s="28" t="str">
        <f>E23</f>
        <v>Ing. Martin Herman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25.7" customHeight="1">
      <c r="A121" s="30"/>
      <c r="B121" s="31"/>
      <c r="C121" s="27" t="s">
        <v>24</v>
      </c>
      <c r="D121" s="30"/>
      <c r="E121" s="30"/>
      <c r="F121" s="25" t="str">
        <f>IF(E20="","",E20)</f>
        <v xml:space="preserve"> </v>
      </c>
      <c r="G121" s="30"/>
      <c r="H121" s="30"/>
      <c r="I121" s="27" t="s">
        <v>28</v>
      </c>
      <c r="J121" s="28" t="str">
        <f>E26</f>
        <v>VIS s.r.o. Hradec Králové, Dita Paštová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4"/>
      <c r="B123" s="125"/>
      <c r="C123" s="126" t="s">
        <v>198</v>
      </c>
      <c r="D123" s="127" t="s">
        <v>56</v>
      </c>
      <c r="E123" s="127" t="s">
        <v>52</v>
      </c>
      <c r="F123" s="127" t="s">
        <v>53</v>
      </c>
      <c r="G123" s="127" t="s">
        <v>199</v>
      </c>
      <c r="H123" s="127" t="s">
        <v>200</v>
      </c>
      <c r="I123" s="127" t="s">
        <v>201</v>
      </c>
      <c r="J123" s="128" t="s">
        <v>184</v>
      </c>
      <c r="K123" s="129" t="s">
        <v>202</v>
      </c>
      <c r="L123" s="130"/>
      <c r="M123" s="60" t="s">
        <v>1</v>
      </c>
      <c r="N123" s="61" t="s">
        <v>35</v>
      </c>
      <c r="O123" s="61" t="s">
        <v>203</v>
      </c>
      <c r="P123" s="61" t="s">
        <v>204</v>
      </c>
      <c r="Q123" s="61" t="s">
        <v>205</v>
      </c>
      <c r="R123" s="61" t="s">
        <v>206</v>
      </c>
      <c r="S123" s="61" t="s">
        <v>207</v>
      </c>
      <c r="T123" s="62" t="s">
        <v>208</v>
      </c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</row>
    <row r="124" spans="1:65" s="2" customFormat="1" ht="22.9" customHeight="1">
      <c r="A124" s="30"/>
      <c r="B124" s="31"/>
      <c r="C124" s="67" t="s">
        <v>209</v>
      </c>
      <c r="D124" s="30"/>
      <c r="E124" s="30"/>
      <c r="F124" s="30"/>
      <c r="G124" s="30"/>
      <c r="H124" s="30"/>
      <c r="I124" s="30"/>
      <c r="J124" s="131">
        <f>BK124</f>
        <v>0</v>
      </c>
      <c r="K124" s="30"/>
      <c r="L124" s="31"/>
      <c r="M124" s="63"/>
      <c r="N124" s="54"/>
      <c r="O124" s="64"/>
      <c r="P124" s="132">
        <f>P125</f>
        <v>474.58164599999998</v>
      </c>
      <c r="Q124" s="64"/>
      <c r="R124" s="132">
        <f>R125</f>
        <v>0.70534799999999997</v>
      </c>
      <c r="S124" s="64"/>
      <c r="T124" s="133">
        <f>T125</f>
        <v>901.27800000000002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70</v>
      </c>
      <c r="AU124" s="18" t="s">
        <v>186</v>
      </c>
      <c r="BK124" s="134">
        <f>BK125</f>
        <v>0</v>
      </c>
    </row>
    <row r="125" spans="1:65" s="12" customFormat="1" ht="25.9" customHeight="1">
      <c r="B125" s="135"/>
      <c r="D125" s="136" t="s">
        <v>70</v>
      </c>
      <c r="E125" s="137" t="s">
        <v>210</v>
      </c>
      <c r="F125" s="137" t="s">
        <v>211</v>
      </c>
      <c r="J125" s="138">
        <f>BK125</f>
        <v>0</v>
      </c>
      <c r="L125" s="135"/>
      <c r="M125" s="139"/>
      <c r="N125" s="140"/>
      <c r="O125" s="140"/>
      <c r="P125" s="141">
        <f>P126+P134+P154</f>
        <v>474.58164599999998</v>
      </c>
      <c r="Q125" s="140"/>
      <c r="R125" s="141">
        <f>R126+R134+R154</f>
        <v>0.70534799999999997</v>
      </c>
      <c r="S125" s="140"/>
      <c r="T125" s="142">
        <f>T126+T134+T154</f>
        <v>901.27800000000002</v>
      </c>
      <c r="AR125" s="136" t="s">
        <v>78</v>
      </c>
      <c r="AT125" s="143" t="s">
        <v>70</v>
      </c>
      <c r="AU125" s="143" t="s">
        <v>71</v>
      </c>
      <c r="AY125" s="136" t="s">
        <v>212</v>
      </c>
      <c r="BK125" s="144">
        <f>BK126+BK134+BK154</f>
        <v>0</v>
      </c>
    </row>
    <row r="126" spans="1:65" s="12" customFormat="1" ht="22.9" customHeight="1">
      <c r="B126" s="135"/>
      <c r="D126" s="136" t="s">
        <v>70</v>
      </c>
      <c r="E126" s="145" t="s">
        <v>78</v>
      </c>
      <c r="F126" s="145" t="s">
        <v>213</v>
      </c>
      <c r="J126" s="146">
        <f>BK126</f>
        <v>0</v>
      </c>
      <c r="L126" s="135"/>
      <c r="M126" s="139"/>
      <c r="N126" s="140"/>
      <c r="O126" s="140"/>
      <c r="P126" s="141">
        <f>SUM(P127:P133)</f>
        <v>70.53479999999999</v>
      </c>
      <c r="Q126" s="140"/>
      <c r="R126" s="141">
        <f>SUM(R127:R133)</f>
        <v>0.70534799999999997</v>
      </c>
      <c r="S126" s="140"/>
      <c r="T126" s="142">
        <f>SUM(T127:T133)</f>
        <v>901.27800000000002</v>
      </c>
      <c r="AR126" s="136" t="s">
        <v>78</v>
      </c>
      <c r="AT126" s="143" t="s">
        <v>70</v>
      </c>
      <c r="AU126" s="143" t="s">
        <v>78</v>
      </c>
      <c r="AY126" s="136" t="s">
        <v>212</v>
      </c>
      <c r="BK126" s="144">
        <f>SUM(BK127:BK133)</f>
        <v>0</v>
      </c>
    </row>
    <row r="127" spans="1:65" s="2" customFormat="1" ht="55.5" customHeight="1">
      <c r="A127" s="30"/>
      <c r="B127" s="147"/>
      <c r="C127" s="148" t="s">
        <v>78</v>
      </c>
      <c r="D127" s="148" t="s">
        <v>214</v>
      </c>
      <c r="E127" s="149" t="s">
        <v>230</v>
      </c>
      <c r="F127" s="150" t="s">
        <v>231</v>
      </c>
      <c r="G127" s="151" t="s">
        <v>217</v>
      </c>
      <c r="H127" s="152">
        <v>7837.2</v>
      </c>
      <c r="I127" s="153"/>
      <c r="J127" s="153">
        <f>ROUND(I127*H127,2)</f>
        <v>0</v>
      </c>
      <c r="K127" s="154"/>
      <c r="L127" s="31"/>
      <c r="M127" s="155" t="s">
        <v>1</v>
      </c>
      <c r="N127" s="156" t="s">
        <v>36</v>
      </c>
      <c r="O127" s="157">
        <v>8.9999999999999993E-3</v>
      </c>
      <c r="P127" s="157">
        <f>O127*H127</f>
        <v>70.53479999999999</v>
      </c>
      <c r="Q127" s="157">
        <v>9.0000000000000006E-5</v>
      </c>
      <c r="R127" s="157">
        <f>Q127*H127</f>
        <v>0.70534799999999997</v>
      </c>
      <c r="S127" s="157">
        <v>0.115</v>
      </c>
      <c r="T127" s="158">
        <f>S127*H127</f>
        <v>901.27800000000002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9" t="s">
        <v>218</v>
      </c>
      <c r="AT127" s="159" t="s">
        <v>214</v>
      </c>
      <c r="AU127" s="159" t="s">
        <v>80</v>
      </c>
      <c r="AY127" s="18" t="s">
        <v>212</v>
      </c>
      <c r="BE127" s="160">
        <f>IF(N127="základní",J127,0)</f>
        <v>0</v>
      </c>
      <c r="BF127" s="160">
        <f>IF(N127="snížená",J127,0)</f>
        <v>0</v>
      </c>
      <c r="BG127" s="160">
        <f>IF(N127="zákl. přenesená",J127,0)</f>
        <v>0</v>
      </c>
      <c r="BH127" s="160">
        <f>IF(N127="sníž. přenesená",J127,0)</f>
        <v>0</v>
      </c>
      <c r="BI127" s="160">
        <f>IF(N127="nulová",J127,0)</f>
        <v>0</v>
      </c>
      <c r="BJ127" s="18" t="s">
        <v>78</v>
      </c>
      <c r="BK127" s="160">
        <f>ROUND(I127*H127,2)</f>
        <v>0</v>
      </c>
      <c r="BL127" s="18" t="s">
        <v>218</v>
      </c>
      <c r="BM127" s="159" t="s">
        <v>971</v>
      </c>
    </row>
    <row r="128" spans="1:65" s="13" customFormat="1">
      <c r="B128" s="161"/>
      <c r="D128" s="162" t="s">
        <v>220</v>
      </c>
      <c r="E128" s="163" t="s">
        <v>1</v>
      </c>
      <c r="F128" s="164" t="s">
        <v>653</v>
      </c>
      <c r="H128" s="163" t="s">
        <v>1</v>
      </c>
      <c r="L128" s="161"/>
      <c r="M128" s="165"/>
      <c r="N128" s="166"/>
      <c r="O128" s="166"/>
      <c r="P128" s="166"/>
      <c r="Q128" s="166"/>
      <c r="R128" s="166"/>
      <c r="S128" s="166"/>
      <c r="T128" s="167"/>
      <c r="AT128" s="163" t="s">
        <v>220</v>
      </c>
      <c r="AU128" s="163" t="s">
        <v>80</v>
      </c>
      <c r="AV128" s="13" t="s">
        <v>78</v>
      </c>
      <c r="AW128" s="13" t="s">
        <v>27</v>
      </c>
      <c r="AX128" s="13" t="s">
        <v>71</v>
      </c>
      <c r="AY128" s="163" t="s">
        <v>212</v>
      </c>
    </row>
    <row r="129" spans="1:65" s="14" customFormat="1">
      <c r="B129" s="168"/>
      <c r="D129" s="162" t="s">
        <v>220</v>
      </c>
      <c r="E129" s="169" t="s">
        <v>1</v>
      </c>
      <c r="F129" s="170" t="s">
        <v>654</v>
      </c>
      <c r="H129" s="171">
        <v>2560.25</v>
      </c>
      <c r="L129" s="168"/>
      <c r="M129" s="172"/>
      <c r="N129" s="173"/>
      <c r="O129" s="173"/>
      <c r="P129" s="173"/>
      <c r="Q129" s="173"/>
      <c r="R129" s="173"/>
      <c r="S129" s="173"/>
      <c r="T129" s="174"/>
      <c r="AT129" s="169" t="s">
        <v>220</v>
      </c>
      <c r="AU129" s="169" t="s">
        <v>80</v>
      </c>
      <c r="AV129" s="14" t="s">
        <v>80</v>
      </c>
      <c r="AW129" s="14" t="s">
        <v>27</v>
      </c>
      <c r="AX129" s="14" t="s">
        <v>71</v>
      </c>
      <c r="AY129" s="169" t="s">
        <v>212</v>
      </c>
    </row>
    <row r="130" spans="1:65" s="14" customFormat="1">
      <c r="B130" s="168"/>
      <c r="D130" s="162" t="s">
        <v>220</v>
      </c>
      <c r="E130" s="169" t="s">
        <v>1</v>
      </c>
      <c r="F130" s="170" t="s">
        <v>655</v>
      </c>
      <c r="H130" s="171">
        <v>1531.95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220</v>
      </c>
      <c r="AU130" s="169" t="s">
        <v>80</v>
      </c>
      <c r="AV130" s="14" t="s">
        <v>80</v>
      </c>
      <c r="AW130" s="14" t="s">
        <v>27</v>
      </c>
      <c r="AX130" s="14" t="s">
        <v>71</v>
      </c>
      <c r="AY130" s="169" t="s">
        <v>212</v>
      </c>
    </row>
    <row r="131" spans="1:65" s="14" customFormat="1">
      <c r="B131" s="168"/>
      <c r="D131" s="162" t="s">
        <v>220</v>
      </c>
      <c r="E131" s="169" t="s">
        <v>1</v>
      </c>
      <c r="F131" s="170" t="s">
        <v>972</v>
      </c>
      <c r="H131" s="171">
        <v>2080.4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220</v>
      </c>
      <c r="AU131" s="169" t="s">
        <v>80</v>
      </c>
      <c r="AV131" s="14" t="s">
        <v>80</v>
      </c>
      <c r="AW131" s="14" t="s">
        <v>27</v>
      </c>
      <c r="AX131" s="14" t="s">
        <v>71</v>
      </c>
      <c r="AY131" s="169" t="s">
        <v>212</v>
      </c>
    </row>
    <row r="132" spans="1:65" s="14" customFormat="1">
      <c r="B132" s="168"/>
      <c r="D132" s="162" t="s">
        <v>220</v>
      </c>
      <c r="E132" s="169" t="s">
        <v>1</v>
      </c>
      <c r="F132" s="170" t="s">
        <v>656</v>
      </c>
      <c r="H132" s="171">
        <v>1664.6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5" customFormat="1">
      <c r="B133" s="175"/>
      <c r="D133" s="162" t="s">
        <v>220</v>
      </c>
      <c r="E133" s="176" t="s">
        <v>1</v>
      </c>
      <c r="F133" s="177" t="s">
        <v>233</v>
      </c>
      <c r="H133" s="178">
        <v>7837.2000000000007</v>
      </c>
      <c r="L133" s="175"/>
      <c r="M133" s="179"/>
      <c r="N133" s="180"/>
      <c r="O133" s="180"/>
      <c r="P133" s="180"/>
      <c r="Q133" s="180"/>
      <c r="R133" s="180"/>
      <c r="S133" s="180"/>
      <c r="T133" s="181"/>
      <c r="AT133" s="176" t="s">
        <v>220</v>
      </c>
      <c r="AU133" s="176" t="s">
        <v>80</v>
      </c>
      <c r="AV133" s="15" t="s">
        <v>218</v>
      </c>
      <c r="AW133" s="15" t="s">
        <v>27</v>
      </c>
      <c r="AX133" s="15" t="s">
        <v>78</v>
      </c>
      <c r="AY133" s="176" t="s">
        <v>212</v>
      </c>
    </row>
    <row r="134" spans="1:65" s="12" customFormat="1" ht="22.9" customHeight="1">
      <c r="B134" s="135"/>
      <c r="D134" s="136" t="s">
        <v>70</v>
      </c>
      <c r="E134" s="145" t="s">
        <v>234</v>
      </c>
      <c r="F134" s="145" t="s">
        <v>382</v>
      </c>
      <c r="J134" s="146">
        <f>BK134</f>
        <v>0</v>
      </c>
      <c r="L134" s="135"/>
      <c r="M134" s="139"/>
      <c r="N134" s="140"/>
      <c r="O134" s="140"/>
      <c r="P134" s="141">
        <f>SUM(P135:P153)</f>
        <v>172.41840000000002</v>
      </c>
      <c r="Q134" s="140"/>
      <c r="R134" s="141">
        <f>SUM(R135:R153)</f>
        <v>0</v>
      </c>
      <c r="S134" s="140"/>
      <c r="T134" s="142">
        <f>SUM(T135:T153)</f>
        <v>0</v>
      </c>
      <c r="AR134" s="136" t="s">
        <v>78</v>
      </c>
      <c r="AT134" s="143" t="s">
        <v>70</v>
      </c>
      <c r="AU134" s="143" t="s">
        <v>78</v>
      </c>
      <c r="AY134" s="136" t="s">
        <v>212</v>
      </c>
      <c r="BK134" s="144">
        <f>SUM(BK135:BK153)</f>
        <v>0</v>
      </c>
    </row>
    <row r="135" spans="1:65" s="2" customFormat="1" ht="24.2" customHeight="1">
      <c r="A135" s="30"/>
      <c r="B135" s="147"/>
      <c r="C135" s="148" t="s">
        <v>80</v>
      </c>
      <c r="D135" s="148" t="s">
        <v>214</v>
      </c>
      <c r="E135" s="149" t="s">
        <v>397</v>
      </c>
      <c r="F135" s="150" t="s">
        <v>398</v>
      </c>
      <c r="G135" s="151" t="s">
        <v>217</v>
      </c>
      <c r="H135" s="152">
        <v>7837.2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4.0000000000000001E-3</v>
      </c>
      <c r="P135" s="157">
        <f>O135*H135</f>
        <v>31.348800000000001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973</v>
      </c>
    </row>
    <row r="136" spans="1:65" s="14" customFormat="1">
      <c r="B136" s="168"/>
      <c r="D136" s="162" t="s">
        <v>220</v>
      </c>
      <c r="E136" s="169" t="s">
        <v>1</v>
      </c>
      <c r="F136" s="170" t="s">
        <v>654</v>
      </c>
      <c r="H136" s="171">
        <v>2560.25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>
      <c r="B137" s="168"/>
      <c r="D137" s="162" t="s">
        <v>220</v>
      </c>
      <c r="E137" s="169" t="s">
        <v>1</v>
      </c>
      <c r="F137" s="170" t="s">
        <v>655</v>
      </c>
      <c r="H137" s="171">
        <v>1531.95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972</v>
      </c>
      <c r="H138" s="171">
        <v>2080.4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656</v>
      </c>
      <c r="H139" s="171">
        <v>1664.6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5" customFormat="1">
      <c r="B140" s="175"/>
      <c r="D140" s="162" t="s">
        <v>220</v>
      </c>
      <c r="E140" s="176" t="s">
        <v>1</v>
      </c>
      <c r="F140" s="177" t="s">
        <v>233</v>
      </c>
      <c r="H140" s="178">
        <v>7837.2000000000007</v>
      </c>
      <c r="L140" s="175"/>
      <c r="M140" s="179"/>
      <c r="N140" s="180"/>
      <c r="O140" s="180"/>
      <c r="P140" s="180"/>
      <c r="Q140" s="180"/>
      <c r="R140" s="180"/>
      <c r="S140" s="180"/>
      <c r="T140" s="181"/>
      <c r="AT140" s="176" t="s">
        <v>220</v>
      </c>
      <c r="AU140" s="176" t="s">
        <v>80</v>
      </c>
      <c r="AV140" s="15" t="s">
        <v>218</v>
      </c>
      <c r="AW140" s="15" t="s">
        <v>27</v>
      </c>
      <c r="AX140" s="15" t="s">
        <v>78</v>
      </c>
      <c r="AY140" s="176" t="s">
        <v>212</v>
      </c>
    </row>
    <row r="141" spans="1:65" s="2" customFormat="1" ht="24.2" customHeight="1">
      <c r="A141" s="30"/>
      <c r="B141" s="147"/>
      <c r="C141" s="148" t="s">
        <v>226</v>
      </c>
      <c r="D141" s="148" t="s">
        <v>214</v>
      </c>
      <c r="E141" s="149" t="s">
        <v>401</v>
      </c>
      <c r="F141" s="150" t="s">
        <v>402</v>
      </c>
      <c r="G141" s="151" t="s">
        <v>217</v>
      </c>
      <c r="H141" s="152">
        <v>7837.2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2E-3</v>
      </c>
      <c r="P141" s="157">
        <f>O141*H141</f>
        <v>15.6744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974</v>
      </c>
    </row>
    <row r="142" spans="1:65" s="14" customFormat="1">
      <c r="B142" s="168"/>
      <c r="D142" s="162" t="s">
        <v>220</v>
      </c>
      <c r="E142" s="169" t="s">
        <v>1</v>
      </c>
      <c r="F142" s="170" t="s">
        <v>654</v>
      </c>
      <c r="H142" s="171">
        <v>2560.25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655</v>
      </c>
      <c r="H143" s="171">
        <v>1531.95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>
      <c r="B144" s="168"/>
      <c r="D144" s="162" t="s">
        <v>220</v>
      </c>
      <c r="E144" s="169" t="s">
        <v>1</v>
      </c>
      <c r="F144" s="170" t="s">
        <v>972</v>
      </c>
      <c r="H144" s="171">
        <v>2080.4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656</v>
      </c>
      <c r="H145" s="171">
        <v>1664.6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5" customFormat="1">
      <c r="B146" s="175"/>
      <c r="D146" s="162" t="s">
        <v>220</v>
      </c>
      <c r="E146" s="176" t="s">
        <v>1</v>
      </c>
      <c r="F146" s="177" t="s">
        <v>233</v>
      </c>
      <c r="H146" s="178">
        <v>7837.2000000000007</v>
      </c>
      <c r="L146" s="175"/>
      <c r="M146" s="179"/>
      <c r="N146" s="180"/>
      <c r="O146" s="180"/>
      <c r="P146" s="180"/>
      <c r="Q146" s="180"/>
      <c r="R146" s="180"/>
      <c r="S146" s="180"/>
      <c r="T146" s="181"/>
      <c r="AT146" s="176" t="s">
        <v>220</v>
      </c>
      <c r="AU146" s="176" t="s">
        <v>80</v>
      </c>
      <c r="AV146" s="15" t="s">
        <v>218</v>
      </c>
      <c r="AW146" s="15" t="s">
        <v>27</v>
      </c>
      <c r="AX146" s="15" t="s">
        <v>78</v>
      </c>
      <c r="AY146" s="176" t="s">
        <v>212</v>
      </c>
    </row>
    <row r="147" spans="1:65" s="2" customFormat="1" ht="44.25" customHeight="1">
      <c r="A147" s="30"/>
      <c r="B147" s="147"/>
      <c r="C147" s="148" t="s">
        <v>218</v>
      </c>
      <c r="D147" s="148" t="s">
        <v>214</v>
      </c>
      <c r="E147" s="149" t="s">
        <v>722</v>
      </c>
      <c r="F147" s="150" t="s">
        <v>723</v>
      </c>
      <c r="G147" s="151" t="s">
        <v>217</v>
      </c>
      <c r="H147" s="152">
        <v>7837.2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1.6E-2</v>
      </c>
      <c r="P147" s="157">
        <f>O147*H147</f>
        <v>125.3952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975</v>
      </c>
    </row>
    <row r="148" spans="1:65" s="13" customFormat="1">
      <c r="B148" s="161"/>
      <c r="D148" s="162" t="s">
        <v>220</v>
      </c>
      <c r="E148" s="163" t="s">
        <v>1</v>
      </c>
      <c r="F148" s="164" t="s">
        <v>653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654</v>
      </c>
      <c r="H149" s="171">
        <v>2560.25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655</v>
      </c>
      <c r="H150" s="171">
        <v>1531.95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972</v>
      </c>
      <c r="H151" s="171">
        <v>2080.4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656</v>
      </c>
      <c r="H152" s="171">
        <v>1664.6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5" customFormat="1">
      <c r="B153" s="175"/>
      <c r="D153" s="162" t="s">
        <v>220</v>
      </c>
      <c r="E153" s="176" t="s">
        <v>1</v>
      </c>
      <c r="F153" s="177" t="s">
        <v>233</v>
      </c>
      <c r="H153" s="178">
        <v>7837.2000000000007</v>
      </c>
      <c r="L153" s="175"/>
      <c r="M153" s="179"/>
      <c r="N153" s="180"/>
      <c r="O153" s="180"/>
      <c r="P153" s="180"/>
      <c r="Q153" s="180"/>
      <c r="R153" s="180"/>
      <c r="S153" s="180"/>
      <c r="T153" s="181"/>
      <c r="AT153" s="176" t="s">
        <v>220</v>
      </c>
      <c r="AU153" s="176" t="s">
        <v>80</v>
      </c>
      <c r="AV153" s="15" t="s">
        <v>218</v>
      </c>
      <c r="AW153" s="15" t="s">
        <v>27</v>
      </c>
      <c r="AX153" s="15" t="s">
        <v>78</v>
      </c>
      <c r="AY153" s="176" t="s">
        <v>212</v>
      </c>
    </row>
    <row r="154" spans="1:65" s="12" customFormat="1" ht="22.9" customHeight="1">
      <c r="B154" s="135"/>
      <c r="D154" s="136" t="s">
        <v>70</v>
      </c>
      <c r="E154" s="145" t="s">
        <v>520</v>
      </c>
      <c r="F154" s="145" t="s">
        <v>521</v>
      </c>
      <c r="J154" s="146">
        <f>BK154</f>
        <v>0</v>
      </c>
      <c r="L154" s="135"/>
      <c r="M154" s="139"/>
      <c r="N154" s="140"/>
      <c r="O154" s="140"/>
      <c r="P154" s="141">
        <f>SUM(P155:P159)</f>
        <v>231.628446</v>
      </c>
      <c r="Q154" s="140"/>
      <c r="R154" s="141">
        <f>SUM(R155:R159)</f>
        <v>0</v>
      </c>
      <c r="S154" s="140"/>
      <c r="T154" s="142">
        <f>SUM(T155:T159)</f>
        <v>0</v>
      </c>
      <c r="AR154" s="136" t="s">
        <v>78</v>
      </c>
      <c r="AT154" s="143" t="s">
        <v>70</v>
      </c>
      <c r="AU154" s="143" t="s">
        <v>78</v>
      </c>
      <c r="AY154" s="136" t="s">
        <v>212</v>
      </c>
      <c r="BK154" s="144">
        <f>SUM(BK155:BK159)</f>
        <v>0</v>
      </c>
    </row>
    <row r="155" spans="1:65" s="2" customFormat="1" ht="37.9" customHeight="1">
      <c r="A155" s="30"/>
      <c r="B155" s="147"/>
      <c r="C155" s="148" t="s">
        <v>234</v>
      </c>
      <c r="D155" s="148" t="s">
        <v>214</v>
      </c>
      <c r="E155" s="149" t="s">
        <v>523</v>
      </c>
      <c r="F155" s="150" t="s">
        <v>524</v>
      </c>
      <c r="G155" s="151" t="s">
        <v>301</v>
      </c>
      <c r="H155" s="152">
        <v>901.27800000000002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0.03</v>
      </c>
      <c r="P155" s="157">
        <f>O155*H155</f>
        <v>27.038339999999998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976</v>
      </c>
    </row>
    <row r="156" spans="1:65" s="2" customFormat="1" ht="37.9" customHeight="1">
      <c r="A156" s="30"/>
      <c r="B156" s="147"/>
      <c r="C156" s="148" t="s">
        <v>240</v>
      </c>
      <c r="D156" s="148" t="s">
        <v>214</v>
      </c>
      <c r="E156" s="149" t="s">
        <v>527</v>
      </c>
      <c r="F156" s="150" t="s">
        <v>528</v>
      </c>
      <c r="G156" s="151" t="s">
        <v>301</v>
      </c>
      <c r="H156" s="152">
        <v>30643.452000000001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2E-3</v>
      </c>
      <c r="P156" s="157">
        <f>O156*H156</f>
        <v>61.286904000000007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977</v>
      </c>
    </row>
    <row r="157" spans="1:65" s="14" customFormat="1">
      <c r="B157" s="168"/>
      <c r="D157" s="162" t="s">
        <v>220</v>
      </c>
      <c r="F157" s="170" t="s">
        <v>978</v>
      </c>
      <c r="H157" s="171">
        <v>30643.452000000001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3</v>
      </c>
      <c r="AX157" s="14" t="s">
        <v>78</v>
      </c>
      <c r="AY157" s="169" t="s">
        <v>212</v>
      </c>
    </row>
    <row r="158" spans="1:65" s="2" customFormat="1" ht="24.2" customHeight="1">
      <c r="A158" s="30"/>
      <c r="B158" s="147"/>
      <c r="C158" s="148" t="s">
        <v>246</v>
      </c>
      <c r="D158" s="148" t="s">
        <v>214</v>
      </c>
      <c r="E158" s="149" t="s">
        <v>532</v>
      </c>
      <c r="F158" s="150" t="s">
        <v>533</v>
      </c>
      <c r="G158" s="151" t="s">
        <v>301</v>
      </c>
      <c r="H158" s="152">
        <v>901.27800000000002</v>
      </c>
      <c r="I158" s="153"/>
      <c r="J158" s="153">
        <f>ROUND(I158*H158,2)</f>
        <v>0</v>
      </c>
      <c r="K158" s="154"/>
      <c r="L158" s="31"/>
      <c r="M158" s="155" t="s">
        <v>1</v>
      </c>
      <c r="N158" s="156" t="s">
        <v>36</v>
      </c>
      <c r="O158" s="157">
        <v>0.159</v>
      </c>
      <c r="P158" s="157">
        <f>O158*H158</f>
        <v>143.303202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218</v>
      </c>
      <c r="AT158" s="159" t="s">
        <v>214</v>
      </c>
      <c r="AU158" s="159" t="s">
        <v>80</v>
      </c>
      <c r="AY158" s="18" t="s">
        <v>212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78</v>
      </c>
      <c r="BK158" s="160">
        <f>ROUND(I158*H158,2)</f>
        <v>0</v>
      </c>
      <c r="BL158" s="18" t="s">
        <v>218</v>
      </c>
      <c r="BM158" s="159" t="s">
        <v>979</v>
      </c>
    </row>
    <row r="159" spans="1:65" s="2" customFormat="1" ht="44.25" customHeight="1">
      <c r="A159" s="30"/>
      <c r="B159" s="147"/>
      <c r="C159" s="148" t="s">
        <v>252</v>
      </c>
      <c r="D159" s="148" t="s">
        <v>214</v>
      </c>
      <c r="E159" s="149" t="s">
        <v>541</v>
      </c>
      <c r="F159" s="150" t="s">
        <v>980</v>
      </c>
      <c r="G159" s="151" t="s">
        <v>301</v>
      </c>
      <c r="H159" s="152">
        <v>901.27800000000002</v>
      </c>
      <c r="I159" s="153"/>
      <c r="J159" s="153">
        <f>ROUND(I159*H159,2)</f>
        <v>0</v>
      </c>
      <c r="K159" s="154"/>
      <c r="L159" s="31"/>
      <c r="M159" s="202" t="s">
        <v>1</v>
      </c>
      <c r="N159" s="203" t="s">
        <v>36</v>
      </c>
      <c r="O159" s="204">
        <v>0</v>
      </c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981</v>
      </c>
    </row>
    <row r="160" spans="1:65" s="2" customFormat="1" ht="6.95" customHeight="1">
      <c r="A160" s="30"/>
      <c r="B160" s="45"/>
      <c r="C160" s="46"/>
      <c r="D160" s="46"/>
      <c r="E160" s="46"/>
      <c r="F160" s="46"/>
      <c r="G160" s="46"/>
      <c r="H160" s="46"/>
      <c r="I160" s="46"/>
      <c r="J160" s="46"/>
      <c r="K160" s="46"/>
      <c r="L160" s="31"/>
      <c r="M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</row>
  </sheetData>
  <autoFilter ref="C123:K159" xr:uid="{00000000-0009-0000-0000-000004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91"/>
  <sheetViews>
    <sheetView showGridLines="0" topLeftCell="A116" workbookViewId="0">
      <selection activeCell="I133" sqref="I133:I28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982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ROUND((SUM(BE130:BE290)),  2)</f>
        <v>0</v>
      </c>
      <c r="G35" s="30"/>
      <c r="H35" s="30"/>
      <c r="I35" s="104">
        <v>0.21</v>
      </c>
      <c r="J35" s="103">
        <f>ROUND(((SUM(BE130:BE290))*I35),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ROUND((SUM(BF130:BF290)),  2)</f>
        <v>0</v>
      </c>
      <c r="G36" s="30"/>
      <c r="H36" s="30"/>
      <c r="I36" s="104">
        <v>0.12</v>
      </c>
      <c r="J36" s="103">
        <f>ROUND(((SUM(BF130:BF290))*I36),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ROUND((SUM(BG130:BG290)),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ROUND((SUM(BH130:BH290)),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ROUND((SUM(BI130:BI290)),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SO_01.2.2-N - Napojovací body - neuznatelné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J202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J204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J206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J215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J247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J273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J278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J280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721" t="str">
        <f>E7</f>
        <v>Kanalizace Dvůr Králové nad Labem - Verdek</v>
      </c>
      <c r="F118" s="722"/>
      <c r="G118" s="722"/>
      <c r="H118" s="722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721" t="s">
        <v>179</v>
      </c>
      <c r="F120" s="720"/>
      <c r="G120" s="720"/>
      <c r="H120" s="72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712" t="str">
        <f>E11</f>
        <v>SO_01.2.2-N - Napojovací body - neuznatelné</v>
      </c>
      <c r="F122" s="720"/>
      <c r="G122" s="720"/>
      <c r="H122" s="72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45764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430.65933099999995</v>
      </c>
      <c r="Q130" s="64"/>
      <c r="R130" s="132">
        <f>R131</f>
        <v>86.593682129999991</v>
      </c>
      <c r="S130" s="64"/>
      <c r="T130" s="133">
        <f>T131</f>
        <v>41.0747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P132+P202+P204+P206+P215+P247+P273+P278+P280</f>
        <v>430.65933099999995</v>
      </c>
      <c r="Q131" s="140"/>
      <c r="R131" s="141">
        <f>R132+R202+R204+R206+R215+R247+R273+R278+R280</f>
        <v>86.593682129999991</v>
      </c>
      <c r="S131" s="140"/>
      <c r="T131" s="142">
        <f>T132+T202+T204+T206+T215+T247+T273+T278+T280</f>
        <v>41.0747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BK132+BK202+BK204+BK206+BK215+BK247+BK273+BK278+BK280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SUM(P133:P201)</f>
        <v>161.98322699999997</v>
      </c>
      <c r="Q132" s="140"/>
      <c r="R132" s="141">
        <f>SUM(R133:R201)</f>
        <v>79.325893500000006</v>
      </c>
      <c r="S132" s="140"/>
      <c r="T132" s="142">
        <f>SUM(T133:T201)</f>
        <v>41.0747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SUM(BK133:BK201)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23.67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1.8462600000000002</v>
      </c>
      <c r="Q133" s="157">
        <v>0</v>
      </c>
      <c r="R133" s="157">
        <f>Q133*H133</f>
        <v>0</v>
      </c>
      <c r="S133" s="157">
        <v>0.5</v>
      </c>
      <c r="T133" s="158">
        <f>S133*H133</f>
        <v>11.835000000000001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>
      <c r="B134" s="168"/>
      <c r="D134" s="162" t="s">
        <v>220</v>
      </c>
      <c r="E134" s="169" t="s">
        <v>1</v>
      </c>
      <c r="F134" s="170" t="s">
        <v>983</v>
      </c>
      <c r="H134" s="171">
        <v>14.04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984</v>
      </c>
      <c r="H135" s="171">
        <v>9.6300000000000008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5" customFormat="1">
      <c r="B136" s="175"/>
      <c r="D136" s="162" t="s">
        <v>220</v>
      </c>
      <c r="E136" s="176" t="s">
        <v>1</v>
      </c>
      <c r="F136" s="177" t="s">
        <v>233</v>
      </c>
      <c r="H136" s="178">
        <v>23.67</v>
      </c>
      <c r="L136" s="175"/>
      <c r="M136" s="179"/>
      <c r="N136" s="180"/>
      <c r="O136" s="180"/>
      <c r="P136" s="180"/>
      <c r="Q136" s="180"/>
      <c r="R136" s="180"/>
      <c r="S136" s="180"/>
      <c r="T136" s="181"/>
      <c r="AT136" s="176" t="s">
        <v>220</v>
      </c>
      <c r="AU136" s="176" t="s">
        <v>80</v>
      </c>
      <c r="AV136" s="15" t="s">
        <v>218</v>
      </c>
      <c r="AW136" s="15" t="s">
        <v>27</v>
      </c>
      <c r="AX136" s="15" t="s">
        <v>78</v>
      </c>
      <c r="AY136" s="176" t="s">
        <v>212</v>
      </c>
    </row>
    <row r="137" spans="1:65" s="2" customFormat="1" ht="66.75" customHeight="1">
      <c r="A137" s="30"/>
      <c r="B137" s="147"/>
      <c r="C137" s="148" t="s">
        <v>80</v>
      </c>
      <c r="D137" s="148" t="s">
        <v>214</v>
      </c>
      <c r="E137" s="149" t="s">
        <v>630</v>
      </c>
      <c r="F137" s="150" t="s">
        <v>631</v>
      </c>
      <c r="G137" s="151" t="s">
        <v>217</v>
      </c>
      <c r="H137" s="152">
        <v>19.260000000000002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0.11899999999999999</v>
      </c>
      <c r="P137" s="157">
        <f>O137*H137</f>
        <v>2.2919399999999999</v>
      </c>
      <c r="Q137" s="157">
        <v>0</v>
      </c>
      <c r="R137" s="157">
        <f>Q137*H137</f>
        <v>0</v>
      </c>
      <c r="S137" s="157">
        <v>0.44</v>
      </c>
      <c r="T137" s="158">
        <f>S137*H137</f>
        <v>8.474400000000001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985</v>
      </c>
    </row>
    <row r="138" spans="1:65" s="13" customFormat="1">
      <c r="B138" s="161"/>
      <c r="D138" s="162" t="s">
        <v>220</v>
      </c>
      <c r="E138" s="163" t="s">
        <v>1</v>
      </c>
      <c r="F138" s="164" t="s">
        <v>633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986</v>
      </c>
      <c r="H139" s="171">
        <v>19.260000000000002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23.67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4.5919800000000004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7.6927500000000011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4" customFormat="1">
      <c r="B141" s="168"/>
      <c r="D141" s="162" t="s">
        <v>220</v>
      </c>
      <c r="E141" s="169" t="s">
        <v>1</v>
      </c>
      <c r="F141" s="170" t="s">
        <v>983</v>
      </c>
      <c r="H141" s="171">
        <v>14.04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987</v>
      </c>
      <c r="H142" s="171">
        <v>9.6300000000000008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>
      <c r="B143" s="175"/>
      <c r="D143" s="162" t="s">
        <v>220</v>
      </c>
      <c r="E143" s="176" t="s">
        <v>1</v>
      </c>
      <c r="F143" s="177" t="s">
        <v>233</v>
      </c>
      <c r="H143" s="178">
        <v>23.67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641</v>
      </c>
      <c r="F144" s="150" t="s">
        <v>642</v>
      </c>
      <c r="G144" s="151" t="s">
        <v>217</v>
      </c>
      <c r="H144" s="152">
        <v>33.299999999999997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2.5973999999999999</v>
      </c>
      <c r="Q144" s="157">
        <v>0</v>
      </c>
      <c r="R144" s="157">
        <f>Q144*H144</f>
        <v>0</v>
      </c>
      <c r="S144" s="157">
        <v>0.22</v>
      </c>
      <c r="T144" s="158">
        <f>S144*H144</f>
        <v>7.3259999999999996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229</v>
      </c>
    </row>
    <row r="145" spans="1:65" s="14" customFormat="1">
      <c r="B145" s="168"/>
      <c r="D145" s="162" t="s">
        <v>220</v>
      </c>
      <c r="E145" s="169" t="s">
        <v>1</v>
      </c>
      <c r="F145" s="170" t="s">
        <v>988</v>
      </c>
      <c r="H145" s="171">
        <v>14.04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989</v>
      </c>
      <c r="H146" s="171">
        <v>9.6300000000000008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990</v>
      </c>
      <c r="H147" s="171">
        <v>9.6300000000000008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5" customFormat="1">
      <c r="B148" s="175"/>
      <c r="D148" s="162" t="s">
        <v>220</v>
      </c>
      <c r="E148" s="176" t="s">
        <v>1</v>
      </c>
      <c r="F148" s="177" t="s">
        <v>233</v>
      </c>
      <c r="H148" s="178">
        <v>33.299999999999997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220</v>
      </c>
      <c r="AU148" s="176" t="s">
        <v>80</v>
      </c>
      <c r="AV148" s="15" t="s">
        <v>218</v>
      </c>
      <c r="AW148" s="15" t="s">
        <v>27</v>
      </c>
      <c r="AX148" s="15" t="s">
        <v>78</v>
      </c>
      <c r="AY148" s="176" t="s">
        <v>212</v>
      </c>
    </row>
    <row r="149" spans="1:65" s="2" customFormat="1" ht="55.5" customHeight="1">
      <c r="A149" s="30"/>
      <c r="B149" s="147"/>
      <c r="C149" s="148" t="s">
        <v>234</v>
      </c>
      <c r="D149" s="148" t="s">
        <v>214</v>
      </c>
      <c r="E149" s="149" t="s">
        <v>230</v>
      </c>
      <c r="F149" s="150" t="s">
        <v>231</v>
      </c>
      <c r="G149" s="151" t="s">
        <v>217</v>
      </c>
      <c r="H149" s="152">
        <v>49.97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8.9999999999999993E-3</v>
      </c>
      <c r="P149" s="157">
        <f>O149*H149</f>
        <v>0.44972999999999996</v>
      </c>
      <c r="Q149" s="157">
        <v>9.0000000000000006E-5</v>
      </c>
      <c r="R149" s="157">
        <f>Q149*H149</f>
        <v>4.4973000000000001E-3</v>
      </c>
      <c r="S149" s="157">
        <v>0.115</v>
      </c>
      <c r="T149" s="158">
        <f>S149*H149</f>
        <v>5.74655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232</v>
      </c>
    </row>
    <row r="150" spans="1:65" s="14" customFormat="1">
      <c r="B150" s="168"/>
      <c r="D150" s="162" t="s">
        <v>220</v>
      </c>
      <c r="E150" s="169" t="s">
        <v>1</v>
      </c>
      <c r="F150" s="170" t="s">
        <v>991</v>
      </c>
      <c r="H150" s="171">
        <v>29.64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992</v>
      </c>
      <c r="H151" s="171">
        <v>20.329999999999998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5" customFormat="1">
      <c r="B152" s="175"/>
      <c r="D152" s="162" t="s">
        <v>220</v>
      </c>
      <c r="E152" s="176" t="s">
        <v>1</v>
      </c>
      <c r="F152" s="177" t="s">
        <v>233</v>
      </c>
      <c r="H152" s="178">
        <v>49.97</v>
      </c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220</v>
      </c>
      <c r="AU152" s="176" t="s">
        <v>80</v>
      </c>
      <c r="AV152" s="15" t="s">
        <v>218</v>
      </c>
      <c r="AW152" s="15" t="s">
        <v>27</v>
      </c>
      <c r="AX152" s="15" t="s">
        <v>78</v>
      </c>
      <c r="AY152" s="176" t="s">
        <v>212</v>
      </c>
    </row>
    <row r="153" spans="1:65" s="2" customFormat="1" ht="24.2" customHeight="1">
      <c r="A153" s="30"/>
      <c r="B153" s="147"/>
      <c r="C153" s="148" t="s">
        <v>240</v>
      </c>
      <c r="D153" s="148" t="s">
        <v>214</v>
      </c>
      <c r="E153" s="149" t="s">
        <v>235</v>
      </c>
      <c r="F153" s="150" t="s">
        <v>236</v>
      </c>
      <c r="G153" s="151" t="s">
        <v>237</v>
      </c>
      <c r="H153" s="152">
        <v>50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0.184</v>
      </c>
      <c r="P153" s="157">
        <f>O153*H153</f>
        <v>9.1999999999999993</v>
      </c>
      <c r="Q153" s="157">
        <v>3.0000000000000001E-5</v>
      </c>
      <c r="R153" s="157">
        <f>Q153*H153</f>
        <v>1.5E-3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238</v>
      </c>
    </row>
    <row r="154" spans="1:65" s="14" customFormat="1">
      <c r="B154" s="168"/>
      <c r="D154" s="162" t="s">
        <v>220</v>
      </c>
      <c r="E154" s="169" t="s">
        <v>1</v>
      </c>
      <c r="F154" s="170" t="s">
        <v>993</v>
      </c>
      <c r="H154" s="171">
        <v>50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37.9" customHeight="1">
      <c r="A155" s="30"/>
      <c r="B155" s="147"/>
      <c r="C155" s="148" t="s">
        <v>246</v>
      </c>
      <c r="D155" s="148" t="s">
        <v>214</v>
      </c>
      <c r="E155" s="149" t="s">
        <v>241</v>
      </c>
      <c r="F155" s="150" t="s">
        <v>242</v>
      </c>
      <c r="G155" s="151" t="s">
        <v>243</v>
      </c>
      <c r="H155" s="152">
        <v>10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244</v>
      </c>
    </row>
    <row r="156" spans="1:65" s="14" customFormat="1">
      <c r="B156" s="168"/>
      <c r="D156" s="162" t="s">
        <v>220</v>
      </c>
      <c r="E156" s="169" t="s">
        <v>1</v>
      </c>
      <c r="F156" s="170" t="s">
        <v>994</v>
      </c>
      <c r="H156" s="171">
        <v>10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252</v>
      </c>
      <c r="D157" s="148" t="s">
        <v>214</v>
      </c>
      <c r="E157" s="149" t="s">
        <v>258</v>
      </c>
      <c r="F157" s="150" t="s">
        <v>259</v>
      </c>
      <c r="G157" s="151" t="s">
        <v>217</v>
      </c>
      <c r="H157" s="152">
        <v>1.26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1.9E-2</v>
      </c>
      <c r="P157" s="157">
        <f>O157*H157</f>
        <v>2.3939999999999999E-2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260</v>
      </c>
    </row>
    <row r="158" spans="1:65" s="14" customFormat="1">
      <c r="B158" s="168"/>
      <c r="D158" s="162" t="s">
        <v>220</v>
      </c>
      <c r="E158" s="169" t="s">
        <v>1</v>
      </c>
      <c r="F158" s="170" t="s">
        <v>995</v>
      </c>
      <c r="H158" s="171">
        <v>1.26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44.25" customHeight="1">
      <c r="A159" s="30"/>
      <c r="B159" s="147"/>
      <c r="C159" s="148" t="s">
        <v>257</v>
      </c>
      <c r="D159" s="148" t="s">
        <v>214</v>
      </c>
      <c r="E159" s="149" t="s">
        <v>996</v>
      </c>
      <c r="F159" s="150" t="s">
        <v>997</v>
      </c>
      <c r="G159" s="151" t="s">
        <v>265</v>
      </c>
      <c r="H159" s="152">
        <v>8.9749999999999996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4.7039999999999997</v>
      </c>
      <c r="P159" s="157">
        <f>O159*H159</f>
        <v>42.218399999999995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998</v>
      </c>
    </row>
    <row r="160" spans="1:65" s="14" customFormat="1">
      <c r="B160" s="168"/>
      <c r="D160" s="162" t="s">
        <v>220</v>
      </c>
      <c r="E160" s="169" t="s">
        <v>1</v>
      </c>
      <c r="F160" s="170" t="s">
        <v>999</v>
      </c>
      <c r="H160" s="171">
        <v>8.9749999999999996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55.5" customHeight="1">
      <c r="A161" s="30"/>
      <c r="B161" s="147"/>
      <c r="C161" s="148" t="s">
        <v>262</v>
      </c>
      <c r="D161" s="148" t="s">
        <v>214</v>
      </c>
      <c r="E161" s="149" t="s">
        <v>263</v>
      </c>
      <c r="F161" s="150" t="s">
        <v>264</v>
      </c>
      <c r="G161" s="151" t="s">
        <v>265</v>
      </c>
      <c r="H161" s="152">
        <v>49.86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0.36199999999999999</v>
      </c>
      <c r="P161" s="157">
        <f>O161*H161</f>
        <v>18.049319999999998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266</v>
      </c>
    </row>
    <row r="162" spans="1:65" s="13" customFormat="1">
      <c r="B162" s="161"/>
      <c r="D162" s="162" t="s">
        <v>220</v>
      </c>
      <c r="E162" s="163" t="s">
        <v>1</v>
      </c>
      <c r="F162" s="164" t="s">
        <v>267</v>
      </c>
      <c r="H162" s="163" t="s">
        <v>1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3" t="s">
        <v>220</v>
      </c>
      <c r="AU162" s="163" t="s">
        <v>80</v>
      </c>
      <c r="AV162" s="13" t="s">
        <v>78</v>
      </c>
      <c r="AW162" s="13" t="s">
        <v>27</v>
      </c>
      <c r="AX162" s="13" t="s">
        <v>71</v>
      </c>
      <c r="AY162" s="163" t="s">
        <v>212</v>
      </c>
    </row>
    <row r="163" spans="1:65" s="14" customFormat="1">
      <c r="B163" s="168"/>
      <c r="D163" s="162" t="s">
        <v>220</v>
      </c>
      <c r="E163" s="169" t="s">
        <v>1</v>
      </c>
      <c r="F163" s="170" t="s">
        <v>1000</v>
      </c>
      <c r="H163" s="171">
        <v>49.86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269</v>
      </c>
      <c r="D164" s="148" t="s">
        <v>214</v>
      </c>
      <c r="E164" s="149" t="s">
        <v>270</v>
      </c>
      <c r="F164" s="150" t="s">
        <v>271</v>
      </c>
      <c r="G164" s="151" t="s">
        <v>265</v>
      </c>
      <c r="H164" s="152">
        <v>20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1.7629999999999999</v>
      </c>
      <c r="P164" s="157">
        <f>O164*H164</f>
        <v>35.26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272</v>
      </c>
    </row>
    <row r="165" spans="1:65" s="14" customFormat="1">
      <c r="B165" s="168"/>
      <c r="D165" s="162" t="s">
        <v>220</v>
      </c>
      <c r="E165" s="169" t="s">
        <v>1</v>
      </c>
      <c r="F165" s="170" t="s">
        <v>1001</v>
      </c>
      <c r="H165" s="171">
        <v>20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37.9" customHeight="1">
      <c r="A166" s="30"/>
      <c r="B166" s="147"/>
      <c r="C166" s="148" t="s">
        <v>8</v>
      </c>
      <c r="D166" s="148" t="s">
        <v>214</v>
      </c>
      <c r="E166" s="149" t="s">
        <v>557</v>
      </c>
      <c r="F166" s="150" t="s">
        <v>558</v>
      </c>
      <c r="G166" s="151" t="s">
        <v>217</v>
      </c>
      <c r="H166" s="152">
        <v>110.8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8.7999999999999995E-2</v>
      </c>
      <c r="P166" s="157">
        <f>O166*H166</f>
        <v>9.7503999999999991</v>
      </c>
      <c r="Q166" s="157">
        <v>5.8E-4</v>
      </c>
      <c r="R166" s="157">
        <f>Q166*H166</f>
        <v>6.4264000000000002E-2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276</v>
      </c>
    </row>
    <row r="167" spans="1:65" s="14" customFormat="1">
      <c r="B167" s="168"/>
      <c r="D167" s="162" t="s">
        <v>220</v>
      </c>
      <c r="E167" s="169" t="s">
        <v>1</v>
      </c>
      <c r="F167" s="170" t="s">
        <v>1002</v>
      </c>
      <c r="H167" s="171">
        <v>110.8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37.9" customHeight="1">
      <c r="A168" s="30"/>
      <c r="B168" s="147"/>
      <c r="C168" s="148" t="s">
        <v>279</v>
      </c>
      <c r="D168" s="148" t="s">
        <v>214</v>
      </c>
      <c r="E168" s="149" t="s">
        <v>560</v>
      </c>
      <c r="F168" s="150" t="s">
        <v>561</v>
      </c>
      <c r="G168" s="151" t="s">
        <v>217</v>
      </c>
      <c r="H168" s="152">
        <v>110.8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8.5000000000000006E-2</v>
      </c>
      <c r="P168" s="157">
        <f>O168*H168</f>
        <v>9.418000000000001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282</v>
      </c>
    </row>
    <row r="169" spans="1:65" s="2" customFormat="1" ht="62.65" customHeight="1">
      <c r="A169" s="30"/>
      <c r="B169" s="147"/>
      <c r="C169" s="148" t="s">
        <v>283</v>
      </c>
      <c r="D169" s="148" t="s">
        <v>214</v>
      </c>
      <c r="E169" s="149" t="s">
        <v>1003</v>
      </c>
      <c r="F169" s="150" t="s">
        <v>1004</v>
      </c>
      <c r="G169" s="151" t="s">
        <v>265</v>
      </c>
      <c r="H169" s="152">
        <v>21.706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5.8000000000000003E-2</v>
      </c>
      <c r="P169" s="157">
        <f>O169*H169</f>
        <v>1.258948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1005</v>
      </c>
    </row>
    <row r="170" spans="1:65" s="14" customFormat="1">
      <c r="B170" s="168"/>
      <c r="D170" s="162" t="s">
        <v>220</v>
      </c>
      <c r="E170" s="169" t="s">
        <v>1</v>
      </c>
      <c r="F170" s="170" t="s">
        <v>1006</v>
      </c>
      <c r="H170" s="171">
        <v>10.853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14" customFormat="1">
      <c r="B171" s="168"/>
      <c r="D171" s="162" t="s">
        <v>220</v>
      </c>
      <c r="F171" s="170" t="s">
        <v>1007</v>
      </c>
      <c r="H171" s="171">
        <v>21.706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3</v>
      </c>
      <c r="AX171" s="14" t="s">
        <v>78</v>
      </c>
      <c r="AY171" s="169" t="s">
        <v>212</v>
      </c>
    </row>
    <row r="172" spans="1:65" s="2" customFormat="1" ht="62.65" customHeight="1">
      <c r="A172" s="30"/>
      <c r="B172" s="147"/>
      <c r="C172" s="148" t="s">
        <v>289</v>
      </c>
      <c r="D172" s="148" t="s">
        <v>214</v>
      </c>
      <c r="E172" s="149" t="s">
        <v>284</v>
      </c>
      <c r="F172" s="150" t="s">
        <v>285</v>
      </c>
      <c r="G172" s="151" t="s">
        <v>265</v>
      </c>
      <c r="H172" s="152">
        <v>58.835000000000001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8.6999999999999994E-2</v>
      </c>
      <c r="P172" s="157">
        <f>O172*H172</f>
        <v>5.1186449999999999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286</v>
      </c>
    </row>
    <row r="173" spans="1:65" s="13" customFormat="1">
      <c r="B173" s="161"/>
      <c r="D173" s="162" t="s">
        <v>220</v>
      </c>
      <c r="E173" s="163" t="s">
        <v>1</v>
      </c>
      <c r="F173" s="164" t="s">
        <v>287</v>
      </c>
      <c r="H173" s="163" t="s">
        <v>1</v>
      </c>
      <c r="L173" s="161"/>
      <c r="M173" s="165"/>
      <c r="N173" s="166"/>
      <c r="O173" s="166"/>
      <c r="P173" s="166"/>
      <c r="Q173" s="166"/>
      <c r="R173" s="166"/>
      <c r="S173" s="166"/>
      <c r="T173" s="167"/>
      <c r="AT173" s="163" t="s">
        <v>220</v>
      </c>
      <c r="AU173" s="163" t="s">
        <v>80</v>
      </c>
      <c r="AV173" s="13" t="s">
        <v>78</v>
      </c>
      <c r="AW173" s="13" t="s">
        <v>27</v>
      </c>
      <c r="AX173" s="13" t="s">
        <v>71</v>
      </c>
      <c r="AY173" s="163" t="s">
        <v>212</v>
      </c>
    </row>
    <row r="174" spans="1:65" s="14" customFormat="1">
      <c r="B174" s="168"/>
      <c r="D174" s="162" t="s">
        <v>220</v>
      </c>
      <c r="E174" s="169" t="s">
        <v>1</v>
      </c>
      <c r="F174" s="170" t="s">
        <v>1008</v>
      </c>
      <c r="H174" s="171">
        <v>58.835000000000001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66.75" customHeight="1">
      <c r="A175" s="30"/>
      <c r="B175" s="147"/>
      <c r="C175" s="148" t="s">
        <v>294</v>
      </c>
      <c r="D175" s="148" t="s">
        <v>214</v>
      </c>
      <c r="E175" s="149" t="s">
        <v>290</v>
      </c>
      <c r="F175" s="150" t="s">
        <v>291</v>
      </c>
      <c r="G175" s="151" t="s">
        <v>265</v>
      </c>
      <c r="H175" s="152">
        <v>588.35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5.0000000000000001E-3</v>
      </c>
      <c r="P175" s="157">
        <f>O175*H175</f>
        <v>2.9417500000000003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292</v>
      </c>
    </row>
    <row r="176" spans="1:65" s="14" customFormat="1">
      <c r="B176" s="168"/>
      <c r="D176" s="162" t="s">
        <v>220</v>
      </c>
      <c r="F176" s="170" t="s">
        <v>1009</v>
      </c>
      <c r="H176" s="171">
        <v>588.35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3</v>
      </c>
      <c r="AX176" s="14" t="s">
        <v>78</v>
      </c>
      <c r="AY176" s="169" t="s">
        <v>212</v>
      </c>
    </row>
    <row r="177" spans="1:65" s="2" customFormat="1" ht="37.9" customHeight="1">
      <c r="A177" s="30"/>
      <c r="B177" s="147"/>
      <c r="C177" s="148" t="s">
        <v>298</v>
      </c>
      <c r="D177" s="148" t="s">
        <v>214</v>
      </c>
      <c r="E177" s="149" t="s">
        <v>295</v>
      </c>
      <c r="F177" s="150" t="s">
        <v>296</v>
      </c>
      <c r="G177" s="151" t="s">
        <v>265</v>
      </c>
      <c r="H177" s="152">
        <v>58.835000000000001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8.9999999999999993E-3</v>
      </c>
      <c r="P177" s="157">
        <f>O177*H177</f>
        <v>0.52951499999999996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297</v>
      </c>
    </row>
    <row r="178" spans="1:65" s="2" customFormat="1" ht="55.5" customHeight="1">
      <c r="A178" s="30"/>
      <c r="B178" s="147"/>
      <c r="C178" s="148" t="s">
        <v>304</v>
      </c>
      <c r="D178" s="148" t="s">
        <v>214</v>
      </c>
      <c r="E178" s="149" t="s">
        <v>299</v>
      </c>
      <c r="F178" s="150" t="s">
        <v>300</v>
      </c>
      <c r="G178" s="151" t="s">
        <v>301</v>
      </c>
      <c r="H178" s="152">
        <v>120.61199999999999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0</v>
      </c>
      <c r="P178" s="157">
        <f>O178*H178</f>
        <v>0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302</v>
      </c>
    </row>
    <row r="179" spans="1:65" s="14" customFormat="1">
      <c r="B179" s="168"/>
      <c r="D179" s="162" t="s">
        <v>220</v>
      </c>
      <c r="F179" s="170" t="s">
        <v>1010</v>
      </c>
      <c r="H179" s="171">
        <v>120.61199999999999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3</v>
      </c>
      <c r="AX179" s="14" t="s">
        <v>78</v>
      </c>
      <c r="AY179" s="169" t="s">
        <v>212</v>
      </c>
    </row>
    <row r="180" spans="1:65" s="2" customFormat="1" ht="44.25" customHeight="1">
      <c r="A180" s="30"/>
      <c r="B180" s="147"/>
      <c r="C180" s="148" t="s">
        <v>310</v>
      </c>
      <c r="D180" s="148" t="s">
        <v>214</v>
      </c>
      <c r="E180" s="149" t="s">
        <v>305</v>
      </c>
      <c r="F180" s="150" t="s">
        <v>306</v>
      </c>
      <c r="G180" s="151" t="s">
        <v>265</v>
      </c>
      <c r="H180" s="152">
        <v>34.162999999999997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0.32800000000000001</v>
      </c>
      <c r="P180" s="157">
        <f>O180*H180</f>
        <v>11.205463999999999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307</v>
      </c>
    </row>
    <row r="181" spans="1:65" s="13" customFormat="1">
      <c r="B181" s="161"/>
      <c r="D181" s="162" t="s">
        <v>220</v>
      </c>
      <c r="E181" s="163" t="s">
        <v>1</v>
      </c>
      <c r="F181" s="164" t="s">
        <v>308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1011</v>
      </c>
      <c r="H182" s="171">
        <v>34.162999999999997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16.5" customHeight="1">
      <c r="A183" s="30"/>
      <c r="B183" s="147"/>
      <c r="C183" s="182" t="s">
        <v>318</v>
      </c>
      <c r="D183" s="182" t="s">
        <v>311</v>
      </c>
      <c r="E183" s="183" t="s">
        <v>312</v>
      </c>
      <c r="F183" s="184" t="s">
        <v>313</v>
      </c>
      <c r="G183" s="185" t="s">
        <v>301</v>
      </c>
      <c r="H183" s="186">
        <v>55.34</v>
      </c>
      <c r="I183" s="187"/>
      <c r="J183" s="187">
        <f>ROUND(I183*H183,2)</f>
        <v>0</v>
      </c>
      <c r="K183" s="188"/>
      <c r="L183" s="189"/>
      <c r="M183" s="190" t="s">
        <v>1</v>
      </c>
      <c r="N183" s="191" t="s">
        <v>36</v>
      </c>
      <c r="O183" s="157">
        <v>0</v>
      </c>
      <c r="P183" s="157">
        <f>O183*H183</f>
        <v>0</v>
      </c>
      <c r="Q183" s="157">
        <v>1</v>
      </c>
      <c r="R183" s="157">
        <f>Q183*H183</f>
        <v>55.34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252</v>
      </c>
      <c r="AT183" s="159" t="s">
        <v>311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314</v>
      </c>
    </row>
    <row r="184" spans="1:65" s="13" customFormat="1">
      <c r="B184" s="161"/>
      <c r="D184" s="162" t="s">
        <v>220</v>
      </c>
      <c r="E184" s="163" t="s">
        <v>1</v>
      </c>
      <c r="F184" s="164" t="s">
        <v>1012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1013</v>
      </c>
      <c r="H185" s="171">
        <v>19.655999999999999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3" customFormat="1">
      <c r="B186" s="161"/>
      <c r="D186" s="162" t="s">
        <v>220</v>
      </c>
      <c r="E186" s="163" t="s">
        <v>1</v>
      </c>
      <c r="F186" s="164" t="s">
        <v>677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1014</v>
      </c>
      <c r="H187" s="171">
        <v>13.481999999999999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5" customFormat="1">
      <c r="B188" s="175"/>
      <c r="D188" s="162" t="s">
        <v>220</v>
      </c>
      <c r="E188" s="176" t="s">
        <v>1</v>
      </c>
      <c r="F188" s="177" t="s">
        <v>233</v>
      </c>
      <c r="H188" s="178">
        <v>33.137999999999998</v>
      </c>
      <c r="L188" s="175"/>
      <c r="M188" s="179"/>
      <c r="N188" s="180"/>
      <c r="O188" s="180"/>
      <c r="P188" s="180"/>
      <c r="Q188" s="180"/>
      <c r="R188" s="180"/>
      <c r="S188" s="180"/>
      <c r="T188" s="181"/>
      <c r="AT188" s="176" t="s">
        <v>220</v>
      </c>
      <c r="AU188" s="176" t="s">
        <v>80</v>
      </c>
      <c r="AV188" s="15" t="s">
        <v>218</v>
      </c>
      <c r="AW188" s="15" t="s">
        <v>27</v>
      </c>
      <c r="AX188" s="15" t="s">
        <v>78</v>
      </c>
      <c r="AY188" s="176" t="s">
        <v>212</v>
      </c>
    </row>
    <row r="189" spans="1:65" s="14" customFormat="1">
      <c r="B189" s="168"/>
      <c r="D189" s="162" t="s">
        <v>220</v>
      </c>
      <c r="F189" s="170" t="s">
        <v>1015</v>
      </c>
      <c r="H189" s="171">
        <v>55.34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3</v>
      </c>
      <c r="AX189" s="14" t="s">
        <v>78</v>
      </c>
      <c r="AY189" s="169" t="s">
        <v>212</v>
      </c>
    </row>
    <row r="190" spans="1:65" s="2" customFormat="1" ht="66.75" customHeight="1">
      <c r="A190" s="30"/>
      <c r="B190" s="147"/>
      <c r="C190" s="148" t="s">
        <v>7</v>
      </c>
      <c r="D190" s="148" t="s">
        <v>214</v>
      </c>
      <c r="E190" s="149" t="s">
        <v>319</v>
      </c>
      <c r="F190" s="150" t="s">
        <v>320</v>
      </c>
      <c r="G190" s="151" t="s">
        <v>265</v>
      </c>
      <c r="H190" s="152">
        <v>11.957000000000001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0.435</v>
      </c>
      <c r="P190" s="157">
        <f>O190*H190</f>
        <v>5.201295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321</v>
      </c>
    </row>
    <row r="191" spans="1:65" s="14" customFormat="1">
      <c r="B191" s="168"/>
      <c r="D191" s="162" t="s">
        <v>220</v>
      </c>
      <c r="E191" s="169" t="s">
        <v>1</v>
      </c>
      <c r="F191" s="170" t="s">
        <v>1016</v>
      </c>
      <c r="H191" s="171">
        <v>4.577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>
      <c r="B192" s="168"/>
      <c r="D192" s="162" t="s">
        <v>220</v>
      </c>
      <c r="E192" s="169" t="s">
        <v>1</v>
      </c>
      <c r="F192" s="170" t="s">
        <v>1017</v>
      </c>
      <c r="H192" s="171">
        <v>4.41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>
      <c r="B193" s="168"/>
      <c r="D193" s="162" t="s">
        <v>220</v>
      </c>
      <c r="E193" s="169" t="s">
        <v>1</v>
      </c>
      <c r="F193" s="170" t="s">
        <v>1018</v>
      </c>
      <c r="H193" s="171">
        <v>2.97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5" customFormat="1">
      <c r="B194" s="175"/>
      <c r="D194" s="162" t="s">
        <v>220</v>
      </c>
      <c r="E194" s="176" t="s">
        <v>1</v>
      </c>
      <c r="F194" s="177" t="s">
        <v>233</v>
      </c>
      <c r="H194" s="178">
        <v>11.957000000000001</v>
      </c>
      <c r="L194" s="175"/>
      <c r="M194" s="179"/>
      <c r="N194" s="180"/>
      <c r="O194" s="180"/>
      <c r="P194" s="180"/>
      <c r="Q194" s="180"/>
      <c r="R194" s="180"/>
      <c r="S194" s="180"/>
      <c r="T194" s="181"/>
      <c r="AT194" s="176" t="s">
        <v>220</v>
      </c>
      <c r="AU194" s="176" t="s">
        <v>80</v>
      </c>
      <c r="AV194" s="15" t="s">
        <v>218</v>
      </c>
      <c r="AW194" s="15" t="s">
        <v>27</v>
      </c>
      <c r="AX194" s="15" t="s">
        <v>78</v>
      </c>
      <c r="AY194" s="176" t="s">
        <v>212</v>
      </c>
    </row>
    <row r="195" spans="1:65" s="2" customFormat="1" ht="16.5" customHeight="1">
      <c r="A195" s="30"/>
      <c r="B195" s="147"/>
      <c r="C195" s="182" t="s">
        <v>327</v>
      </c>
      <c r="D195" s="182" t="s">
        <v>311</v>
      </c>
      <c r="E195" s="183" t="s">
        <v>323</v>
      </c>
      <c r="F195" s="184" t="s">
        <v>324</v>
      </c>
      <c r="G195" s="185" t="s">
        <v>301</v>
      </c>
      <c r="H195" s="186">
        <v>23.914000000000001</v>
      </c>
      <c r="I195" s="187"/>
      <c r="J195" s="187">
        <f>ROUND(I195*H195,2)</f>
        <v>0</v>
      </c>
      <c r="K195" s="188"/>
      <c r="L195" s="189"/>
      <c r="M195" s="190" t="s">
        <v>1</v>
      </c>
      <c r="N195" s="191" t="s">
        <v>36</v>
      </c>
      <c r="O195" s="157">
        <v>0</v>
      </c>
      <c r="P195" s="157">
        <f>O195*H195</f>
        <v>0</v>
      </c>
      <c r="Q195" s="157">
        <v>1</v>
      </c>
      <c r="R195" s="157">
        <f>Q195*H195</f>
        <v>23.914000000000001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252</v>
      </c>
      <c r="AT195" s="159" t="s">
        <v>311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325</v>
      </c>
    </row>
    <row r="196" spans="1:65" s="14" customFormat="1">
      <c r="B196" s="168"/>
      <c r="D196" s="162" t="s">
        <v>220</v>
      </c>
      <c r="F196" s="170" t="s">
        <v>1019</v>
      </c>
      <c r="H196" s="171">
        <v>23.914000000000001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3</v>
      </c>
      <c r="AX196" s="14" t="s">
        <v>78</v>
      </c>
      <c r="AY196" s="169" t="s">
        <v>212</v>
      </c>
    </row>
    <row r="197" spans="1:65" s="2" customFormat="1" ht="37.9" customHeight="1">
      <c r="A197" s="30"/>
      <c r="B197" s="147"/>
      <c r="C197" s="148" t="s">
        <v>331</v>
      </c>
      <c r="D197" s="148" t="s">
        <v>214</v>
      </c>
      <c r="E197" s="149" t="s">
        <v>328</v>
      </c>
      <c r="F197" s="150" t="s">
        <v>329</v>
      </c>
      <c r="G197" s="151" t="s">
        <v>217</v>
      </c>
      <c r="H197" s="152">
        <v>1.26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1.2E-2</v>
      </c>
      <c r="P197" s="157">
        <f>O197*H197</f>
        <v>1.512E-2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330</v>
      </c>
    </row>
    <row r="198" spans="1:65" s="14" customFormat="1">
      <c r="B198" s="168"/>
      <c r="D198" s="162" t="s">
        <v>220</v>
      </c>
      <c r="E198" s="169" t="s">
        <v>1</v>
      </c>
      <c r="F198" s="170" t="s">
        <v>995</v>
      </c>
      <c r="H198" s="171">
        <v>1.26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16.5" customHeight="1">
      <c r="A199" s="30"/>
      <c r="B199" s="147"/>
      <c r="C199" s="148" t="s">
        <v>335</v>
      </c>
      <c r="D199" s="148" t="s">
        <v>214</v>
      </c>
      <c r="E199" s="149" t="s">
        <v>332</v>
      </c>
      <c r="F199" s="150" t="s">
        <v>333</v>
      </c>
      <c r="G199" s="151" t="s">
        <v>217</v>
      </c>
      <c r="H199" s="152">
        <v>1.26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1.2E-2</v>
      </c>
      <c r="P199" s="157">
        <f>O199*H199</f>
        <v>1.512E-2</v>
      </c>
      <c r="Q199" s="157">
        <v>1.2700000000000001E-3</v>
      </c>
      <c r="R199" s="157">
        <f>Q199*H199</f>
        <v>1.6002000000000002E-3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334</v>
      </c>
    </row>
    <row r="200" spans="1:65" s="2" customFormat="1" ht="16.5" customHeight="1">
      <c r="A200" s="30"/>
      <c r="B200" s="147"/>
      <c r="C200" s="182" t="s">
        <v>342</v>
      </c>
      <c r="D200" s="182" t="s">
        <v>311</v>
      </c>
      <c r="E200" s="183" t="s">
        <v>336</v>
      </c>
      <c r="F200" s="184" t="s">
        <v>337</v>
      </c>
      <c r="G200" s="185" t="s">
        <v>338</v>
      </c>
      <c r="H200" s="186">
        <v>3.2000000000000001E-2</v>
      </c>
      <c r="I200" s="187"/>
      <c r="J200" s="187">
        <f>ROUND(I200*H200,2)</f>
        <v>0</v>
      </c>
      <c r="K200" s="188"/>
      <c r="L200" s="189"/>
      <c r="M200" s="190" t="s">
        <v>1</v>
      </c>
      <c r="N200" s="191" t="s">
        <v>36</v>
      </c>
      <c r="O200" s="157">
        <v>0</v>
      </c>
      <c r="P200" s="157">
        <f>O200*H200</f>
        <v>0</v>
      </c>
      <c r="Q200" s="157">
        <v>1E-3</v>
      </c>
      <c r="R200" s="157">
        <f>Q200*H200</f>
        <v>3.1999999999999999E-5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252</v>
      </c>
      <c r="AT200" s="159" t="s">
        <v>311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339</v>
      </c>
    </row>
    <row r="201" spans="1:65" s="14" customFormat="1">
      <c r="B201" s="168"/>
      <c r="D201" s="162" t="s">
        <v>220</v>
      </c>
      <c r="F201" s="170" t="s">
        <v>1020</v>
      </c>
      <c r="H201" s="171">
        <v>3.2000000000000001E-2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3</v>
      </c>
      <c r="AX201" s="14" t="s">
        <v>78</v>
      </c>
      <c r="AY201" s="169" t="s">
        <v>212</v>
      </c>
    </row>
    <row r="202" spans="1:65" s="12" customFormat="1" ht="22.9" customHeight="1">
      <c r="B202" s="135"/>
      <c r="D202" s="136" t="s">
        <v>70</v>
      </c>
      <c r="E202" s="145" t="s">
        <v>80</v>
      </c>
      <c r="F202" s="145" t="s">
        <v>341</v>
      </c>
      <c r="J202" s="146">
        <f>BK202</f>
        <v>0</v>
      </c>
      <c r="L202" s="135"/>
      <c r="M202" s="139"/>
      <c r="N202" s="140"/>
      <c r="O202" s="140"/>
      <c r="P202" s="141">
        <f>P203</f>
        <v>11.356999999999999</v>
      </c>
      <c r="Q202" s="140"/>
      <c r="R202" s="141">
        <f>R203</f>
        <v>5.6699130000000002</v>
      </c>
      <c r="S202" s="140"/>
      <c r="T202" s="142">
        <f>T203</f>
        <v>0</v>
      </c>
      <c r="AR202" s="136" t="s">
        <v>78</v>
      </c>
      <c r="AT202" s="143" t="s">
        <v>70</v>
      </c>
      <c r="AU202" s="143" t="s">
        <v>78</v>
      </c>
      <c r="AY202" s="136" t="s">
        <v>212</v>
      </c>
      <c r="BK202" s="144">
        <f>BK203</f>
        <v>0</v>
      </c>
    </row>
    <row r="203" spans="1:65" s="2" customFormat="1" ht="55.5" customHeight="1">
      <c r="A203" s="30"/>
      <c r="B203" s="147"/>
      <c r="C203" s="148" t="s">
        <v>347</v>
      </c>
      <c r="D203" s="148" t="s">
        <v>214</v>
      </c>
      <c r="E203" s="149" t="s">
        <v>343</v>
      </c>
      <c r="F203" s="150" t="s">
        <v>344</v>
      </c>
      <c r="G203" s="151" t="s">
        <v>249</v>
      </c>
      <c r="H203" s="152">
        <v>27.7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0.41</v>
      </c>
      <c r="P203" s="157">
        <f>O203*H203</f>
        <v>11.356999999999999</v>
      </c>
      <c r="Q203" s="157">
        <v>0.20469000000000001</v>
      </c>
      <c r="R203" s="157">
        <f>Q203*H203</f>
        <v>5.6699130000000002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345</v>
      </c>
    </row>
    <row r="204" spans="1:65" s="12" customFormat="1" ht="22.9" customHeight="1">
      <c r="B204" s="135"/>
      <c r="D204" s="136" t="s">
        <v>70</v>
      </c>
      <c r="E204" s="145" t="s">
        <v>226</v>
      </c>
      <c r="F204" s="145" t="s">
        <v>346</v>
      </c>
      <c r="J204" s="146">
        <f>BK204</f>
        <v>0</v>
      </c>
      <c r="L204" s="135"/>
      <c r="M204" s="139"/>
      <c r="N204" s="140"/>
      <c r="O204" s="140"/>
      <c r="P204" s="141">
        <f>P205</f>
        <v>1.9113000000000002</v>
      </c>
      <c r="Q204" s="140"/>
      <c r="R204" s="141">
        <f>R205</f>
        <v>0</v>
      </c>
      <c r="S204" s="140"/>
      <c r="T204" s="142">
        <f>T205</f>
        <v>0</v>
      </c>
      <c r="AR204" s="136" t="s">
        <v>78</v>
      </c>
      <c r="AT204" s="143" t="s">
        <v>70</v>
      </c>
      <c r="AU204" s="143" t="s">
        <v>78</v>
      </c>
      <c r="AY204" s="136" t="s">
        <v>212</v>
      </c>
      <c r="BK204" s="144">
        <f>BK205</f>
        <v>0</v>
      </c>
    </row>
    <row r="205" spans="1:65" s="2" customFormat="1" ht="16.5" customHeight="1">
      <c r="A205" s="30"/>
      <c r="B205" s="147"/>
      <c r="C205" s="148" t="s">
        <v>351</v>
      </c>
      <c r="D205" s="148" t="s">
        <v>214</v>
      </c>
      <c r="E205" s="149" t="s">
        <v>348</v>
      </c>
      <c r="F205" s="150" t="s">
        <v>349</v>
      </c>
      <c r="G205" s="151" t="s">
        <v>249</v>
      </c>
      <c r="H205" s="152">
        <v>27.7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6.9000000000000006E-2</v>
      </c>
      <c r="P205" s="157">
        <f>O205*H205</f>
        <v>1.9113000000000002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571</v>
      </c>
    </row>
    <row r="206" spans="1:65" s="12" customFormat="1" ht="22.9" customHeight="1">
      <c r="B206" s="135"/>
      <c r="D206" s="136" t="s">
        <v>70</v>
      </c>
      <c r="E206" s="145" t="s">
        <v>218</v>
      </c>
      <c r="F206" s="145" t="s">
        <v>355</v>
      </c>
      <c r="J206" s="146">
        <f>BK206</f>
        <v>0</v>
      </c>
      <c r="L206" s="135"/>
      <c r="M206" s="139"/>
      <c r="N206" s="140"/>
      <c r="O206" s="140"/>
      <c r="P206" s="141">
        <f>SUM(P207:P214)</f>
        <v>17.426819000000002</v>
      </c>
      <c r="Q206" s="140"/>
      <c r="R206" s="141">
        <f>SUM(R207:R214)</f>
        <v>0.10867263000000001</v>
      </c>
      <c r="S206" s="140"/>
      <c r="T206" s="142">
        <f>SUM(T207:T214)</f>
        <v>0</v>
      </c>
      <c r="AR206" s="136" t="s">
        <v>78</v>
      </c>
      <c r="AT206" s="143" t="s">
        <v>70</v>
      </c>
      <c r="AU206" s="143" t="s">
        <v>78</v>
      </c>
      <c r="AY206" s="136" t="s">
        <v>212</v>
      </c>
      <c r="BK206" s="144">
        <f>SUM(BK207:BK214)</f>
        <v>0</v>
      </c>
    </row>
    <row r="207" spans="1:65" s="2" customFormat="1" ht="16.5" customHeight="1">
      <c r="A207" s="30"/>
      <c r="B207" s="147"/>
      <c r="C207" s="148" t="s">
        <v>356</v>
      </c>
      <c r="D207" s="148" t="s">
        <v>214</v>
      </c>
      <c r="E207" s="149" t="s">
        <v>357</v>
      </c>
      <c r="F207" s="150" t="s">
        <v>358</v>
      </c>
      <c r="G207" s="151" t="s">
        <v>265</v>
      </c>
      <c r="H207" s="152">
        <v>3.74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1.3169999999999999</v>
      </c>
      <c r="P207" s="157">
        <f>O207*H207</f>
        <v>4.9255800000000001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359</v>
      </c>
    </row>
    <row r="208" spans="1:65" s="14" customFormat="1">
      <c r="B208" s="168"/>
      <c r="D208" s="162" t="s">
        <v>220</v>
      </c>
      <c r="E208" s="169" t="s">
        <v>1</v>
      </c>
      <c r="F208" s="170" t="s">
        <v>1021</v>
      </c>
      <c r="H208" s="171">
        <v>3.74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49.15" customHeight="1">
      <c r="A209" s="30"/>
      <c r="B209" s="147"/>
      <c r="C209" s="148" t="s">
        <v>361</v>
      </c>
      <c r="D209" s="148" t="s">
        <v>214</v>
      </c>
      <c r="E209" s="149" t="s">
        <v>573</v>
      </c>
      <c r="F209" s="150" t="s">
        <v>574</v>
      </c>
      <c r="G209" s="151" t="s">
        <v>265</v>
      </c>
      <c r="H209" s="152">
        <v>0.49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1.4650000000000001</v>
      </c>
      <c r="P209" s="157">
        <f>O209*H209</f>
        <v>0.71784999999999999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1022</v>
      </c>
    </row>
    <row r="210" spans="1:65" s="14" customFormat="1">
      <c r="B210" s="168"/>
      <c r="D210" s="162" t="s">
        <v>220</v>
      </c>
      <c r="E210" s="169" t="s">
        <v>1</v>
      </c>
      <c r="F210" s="170" t="s">
        <v>1023</v>
      </c>
      <c r="H210" s="171">
        <v>0.49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37.9" customHeight="1">
      <c r="A211" s="30"/>
      <c r="B211" s="147"/>
      <c r="C211" s="148" t="s">
        <v>366</v>
      </c>
      <c r="D211" s="148" t="s">
        <v>214</v>
      </c>
      <c r="E211" s="149" t="s">
        <v>577</v>
      </c>
      <c r="F211" s="150" t="s">
        <v>578</v>
      </c>
      <c r="G211" s="151" t="s">
        <v>217</v>
      </c>
      <c r="H211" s="152">
        <v>14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0.82099999999999995</v>
      </c>
      <c r="P211" s="157">
        <f>O211*H211</f>
        <v>11.494</v>
      </c>
      <c r="Q211" s="157">
        <v>6.3200000000000001E-3</v>
      </c>
      <c r="R211" s="157">
        <f>Q211*H211</f>
        <v>8.8480000000000003E-2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1024</v>
      </c>
    </row>
    <row r="212" spans="1:65" s="14" customFormat="1">
      <c r="B212" s="168"/>
      <c r="D212" s="162" t="s">
        <v>220</v>
      </c>
      <c r="E212" s="169" t="s">
        <v>1</v>
      </c>
      <c r="F212" s="170" t="s">
        <v>1025</v>
      </c>
      <c r="H212" s="171">
        <v>14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24.2" customHeight="1">
      <c r="A213" s="30"/>
      <c r="B213" s="147"/>
      <c r="C213" s="148" t="s">
        <v>370</v>
      </c>
      <c r="D213" s="148" t="s">
        <v>214</v>
      </c>
      <c r="E213" s="149" t="s">
        <v>581</v>
      </c>
      <c r="F213" s="150" t="s">
        <v>582</v>
      </c>
      <c r="G213" s="151" t="s">
        <v>301</v>
      </c>
      <c r="H213" s="152">
        <v>1.9E-2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15.231</v>
      </c>
      <c r="P213" s="157">
        <f>O213*H213</f>
        <v>0.28938900000000001</v>
      </c>
      <c r="Q213" s="157">
        <v>1.06277</v>
      </c>
      <c r="R213" s="157">
        <f>Q213*H213</f>
        <v>2.019263E-2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1026</v>
      </c>
    </row>
    <row r="214" spans="1:65" s="14" customFormat="1">
      <c r="B214" s="168"/>
      <c r="D214" s="162" t="s">
        <v>220</v>
      </c>
      <c r="E214" s="169" t="s">
        <v>1</v>
      </c>
      <c r="F214" s="170" t="s">
        <v>1027</v>
      </c>
      <c r="H214" s="171">
        <v>1.9E-2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2" customFormat="1" ht="22.9" customHeight="1">
      <c r="B215" s="135"/>
      <c r="D215" s="136" t="s">
        <v>70</v>
      </c>
      <c r="E215" s="145" t="s">
        <v>234</v>
      </c>
      <c r="F215" s="145" t="s">
        <v>382</v>
      </c>
      <c r="J215" s="146">
        <f>BK215</f>
        <v>0</v>
      </c>
      <c r="L215" s="135"/>
      <c r="M215" s="139"/>
      <c r="N215" s="140"/>
      <c r="O215" s="140"/>
      <c r="P215" s="141">
        <f>SUM(P216:P246)</f>
        <v>21.32329</v>
      </c>
      <c r="Q215" s="140"/>
      <c r="R215" s="141">
        <f>SUM(R216:R246)</f>
        <v>0.18936</v>
      </c>
      <c r="S215" s="140"/>
      <c r="T215" s="142">
        <f>SUM(T216:T246)</f>
        <v>0</v>
      </c>
      <c r="AR215" s="136" t="s">
        <v>78</v>
      </c>
      <c r="AT215" s="143" t="s">
        <v>70</v>
      </c>
      <c r="AU215" s="143" t="s">
        <v>78</v>
      </c>
      <c r="AY215" s="136" t="s">
        <v>212</v>
      </c>
      <c r="BK215" s="144">
        <f>SUM(BK216:BK246)</f>
        <v>0</v>
      </c>
    </row>
    <row r="216" spans="1:65" s="2" customFormat="1" ht="37.9" customHeight="1">
      <c r="A216" s="30"/>
      <c r="B216" s="147"/>
      <c r="C216" s="148" t="s">
        <v>374</v>
      </c>
      <c r="D216" s="148" t="s">
        <v>214</v>
      </c>
      <c r="E216" s="149" t="s">
        <v>703</v>
      </c>
      <c r="F216" s="150" t="s">
        <v>704</v>
      </c>
      <c r="G216" s="151" t="s">
        <v>217</v>
      </c>
      <c r="H216" s="152">
        <v>9.6300000000000008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0.02</v>
      </c>
      <c r="P216" s="157">
        <f>O216*H216</f>
        <v>0.19260000000000002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1028</v>
      </c>
    </row>
    <row r="217" spans="1:65" s="14" customFormat="1">
      <c r="B217" s="168"/>
      <c r="D217" s="162" t="s">
        <v>220</v>
      </c>
      <c r="E217" s="169" t="s">
        <v>1</v>
      </c>
      <c r="F217" s="170" t="s">
        <v>984</v>
      </c>
      <c r="H217" s="171">
        <v>9.6300000000000008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2" customFormat="1" ht="44.25" customHeight="1">
      <c r="A218" s="30"/>
      <c r="B218" s="147"/>
      <c r="C218" s="148" t="s">
        <v>378</v>
      </c>
      <c r="D218" s="148" t="s">
        <v>214</v>
      </c>
      <c r="E218" s="149" t="s">
        <v>1029</v>
      </c>
      <c r="F218" s="150" t="s">
        <v>710</v>
      </c>
      <c r="G218" s="151" t="s">
        <v>217</v>
      </c>
      <c r="H218" s="152">
        <v>19.260000000000002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2.8000000000000001E-2</v>
      </c>
      <c r="P218" s="157">
        <f>O218*H218</f>
        <v>0.53928000000000009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1030</v>
      </c>
    </row>
    <row r="219" spans="1:65" s="13" customFormat="1">
      <c r="B219" s="161"/>
      <c r="D219" s="162" t="s">
        <v>220</v>
      </c>
      <c r="E219" s="163" t="s">
        <v>1</v>
      </c>
      <c r="F219" s="164" t="s">
        <v>712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986</v>
      </c>
      <c r="H220" s="171">
        <v>19.260000000000002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33" customHeight="1">
      <c r="A221" s="30"/>
      <c r="B221" s="147"/>
      <c r="C221" s="148" t="s">
        <v>383</v>
      </c>
      <c r="D221" s="148" t="s">
        <v>214</v>
      </c>
      <c r="E221" s="149" t="s">
        <v>384</v>
      </c>
      <c r="F221" s="150" t="s">
        <v>385</v>
      </c>
      <c r="G221" s="151" t="s">
        <v>217</v>
      </c>
      <c r="H221" s="152">
        <v>43.68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9.4E-2</v>
      </c>
      <c r="P221" s="157">
        <f>O221*H221</f>
        <v>4.1059200000000002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1031</v>
      </c>
    </row>
    <row r="222" spans="1:65" s="14" customFormat="1">
      <c r="B222" s="168"/>
      <c r="D222" s="162" t="s">
        <v>220</v>
      </c>
      <c r="E222" s="169" t="s">
        <v>1</v>
      </c>
      <c r="F222" s="170" t="s">
        <v>1032</v>
      </c>
      <c r="H222" s="171">
        <v>43.68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33" customHeight="1">
      <c r="A223" s="30"/>
      <c r="B223" s="147"/>
      <c r="C223" s="148" t="s">
        <v>388</v>
      </c>
      <c r="D223" s="148" t="s">
        <v>214</v>
      </c>
      <c r="E223" s="149" t="s">
        <v>389</v>
      </c>
      <c r="F223" s="150" t="s">
        <v>390</v>
      </c>
      <c r="G223" s="151" t="s">
        <v>217</v>
      </c>
      <c r="H223" s="152">
        <v>43.68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2.5999999999999999E-2</v>
      </c>
      <c r="P223" s="157">
        <f>O223*H223</f>
        <v>1.13568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1033</v>
      </c>
    </row>
    <row r="224" spans="1:65" s="14" customFormat="1">
      <c r="B224" s="168"/>
      <c r="D224" s="162" t="s">
        <v>220</v>
      </c>
      <c r="E224" s="169" t="s">
        <v>1</v>
      </c>
      <c r="F224" s="170" t="s">
        <v>1032</v>
      </c>
      <c r="H224" s="171">
        <v>43.68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49.15" customHeight="1">
      <c r="A225" s="30"/>
      <c r="B225" s="147"/>
      <c r="C225" s="148" t="s">
        <v>392</v>
      </c>
      <c r="D225" s="148" t="s">
        <v>214</v>
      </c>
      <c r="E225" s="149" t="s">
        <v>1034</v>
      </c>
      <c r="F225" s="150" t="s">
        <v>1035</v>
      </c>
      <c r="G225" s="151" t="s">
        <v>217</v>
      </c>
      <c r="H225" s="152">
        <v>43.98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0.214</v>
      </c>
      <c r="P225" s="157">
        <f>O225*H225</f>
        <v>9.411719999999999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1036</v>
      </c>
    </row>
    <row r="226" spans="1:65" s="14" customFormat="1">
      <c r="B226" s="168"/>
      <c r="D226" s="162" t="s">
        <v>220</v>
      </c>
      <c r="E226" s="169" t="s">
        <v>1</v>
      </c>
      <c r="F226" s="170" t="s">
        <v>1037</v>
      </c>
      <c r="H226" s="171">
        <v>43.98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37.9" customHeight="1">
      <c r="A227" s="30"/>
      <c r="B227" s="147"/>
      <c r="C227" s="148" t="s">
        <v>396</v>
      </c>
      <c r="D227" s="148" t="s">
        <v>214</v>
      </c>
      <c r="E227" s="149" t="s">
        <v>719</v>
      </c>
      <c r="F227" s="150" t="s">
        <v>720</v>
      </c>
      <c r="G227" s="151" t="s">
        <v>217</v>
      </c>
      <c r="H227" s="152">
        <v>13.91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2.7E-2</v>
      </c>
      <c r="P227" s="157">
        <f>O227*H227</f>
        <v>0.37557000000000001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721</v>
      </c>
    </row>
    <row r="228" spans="1:65" s="14" customFormat="1">
      <c r="B228" s="168"/>
      <c r="D228" s="162" t="s">
        <v>220</v>
      </c>
      <c r="E228" s="169" t="s">
        <v>1</v>
      </c>
      <c r="F228" s="170" t="s">
        <v>1038</v>
      </c>
      <c r="H228" s="171">
        <v>13.91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5" customFormat="1">
      <c r="B229" s="175"/>
      <c r="D229" s="162" t="s">
        <v>220</v>
      </c>
      <c r="E229" s="176" t="s">
        <v>1</v>
      </c>
      <c r="F229" s="177" t="s">
        <v>233</v>
      </c>
      <c r="H229" s="178">
        <v>13.91</v>
      </c>
      <c r="L229" s="175"/>
      <c r="M229" s="179"/>
      <c r="N229" s="180"/>
      <c r="O229" s="180"/>
      <c r="P229" s="180"/>
      <c r="Q229" s="180"/>
      <c r="R229" s="180"/>
      <c r="S229" s="180"/>
      <c r="T229" s="181"/>
      <c r="AT229" s="176" t="s">
        <v>220</v>
      </c>
      <c r="AU229" s="176" t="s">
        <v>80</v>
      </c>
      <c r="AV229" s="15" t="s">
        <v>218</v>
      </c>
      <c r="AW229" s="15" t="s">
        <v>27</v>
      </c>
      <c r="AX229" s="15" t="s">
        <v>78</v>
      </c>
      <c r="AY229" s="176" t="s">
        <v>212</v>
      </c>
    </row>
    <row r="230" spans="1:65" s="2" customFormat="1" ht="24.2" customHeight="1">
      <c r="A230" s="30"/>
      <c r="B230" s="147"/>
      <c r="C230" s="148" t="s">
        <v>400</v>
      </c>
      <c r="D230" s="148" t="s">
        <v>214</v>
      </c>
      <c r="E230" s="149" t="s">
        <v>397</v>
      </c>
      <c r="F230" s="150" t="s">
        <v>398</v>
      </c>
      <c r="G230" s="151" t="s">
        <v>217</v>
      </c>
      <c r="H230" s="152">
        <v>64.31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4.0000000000000001E-3</v>
      </c>
      <c r="P230" s="157">
        <f>O230*H230</f>
        <v>0.25724000000000002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399</v>
      </c>
    </row>
    <row r="231" spans="1:65" s="14" customFormat="1">
      <c r="B231" s="168"/>
      <c r="D231" s="162" t="s">
        <v>220</v>
      </c>
      <c r="E231" s="169" t="s">
        <v>1</v>
      </c>
      <c r="F231" s="170" t="s">
        <v>1037</v>
      </c>
      <c r="H231" s="171">
        <v>43.98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>
      <c r="B232" s="168"/>
      <c r="D232" s="162" t="s">
        <v>220</v>
      </c>
      <c r="E232" s="169" t="s">
        <v>1</v>
      </c>
      <c r="F232" s="170" t="s">
        <v>992</v>
      </c>
      <c r="H232" s="171">
        <v>20.329999999999998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5" customFormat="1">
      <c r="B233" s="175"/>
      <c r="D233" s="162" t="s">
        <v>220</v>
      </c>
      <c r="E233" s="176" t="s">
        <v>1</v>
      </c>
      <c r="F233" s="177" t="s">
        <v>233</v>
      </c>
      <c r="H233" s="178">
        <v>64.31</v>
      </c>
      <c r="L233" s="175"/>
      <c r="M233" s="179"/>
      <c r="N233" s="180"/>
      <c r="O233" s="180"/>
      <c r="P233" s="180"/>
      <c r="Q233" s="180"/>
      <c r="R233" s="180"/>
      <c r="S233" s="180"/>
      <c r="T233" s="181"/>
      <c r="AT233" s="176" t="s">
        <v>220</v>
      </c>
      <c r="AU233" s="176" t="s">
        <v>80</v>
      </c>
      <c r="AV233" s="15" t="s">
        <v>218</v>
      </c>
      <c r="AW233" s="15" t="s">
        <v>27</v>
      </c>
      <c r="AX233" s="15" t="s">
        <v>78</v>
      </c>
      <c r="AY233" s="176" t="s">
        <v>212</v>
      </c>
    </row>
    <row r="234" spans="1:65" s="2" customFormat="1" ht="24.2" customHeight="1">
      <c r="A234" s="30"/>
      <c r="B234" s="147"/>
      <c r="C234" s="148" t="s">
        <v>404</v>
      </c>
      <c r="D234" s="148" t="s">
        <v>214</v>
      </c>
      <c r="E234" s="149" t="s">
        <v>401</v>
      </c>
      <c r="F234" s="150" t="s">
        <v>402</v>
      </c>
      <c r="G234" s="151" t="s">
        <v>217</v>
      </c>
      <c r="H234" s="152">
        <v>64.31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2E-3</v>
      </c>
      <c r="P234" s="157">
        <f>O234*H234</f>
        <v>0.12862000000000001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403</v>
      </c>
    </row>
    <row r="235" spans="1:65" s="14" customFormat="1">
      <c r="B235" s="168"/>
      <c r="D235" s="162" t="s">
        <v>220</v>
      </c>
      <c r="E235" s="169" t="s">
        <v>1</v>
      </c>
      <c r="F235" s="170" t="s">
        <v>992</v>
      </c>
      <c r="H235" s="171">
        <v>20.329999999999998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1037</v>
      </c>
      <c r="H236" s="171">
        <v>43.98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>
      <c r="B237" s="175"/>
      <c r="D237" s="162" t="s">
        <v>220</v>
      </c>
      <c r="E237" s="176" t="s">
        <v>1</v>
      </c>
      <c r="F237" s="177" t="s">
        <v>233</v>
      </c>
      <c r="H237" s="178">
        <v>64.31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44.25" customHeight="1">
      <c r="A238" s="30"/>
      <c r="B238" s="147"/>
      <c r="C238" s="148" t="s">
        <v>408</v>
      </c>
      <c r="D238" s="148" t="s">
        <v>214</v>
      </c>
      <c r="E238" s="149" t="s">
        <v>405</v>
      </c>
      <c r="F238" s="150" t="s">
        <v>406</v>
      </c>
      <c r="G238" s="151" t="s">
        <v>217</v>
      </c>
      <c r="H238" s="152">
        <v>43.68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1.2999999999999999E-2</v>
      </c>
      <c r="P238" s="157">
        <f>O238*H238</f>
        <v>0.56784000000000001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1039</v>
      </c>
    </row>
    <row r="239" spans="1:65" s="14" customFormat="1">
      <c r="B239" s="168"/>
      <c r="D239" s="162" t="s">
        <v>220</v>
      </c>
      <c r="E239" s="169" t="s">
        <v>1</v>
      </c>
      <c r="F239" s="170" t="s">
        <v>1032</v>
      </c>
      <c r="H239" s="171">
        <v>43.68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44.25" customHeight="1">
      <c r="A240" s="30"/>
      <c r="B240" s="147"/>
      <c r="C240" s="148" t="s">
        <v>414</v>
      </c>
      <c r="D240" s="148" t="s">
        <v>214</v>
      </c>
      <c r="E240" s="149" t="s">
        <v>722</v>
      </c>
      <c r="F240" s="150" t="s">
        <v>1040</v>
      </c>
      <c r="G240" s="151" t="s">
        <v>217</v>
      </c>
      <c r="H240" s="152">
        <v>22.47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1.6E-2</v>
      </c>
      <c r="P240" s="157">
        <f>O240*H240</f>
        <v>0.35952000000000001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724</v>
      </c>
    </row>
    <row r="241" spans="1:65" s="14" customFormat="1">
      <c r="B241" s="168"/>
      <c r="D241" s="162" t="s">
        <v>220</v>
      </c>
      <c r="E241" s="169" t="s">
        <v>1</v>
      </c>
      <c r="F241" s="170" t="s">
        <v>1041</v>
      </c>
      <c r="H241" s="171">
        <v>22.47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5" customFormat="1">
      <c r="B242" s="175"/>
      <c r="D242" s="162" t="s">
        <v>220</v>
      </c>
      <c r="E242" s="176" t="s">
        <v>1</v>
      </c>
      <c r="F242" s="177" t="s">
        <v>233</v>
      </c>
      <c r="H242" s="178">
        <v>22.47</v>
      </c>
      <c r="L242" s="175"/>
      <c r="M242" s="179"/>
      <c r="N242" s="180"/>
      <c r="O242" s="180"/>
      <c r="P242" s="180"/>
      <c r="Q242" s="180"/>
      <c r="R242" s="180"/>
      <c r="S242" s="180"/>
      <c r="T242" s="181"/>
      <c r="AT242" s="176" t="s">
        <v>220</v>
      </c>
      <c r="AU242" s="176" t="s">
        <v>80</v>
      </c>
      <c r="AV242" s="15" t="s">
        <v>218</v>
      </c>
      <c r="AW242" s="15" t="s">
        <v>27</v>
      </c>
      <c r="AX242" s="15" t="s">
        <v>78</v>
      </c>
      <c r="AY242" s="176" t="s">
        <v>212</v>
      </c>
    </row>
    <row r="243" spans="1:65" s="2" customFormat="1" ht="44.25" customHeight="1">
      <c r="A243" s="30"/>
      <c r="B243" s="147"/>
      <c r="C243" s="148" t="s">
        <v>418</v>
      </c>
      <c r="D243" s="148" t="s">
        <v>214</v>
      </c>
      <c r="E243" s="149" t="s">
        <v>725</v>
      </c>
      <c r="F243" s="150" t="s">
        <v>726</v>
      </c>
      <c r="G243" s="151" t="s">
        <v>217</v>
      </c>
      <c r="H243" s="152">
        <v>20.329999999999998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0.09</v>
      </c>
      <c r="P243" s="157">
        <f>O243*H243</f>
        <v>1.8296999999999999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1042</v>
      </c>
    </row>
    <row r="244" spans="1:65" s="14" customFormat="1">
      <c r="B244" s="168"/>
      <c r="D244" s="162" t="s">
        <v>220</v>
      </c>
      <c r="E244" s="169" t="s">
        <v>1</v>
      </c>
      <c r="F244" s="170" t="s">
        <v>1043</v>
      </c>
      <c r="H244" s="171">
        <v>20.329999999999998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2" customFormat="1" ht="24.2" customHeight="1">
      <c r="A245" s="30"/>
      <c r="B245" s="147"/>
      <c r="C245" s="148" t="s">
        <v>423</v>
      </c>
      <c r="D245" s="148" t="s">
        <v>214</v>
      </c>
      <c r="E245" s="149" t="s">
        <v>409</v>
      </c>
      <c r="F245" s="150" t="s">
        <v>410</v>
      </c>
      <c r="G245" s="151" t="s">
        <v>249</v>
      </c>
      <c r="H245" s="152">
        <v>52.6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4.5999999999999999E-2</v>
      </c>
      <c r="P245" s="157">
        <f>O245*H245</f>
        <v>2.4196</v>
      </c>
      <c r="Q245" s="157">
        <v>3.5999999999999999E-3</v>
      </c>
      <c r="R245" s="157">
        <f>Q245*H245</f>
        <v>0.18936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589</v>
      </c>
    </row>
    <row r="246" spans="1:65" s="14" customFormat="1">
      <c r="B246" s="168"/>
      <c r="D246" s="162" t="s">
        <v>220</v>
      </c>
      <c r="E246" s="169" t="s">
        <v>1</v>
      </c>
      <c r="F246" s="170" t="s">
        <v>1044</v>
      </c>
      <c r="H246" s="171">
        <v>52.6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12" customFormat="1" ht="22.9" customHeight="1">
      <c r="B247" s="135"/>
      <c r="D247" s="136" t="s">
        <v>70</v>
      </c>
      <c r="E247" s="145" t="s">
        <v>252</v>
      </c>
      <c r="F247" s="145" t="s">
        <v>413</v>
      </c>
      <c r="J247" s="146">
        <f>BK247</f>
        <v>0</v>
      </c>
      <c r="L247" s="135"/>
      <c r="M247" s="139"/>
      <c r="N247" s="140"/>
      <c r="O247" s="140"/>
      <c r="P247" s="141">
        <f>SUM(P248:P272)</f>
        <v>36.598700000000008</v>
      </c>
      <c r="Q247" s="140"/>
      <c r="R247" s="141">
        <f>SUM(R248:R272)</f>
        <v>1.298265</v>
      </c>
      <c r="S247" s="140"/>
      <c r="T247" s="142">
        <f>SUM(T248:T272)</f>
        <v>0</v>
      </c>
      <c r="AR247" s="136" t="s">
        <v>78</v>
      </c>
      <c r="AT247" s="143" t="s">
        <v>70</v>
      </c>
      <c r="AU247" s="143" t="s">
        <v>78</v>
      </c>
      <c r="AY247" s="136" t="s">
        <v>212</v>
      </c>
      <c r="BK247" s="144">
        <f>SUM(BK248:BK272)</f>
        <v>0</v>
      </c>
    </row>
    <row r="248" spans="1:65" s="2" customFormat="1" ht="24.2" customHeight="1">
      <c r="A248" s="30"/>
      <c r="B248" s="147"/>
      <c r="C248" s="148" t="s">
        <v>427</v>
      </c>
      <c r="D248" s="148" t="s">
        <v>214</v>
      </c>
      <c r="E248" s="149" t="s">
        <v>590</v>
      </c>
      <c r="F248" s="150" t="s">
        <v>591</v>
      </c>
      <c r="G248" s="151" t="s">
        <v>249</v>
      </c>
      <c r="H248" s="152">
        <v>11.3</v>
      </c>
      <c r="I248" s="153"/>
      <c r="J248" s="153">
        <f t="shared" ref="J248:J260" si="0">ROUND(I248*H248,2)</f>
        <v>0</v>
      </c>
      <c r="K248" s="154"/>
      <c r="L248" s="31"/>
      <c r="M248" s="155" t="s">
        <v>1</v>
      </c>
      <c r="N248" s="156" t="s">
        <v>36</v>
      </c>
      <c r="O248" s="157">
        <v>0.31</v>
      </c>
      <c r="P248" s="157">
        <f t="shared" ref="P248:P260" si="1">O248*H248</f>
        <v>3.5030000000000001</v>
      </c>
      <c r="Q248" s="157">
        <v>1.0000000000000001E-5</v>
      </c>
      <c r="R248" s="157">
        <f t="shared" ref="R248:R260" si="2">Q248*H248</f>
        <v>1.1300000000000002E-4</v>
      </c>
      <c r="S248" s="157">
        <v>0</v>
      </c>
      <c r="T248" s="158">
        <f t="shared" ref="T248:T260" si="3"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 t="shared" ref="BE248:BE260" si="4">IF(N248="základní",J248,0)</f>
        <v>0</v>
      </c>
      <c r="BF248" s="160">
        <f t="shared" ref="BF248:BF260" si="5">IF(N248="snížená",J248,0)</f>
        <v>0</v>
      </c>
      <c r="BG248" s="160">
        <f t="shared" ref="BG248:BG260" si="6">IF(N248="zákl. přenesená",J248,0)</f>
        <v>0</v>
      </c>
      <c r="BH248" s="160">
        <f t="shared" ref="BH248:BH260" si="7">IF(N248="sníž. přenesená",J248,0)</f>
        <v>0</v>
      </c>
      <c r="BI248" s="160">
        <f t="shared" ref="BI248:BI260" si="8">IF(N248="nulová",J248,0)</f>
        <v>0</v>
      </c>
      <c r="BJ248" s="18" t="s">
        <v>78</v>
      </c>
      <c r="BK248" s="160">
        <f t="shared" ref="BK248:BK260" si="9">ROUND(I248*H248,2)</f>
        <v>0</v>
      </c>
      <c r="BL248" s="18" t="s">
        <v>218</v>
      </c>
      <c r="BM248" s="159" t="s">
        <v>1045</v>
      </c>
    </row>
    <row r="249" spans="1:65" s="2" customFormat="1" ht="24.2" customHeight="1">
      <c r="A249" s="30"/>
      <c r="B249" s="147"/>
      <c r="C249" s="182" t="s">
        <v>828</v>
      </c>
      <c r="D249" s="182" t="s">
        <v>311</v>
      </c>
      <c r="E249" s="183" t="s">
        <v>593</v>
      </c>
      <c r="F249" s="184" t="s">
        <v>594</v>
      </c>
      <c r="G249" s="185" t="s">
        <v>249</v>
      </c>
      <c r="H249" s="186">
        <v>11.3</v>
      </c>
      <c r="I249" s="187"/>
      <c r="J249" s="187">
        <f t="shared" si="0"/>
        <v>0</v>
      </c>
      <c r="K249" s="188"/>
      <c r="L249" s="189"/>
      <c r="M249" s="190" t="s">
        <v>1</v>
      </c>
      <c r="N249" s="191" t="s">
        <v>36</v>
      </c>
      <c r="O249" s="157">
        <v>0</v>
      </c>
      <c r="P249" s="157">
        <f t="shared" si="1"/>
        <v>0</v>
      </c>
      <c r="Q249" s="157">
        <v>4.1999999999999997E-3</v>
      </c>
      <c r="R249" s="157">
        <f t="shared" si="2"/>
        <v>4.7460000000000002E-2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252</v>
      </c>
      <c r="AT249" s="159" t="s">
        <v>311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1046</v>
      </c>
    </row>
    <row r="250" spans="1:65" s="2" customFormat="1" ht="24.2" customHeight="1">
      <c r="A250" s="30"/>
      <c r="B250" s="147"/>
      <c r="C250" s="148" t="s">
        <v>435</v>
      </c>
      <c r="D250" s="148" t="s">
        <v>214</v>
      </c>
      <c r="E250" s="149" t="s">
        <v>1047</v>
      </c>
      <c r="F250" s="150" t="s">
        <v>1048</v>
      </c>
      <c r="G250" s="151" t="s">
        <v>249</v>
      </c>
      <c r="H250" s="152">
        <v>9.8000000000000007</v>
      </c>
      <c r="I250" s="153"/>
      <c r="J250" s="153">
        <f t="shared" si="0"/>
        <v>0</v>
      </c>
      <c r="K250" s="154"/>
      <c r="L250" s="31"/>
      <c r="M250" s="155" t="s">
        <v>1</v>
      </c>
      <c r="N250" s="156" t="s">
        <v>36</v>
      </c>
      <c r="O250" s="157">
        <v>0.33200000000000002</v>
      </c>
      <c r="P250" s="157">
        <f t="shared" si="1"/>
        <v>3.2536000000000005</v>
      </c>
      <c r="Q250" s="157">
        <v>1.0000000000000001E-5</v>
      </c>
      <c r="R250" s="157">
        <f t="shared" si="2"/>
        <v>9.800000000000001E-5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1049</v>
      </c>
    </row>
    <row r="251" spans="1:65" s="2" customFormat="1" ht="24.2" customHeight="1">
      <c r="A251" s="30"/>
      <c r="B251" s="147"/>
      <c r="C251" s="182" t="s">
        <v>832</v>
      </c>
      <c r="D251" s="182" t="s">
        <v>311</v>
      </c>
      <c r="E251" s="183" t="s">
        <v>1050</v>
      </c>
      <c r="F251" s="184" t="s">
        <v>1051</v>
      </c>
      <c r="G251" s="185" t="s">
        <v>249</v>
      </c>
      <c r="H251" s="186">
        <v>9.8000000000000007</v>
      </c>
      <c r="I251" s="187"/>
      <c r="J251" s="187">
        <f t="shared" si="0"/>
        <v>0</v>
      </c>
      <c r="K251" s="188"/>
      <c r="L251" s="189"/>
      <c r="M251" s="190" t="s">
        <v>1</v>
      </c>
      <c r="N251" s="191" t="s">
        <v>36</v>
      </c>
      <c r="O251" s="157">
        <v>0</v>
      </c>
      <c r="P251" s="157">
        <f t="shared" si="1"/>
        <v>0</v>
      </c>
      <c r="Q251" s="157">
        <v>6.1999999999999998E-3</v>
      </c>
      <c r="R251" s="157">
        <f t="shared" si="2"/>
        <v>6.0760000000000002E-2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252</v>
      </c>
      <c r="AT251" s="159" t="s">
        <v>311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1052</v>
      </c>
    </row>
    <row r="252" spans="1:65" s="2" customFormat="1" ht="24.2" customHeight="1">
      <c r="A252" s="30"/>
      <c r="B252" s="147"/>
      <c r="C252" s="148" t="s">
        <v>443</v>
      </c>
      <c r="D252" s="148" t="s">
        <v>214</v>
      </c>
      <c r="E252" s="149" t="s">
        <v>1053</v>
      </c>
      <c r="F252" s="150" t="s">
        <v>1054</v>
      </c>
      <c r="G252" s="151" t="s">
        <v>249</v>
      </c>
      <c r="H252" s="152">
        <v>6.6</v>
      </c>
      <c r="I252" s="153"/>
      <c r="J252" s="153">
        <f t="shared" si="0"/>
        <v>0</v>
      </c>
      <c r="K252" s="154"/>
      <c r="L252" s="31"/>
      <c r="M252" s="155" t="s">
        <v>1</v>
      </c>
      <c r="N252" s="156" t="s">
        <v>36</v>
      </c>
      <c r="O252" s="157">
        <v>0.34100000000000003</v>
      </c>
      <c r="P252" s="157">
        <f t="shared" si="1"/>
        <v>2.2505999999999999</v>
      </c>
      <c r="Q252" s="157">
        <v>2.0000000000000002E-5</v>
      </c>
      <c r="R252" s="157">
        <f t="shared" si="2"/>
        <v>1.3200000000000001E-4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1055</v>
      </c>
    </row>
    <row r="253" spans="1:65" s="2" customFormat="1" ht="24.2" customHeight="1">
      <c r="A253" s="30"/>
      <c r="B253" s="147"/>
      <c r="C253" s="182" t="s">
        <v>837</v>
      </c>
      <c r="D253" s="182" t="s">
        <v>311</v>
      </c>
      <c r="E253" s="183" t="s">
        <v>1056</v>
      </c>
      <c r="F253" s="184" t="s">
        <v>1057</v>
      </c>
      <c r="G253" s="185" t="s">
        <v>249</v>
      </c>
      <c r="H253" s="186">
        <v>6.6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9.7000000000000003E-3</v>
      </c>
      <c r="R253" s="157">
        <f t="shared" si="2"/>
        <v>6.4019999999999994E-2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1058</v>
      </c>
    </row>
    <row r="254" spans="1:65" s="2" customFormat="1" ht="37.9" customHeight="1">
      <c r="A254" s="30"/>
      <c r="B254" s="147"/>
      <c r="C254" s="148" t="s">
        <v>451</v>
      </c>
      <c r="D254" s="148" t="s">
        <v>214</v>
      </c>
      <c r="E254" s="149" t="s">
        <v>477</v>
      </c>
      <c r="F254" s="150" t="s">
        <v>478</v>
      </c>
      <c r="G254" s="151" t="s">
        <v>364</v>
      </c>
      <c r="H254" s="152">
        <v>2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0.68300000000000005</v>
      </c>
      <c r="P254" s="157">
        <f t="shared" si="1"/>
        <v>1.3660000000000001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596</v>
      </c>
    </row>
    <row r="255" spans="1:65" s="2" customFormat="1" ht="16.5" customHeight="1">
      <c r="A255" s="30"/>
      <c r="B255" s="147"/>
      <c r="C255" s="182" t="s">
        <v>455</v>
      </c>
      <c r="D255" s="182" t="s">
        <v>311</v>
      </c>
      <c r="E255" s="183" t="s">
        <v>481</v>
      </c>
      <c r="F255" s="184" t="s">
        <v>482</v>
      </c>
      <c r="G255" s="185" t="s">
        <v>364</v>
      </c>
      <c r="H255" s="186">
        <v>2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6.4999999999999997E-4</v>
      </c>
      <c r="R255" s="157">
        <f t="shared" si="2"/>
        <v>1.2999999999999999E-3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597</v>
      </c>
    </row>
    <row r="256" spans="1:65" s="2" customFormat="1" ht="37.9" customHeight="1">
      <c r="A256" s="30"/>
      <c r="B256" s="147"/>
      <c r="C256" s="148" t="s">
        <v>459</v>
      </c>
      <c r="D256" s="148" t="s">
        <v>214</v>
      </c>
      <c r="E256" s="149" t="s">
        <v>793</v>
      </c>
      <c r="F256" s="150" t="s">
        <v>794</v>
      </c>
      <c r="G256" s="151" t="s">
        <v>364</v>
      </c>
      <c r="H256" s="152">
        <v>2</v>
      </c>
      <c r="I256" s="153"/>
      <c r="J256" s="153">
        <f t="shared" si="0"/>
        <v>0</v>
      </c>
      <c r="K256" s="154"/>
      <c r="L256" s="31"/>
      <c r="M256" s="155" t="s">
        <v>1</v>
      </c>
      <c r="N256" s="156" t="s">
        <v>36</v>
      </c>
      <c r="O256" s="157">
        <v>0.745</v>
      </c>
      <c r="P256" s="157">
        <f t="shared" si="1"/>
        <v>1.49</v>
      </c>
      <c r="Q256" s="157">
        <v>1.0000000000000001E-5</v>
      </c>
      <c r="R256" s="157">
        <f t="shared" si="2"/>
        <v>2.0000000000000002E-5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1059</v>
      </c>
    </row>
    <row r="257" spans="1:65" s="2" customFormat="1" ht="16.5" customHeight="1">
      <c r="A257" s="30"/>
      <c r="B257" s="147"/>
      <c r="C257" s="182" t="s">
        <v>463</v>
      </c>
      <c r="D257" s="182" t="s">
        <v>311</v>
      </c>
      <c r="E257" s="183" t="s">
        <v>796</v>
      </c>
      <c r="F257" s="184" t="s">
        <v>797</v>
      </c>
      <c r="G257" s="185" t="s">
        <v>364</v>
      </c>
      <c r="H257" s="186">
        <v>2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1.4E-3</v>
      </c>
      <c r="R257" s="157">
        <f t="shared" si="2"/>
        <v>2.8E-3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1060</v>
      </c>
    </row>
    <row r="258" spans="1:65" s="2" customFormat="1" ht="37.9" customHeight="1">
      <c r="A258" s="30"/>
      <c r="B258" s="147"/>
      <c r="C258" s="148" t="s">
        <v>467</v>
      </c>
      <c r="D258" s="148" t="s">
        <v>214</v>
      </c>
      <c r="E258" s="149" t="s">
        <v>799</v>
      </c>
      <c r="F258" s="150" t="s">
        <v>800</v>
      </c>
      <c r="G258" s="151" t="s">
        <v>364</v>
      </c>
      <c r="H258" s="152">
        <v>1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0.83</v>
      </c>
      <c r="P258" s="157">
        <f t="shared" si="1"/>
        <v>0.83</v>
      </c>
      <c r="Q258" s="157">
        <v>1.0000000000000001E-5</v>
      </c>
      <c r="R258" s="157">
        <f t="shared" si="2"/>
        <v>1.0000000000000001E-5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1061</v>
      </c>
    </row>
    <row r="259" spans="1:65" s="2" customFormat="1" ht="16.5" customHeight="1">
      <c r="A259" s="30"/>
      <c r="B259" s="147"/>
      <c r="C259" s="182" t="s">
        <v>472</v>
      </c>
      <c r="D259" s="182" t="s">
        <v>311</v>
      </c>
      <c r="E259" s="183" t="s">
        <v>802</v>
      </c>
      <c r="F259" s="184" t="s">
        <v>803</v>
      </c>
      <c r="G259" s="185" t="s">
        <v>364</v>
      </c>
      <c r="H259" s="186">
        <v>1</v>
      </c>
      <c r="I259" s="187"/>
      <c r="J259" s="187">
        <f t="shared" si="0"/>
        <v>0</v>
      </c>
      <c r="K259" s="188"/>
      <c r="L259" s="189"/>
      <c r="M259" s="190" t="s">
        <v>1</v>
      </c>
      <c r="N259" s="191" t="s">
        <v>36</v>
      </c>
      <c r="O259" s="157">
        <v>0</v>
      </c>
      <c r="P259" s="157">
        <f t="shared" si="1"/>
        <v>0</v>
      </c>
      <c r="Q259" s="157">
        <v>2.5999999999999999E-3</v>
      </c>
      <c r="R259" s="157">
        <f t="shared" si="2"/>
        <v>2.5999999999999999E-3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252</v>
      </c>
      <c r="AT259" s="159" t="s">
        <v>311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1062</v>
      </c>
    </row>
    <row r="260" spans="1:65" s="2" customFormat="1" ht="21.75" customHeight="1">
      <c r="A260" s="30"/>
      <c r="B260" s="147"/>
      <c r="C260" s="148" t="s">
        <v>476</v>
      </c>
      <c r="D260" s="148" t="s">
        <v>214</v>
      </c>
      <c r="E260" s="149" t="s">
        <v>598</v>
      </c>
      <c r="F260" s="150" t="s">
        <v>599</v>
      </c>
      <c r="G260" s="151" t="s">
        <v>249</v>
      </c>
      <c r="H260" s="152">
        <v>21.1</v>
      </c>
      <c r="I260" s="153"/>
      <c r="J260" s="153">
        <f t="shared" si="0"/>
        <v>0</v>
      </c>
      <c r="K260" s="154"/>
      <c r="L260" s="31"/>
      <c r="M260" s="155" t="s">
        <v>1</v>
      </c>
      <c r="N260" s="156" t="s">
        <v>36</v>
      </c>
      <c r="O260" s="157">
        <v>5.5E-2</v>
      </c>
      <c r="P260" s="157">
        <f t="shared" si="1"/>
        <v>1.1605000000000001</v>
      </c>
      <c r="Q260" s="157">
        <v>0</v>
      </c>
      <c r="R260" s="157">
        <f t="shared" si="2"/>
        <v>0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600</v>
      </c>
    </row>
    <row r="261" spans="1:65" s="14" customFormat="1">
      <c r="B261" s="168"/>
      <c r="D261" s="162" t="s">
        <v>220</v>
      </c>
      <c r="E261" s="169" t="s">
        <v>1</v>
      </c>
      <c r="F261" s="170" t="s">
        <v>1063</v>
      </c>
      <c r="H261" s="171">
        <v>21.1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78</v>
      </c>
      <c r="AY261" s="169" t="s">
        <v>212</v>
      </c>
    </row>
    <row r="262" spans="1:65" s="2" customFormat="1" ht="24.2" customHeight="1">
      <c r="A262" s="30"/>
      <c r="B262" s="147"/>
      <c r="C262" s="182" t="s">
        <v>480</v>
      </c>
      <c r="D262" s="182" t="s">
        <v>311</v>
      </c>
      <c r="E262" s="183" t="s">
        <v>601</v>
      </c>
      <c r="F262" s="184" t="s">
        <v>602</v>
      </c>
      <c r="G262" s="185" t="s">
        <v>364</v>
      </c>
      <c r="H262" s="186">
        <v>5</v>
      </c>
      <c r="I262" s="187"/>
      <c r="J262" s="187">
        <f t="shared" ref="J262:J272" si="10">ROUND(I262*H262,2)</f>
        <v>0</v>
      </c>
      <c r="K262" s="188"/>
      <c r="L262" s="189"/>
      <c r="M262" s="190" t="s">
        <v>1</v>
      </c>
      <c r="N262" s="191" t="s">
        <v>36</v>
      </c>
      <c r="O262" s="157">
        <v>0</v>
      </c>
      <c r="P262" s="157">
        <f t="shared" ref="P262:P272" si="11">O262*H262</f>
        <v>0</v>
      </c>
      <c r="Q262" s="157">
        <v>4.7099999999999998E-3</v>
      </c>
      <c r="R262" s="157">
        <f t="shared" ref="R262:R272" si="12">Q262*H262</f>
        <v>2.3549999999999998E-2</v>
      </c>
      <c r="S262" s="157">
        <v>0</v>
      </c>
      <c r="T262" s="158">
        <f t="shared" ref="T262:T272" si="13"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252</v>
      </c>
      <c r="AT262" s="159" t="s">
        <v>311</v>
      </c>
      <c r="AU262" s="159" t="s">
        <v>80</v>
      </c>
      <c r="AY262" s="18" t="s">
        <v>212</v>
      </c>
      <c r="BE262" s="160">
        <f t="shared" ref="BE262:BE272" si="14">IF(N262="základní",J262,0)</f>
        <v>0</v>
      </c>
      <c r="BF262" s="160">
        <f t="shared" ref="BF262:BF272" si="15">IF(N262="snížená",J262,0)</f>
        <v>0</v>
      </c>
      <c r="BG262" s="160">
        <f t="shared" ref="BG262:BG272" si="16">IF(N262="zákl. přenesená",J262,0)</f>
        <v>0</v>
      </c>
      <c r="BH262" s="160">
        <f t="shared" ref="BH262:BH272" si="17">IF(N262="sníž. přenesená",J262,0)</f>
        <v>0</v>
      </c>
      <c r="BI262" s="160">
        <f t="shared" ref="BI262:BI272" si="18">IF(N262="nulová",J262,0)</f>
        <v>0</v>
      </c>
      <c r="BJ262" s="18" t="s">
        <v>78</v>
      </c>
      <c r="BK262" s="160">
        <f t="shared" ref="BK262:BK272" si="19">ROUND(I262*H262,2)</f>
        <v>0</v>
      </c>
      <c r="BL262" s="18" t="s">
        <v>218</v>
      </c>
      <c r="BM262" s="159" t="s">
        <v>603</v>
      </c>
    </row>
    <row r="263" spans="1:65" s="2" customFormat="1" ht="24.2" customHeight="1">
      <c r="A263" s="30"/>
      <c r="B263" s="147"/>
      <c r="C263" s="148" t="s">
        <v>484</v>
      </c>
      <c r="D263" s="148" t="s">
        <v>214</v>
      </c>
      <c r="E263" s="149" t="s">
        <v>929</v>
      </c>
      <c r="F263" s="150" t="s">
        <v>930</v>
      </c>
      <c r="G263" s="151" t="s">
        <v>364</v>
      </c>
      <c r="H263" s="152">
        <v>2</v>
      </c>
      <c r="I263" s="153"/>
      <c r="J263" s="153">
        <f t="shared" si="10"/>
        <v>0</v>
      </c>
      <c r="K263" s="154"/>
      <c r="L263" s="31"/>
      <c r="M263" s="155" t="s">
        <v>1</v>
      </c>
      <c r="N263" s="156" t="s">
        <v>36</v>
      </c>
      <c r="O263" s="157">
        <v>10.3</v>
      </c>
      <c r="P263" s="157">
        <f t="shared" si="11"/>
        <v>20.6</v>
      </c>
      <c r="Q263" s="157">
        <v>0.45937</v>
      </c>
      <c r="R263" s="157">
        <f t="shared" si="12"/>
        <v>0.91874</v>
      </c>
      <c r="S263" s="157">
        <v>0</v>
      </c>
      <c r="T263" s="158">
        <f t="shared" si="1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 t="shared" si="14"/>
        <v>0</v>
      </c>
      <c r="BF263" s="160">
        <f t="shared" si="15"/>
        <v>0</v>
      </c>
      <c r="BG263" s="160">
        <f t="shared" si="16"/>
        <v>0</v>
      </c>
      <c r="BH263" s="160">
        <f t="shared" si="17"/>
        <v>0</v>
      </c>
      <c r="BI263" s="160">
        <f t="shared" si="18"/>
        <v>0</v>
      </c>
      <c r="BJ263" s="18" t="s">
        <v>78</v>
      </c>
      <c r="BK263" s="160">
        <f t="shared" si="19"/>
        <v>0</v>
      </c>
      <c r="BL263" s="18" t="s">
        <v>218</v>
      </c>
      <c r="BM263" s="159" t="s">
        <v>1064</v>
      </c>
    </row>
    <row r="264" spans="1:65" s="2" customFormat="1" ht="24.2" customHeight="1">
      <c r="A264" s="30"/>
      <c r="B264" s="147"/>
      <c r="C264" s="148" t="s">
        <v>488</v>
      </c>
      <c r="D264" s="148" t="s">
        <v>214</v>
      </c>
      <c r="E264" s="149" t="s">
        <v>1065</v>
      </c>
      <c r="F264" s="150" t="s">
        <v>1066</v>
      </c>
      <c r="G264" s="151" t="s">
        <v>249</v>
      </c>
      <c r="H264" s="152">
        <v>6.6</v>
      </c>
      <c r="I264" s="153"/>
      <c r="J264" s="153">
        <f t="shared" si="10"/>
        <v>0</v>
      </c>
      <c r="K264" s="154"/>
      <c r="L264" s="31"/>
      <c r="M264" s="155" t="s">
        <v>1</v>
      </c>
      <c r="N264" s="156" t="s">
        <v>36</v>
      </c>
      <c r="O264" s="157">
        <v>6.6000000000000003E-2</v>
      </c>
      <c r="P264" s="157">
        <f t="shared" si="11"/>
        <v>0.43559999999999999</v>
      </c>
      <c r="Q264" s="157">
        <v>0</v>
      </c>
      <c r="R264" s="157">
        <f t="shared" si="12"/>
        <v>0</v>
      </c>
      <c r="S264" s="157">
        <v>0</v>
      </c>
      <c r="T264" s="158">
        <f t="shared" si="1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 t="shared" si="14"/>
        <v>0</v>
      </c>
      <c r="BF264" s="160">
        <f t="shared" si="15"/>
        <v>0</v>
      </c>
      <c r="BG264" s="160">
        <f t="shared" si="16"/>
        <v>0</v>
      </c>
      <c r="BH264" s="160">
        <f t="shared" si="17"/>
        <v>0</v>
      </c>
      <c r="BI264" s="160">
        <f t="shared" si="18"/>
        <v>0</v>
      </c>
      <c r="BJ264" s="18" t="s">
        <v>78</v>
      </c>
      <c r="BK264" s="160">
        <f t="shared" si="19"/>
        <v>0</v>
      </c>
      <c r="BL264" s="18" t="s">
        <v>218</v>
      </c>
      <c r="BM264" s="159" t="s">
        <v>1067</v>
      </c>
    </row>
    <row r="265" spans="1:65" s="2" customFormat="1" ht="44.25" customHeight="1">
      <c r="A265" s="30"/>
      <c r="B265" s="147"/>
      <c r="C265" s="148" t="s">
        <v>492</v>
      </c>
      <c r="D265" s="148" t="s">
        <v>214</v>
      </c>
      <c r="E265" s="149" t="s">
        <v>604</v>
      </c>
      <c r="F265" s="150" t="s">
        <v>605</v>
      </c>
      <c r="G265" s="151" t="s">
        <v>364</v>
      </c>
      <c r="H265" s="152">
        <v>5</v>
      </c>
      <c r="I265" s="153"/>
      <c r="J265" s="153">
        <f t="shared" si="10"/>
        <v>0</v>
      </c>
      <c r="K265" s="154"/>
      <c r="L265" s="31"/>
      <c r="M265" s="155" t="s">
        <v>1</v>
      </c>
      <c r="N265" s="156" t="s">
        <v>36</v>
      </c>
      <c r="O265" s="157">
        <v>0.22</v>
      </c>
      <c r="P265" s="157">
        <f t="shared" si="11"/>
        <v>1.1000000000000001</v>
      </c>
      <c r="Q265" s="157">
        <v>0</v>
      </c>
      <c r="R265" s="157">
        <f t="shared" si="12"/>
        <v>0</v>
      </c>
      <c r="S265" s="157">
        <v>0</v>
      </c>
      <c r="T265" s="158">
        <f t="shared" si="1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 t="shared" si="14"/>
        <v>0</v>
      </c>
      <c r="BF265" s="160">
        <f t="shared" si="15"/>
        <v>0</v>
      </c>
      <c r="BG265" s="160">
        <f t="shared" si="16"/>
        <v>0</v>
      </c>
      <c r="BH265" s="160">
        <f t="shared" si="17"/>
        <v>0</v>
      </c>
      <c r="BI265" s="160">
        <f t="shared" si="18"/>
        <v>0</v>
      </c>
      <c r="BJ265" s="18" t="s">
        <v>78</v>
      </c>
      <c r="BK265" s="160">
        <f t="shared" si="19"/>
        <v>0</v>
      </c>
      <c r="BL265" s="18" t="s">
        <v>218</v>
      </c>
      <c r="BM265" s="159" t="s">
        <v>606</v>
      </c>
    </row>
    <row r="266" spans="1:65" s="2" customFormat="1" ht="21.75" customHeight="1">
      <c r="A266" s="30"/>
      <c r="B266" s="147"/>
      <c r="C266" s="148" t="s">
        <v>496</v>
      </c>
      <c r="D266" s="148" t="s">
        <v>214</v>
      </c>
      <c r="E266" s="149" t="s">
        <v>607</v>
      </c>
      <c r="F266" s="150" t="s">
        <v>608</v>
      </c>
      <c r="G266" s="151" t="s">
        <v>249</v>
      </c>
      <c r="H266" s="152">
        <v>27.7</v>
      </c>
      <c r="I266" s="153"/>
      <c r="J266" s="153">
        <f t="shared" si="10"/>
        <v>0</v>
      </c>
      <c r="K266" s="154"/>
      <c r="L266" s="31"/>
      <c r="M266" s="155" t="s">
        <v>1</v>
      </c>
      <c r="N266" s="156" t="s">
        <v>36</v>
      </c>
      <c r="O266" s="157">
        <v>2.1999999999999999E-2</v>
      </c>
      <c r="P266" s="157">
        <f t="shared" si="11"/>
        <v>0.60939999999999994</v>
      </c>
      <c r="Q266" s="157">
        <v>6.0000000000000002E-5</v>
      </c>
      <c r="R266" s="157">
        <f t="shared" si="12"/>
        <v>1.6620000000000001E-3</v>
      </c>
      <c r="S266" s="157">
        <v>0</v>
      </c>
      <c r="T266" s="158">
        <f t="shared" si="1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14"/>
        <v>0</v>
      </c>
      <c r="BF266" s="160">
        <f t="shared" si="15"/>
        <v>0</v>
      </c>
      <c r="BG266" s="160">
        <f t="shared" si="16"/>
        <v>0</v>
      </c>
      <c r="BH266" s="160">
        <f t="shared" si="17"/>
        <v>0</v>
      </c>
      <c r="BI266" s="160">
        <f t="shared" si="18"/>
        <v>0</v>
      </c>
      <c r="BJ266" s="18" t="s">
        <v>78</v>
      </c>
      <c r="BK266" s="160">
        <f t="shared" si="19"/>
        <v>0</v>
      </c>
      <c r="BL266" s="18" t="s">
        <v>218</v>
      </c>
      <c r="BM266" s="159" t="s">
        <v>609</v>
      </c>
    </row>
    <row r="267" spans="1:65" s="2" customFormat="1" ht="21.75" customHeight="1">
      <c r="A267" s="30"/>
      <c r="B267" s="147"/>
      <c r="C267" s="148" t="s">
        <v>501</v>
      </c>
      <c r="D267" s="148" t="s">
        <v>214</v>
      </c>
      <c r="E267" s="149" t="s">
        <v>610</v>
      </c>
      <c r="F267" s="150" t="s">
        <v>611</v>
      </c>
      <c r="G267" s="151" t="s">
        <v>612</v>
      </c>
      <c r="H267" s="152">
        <v>2</v>
      </c>
      <c r="I267" s="153"/>
      <c r="J267" s="153">
        <f t="shared" si="10"/>
        <v>0</v>
      </c>
      <c r="K267" s="154"/>
      <c r="L267" s="31"/>
      <c r="M267" s="155" t="s">
        <v>1</v>
      </c>
      <c r="N267" s="156" t="s">
        <v>36</v>
      </c>
      <c r="O267" s="157">
        <v>0</v>
      </c>
      <c r="P267" s="157">
        <f t="shared" si="11"/>
        <v>0</v>
      </c>
      <c r="Q267" s="157">
        <v>0</v>
      </c>
      <c r="R267" s="157">
        <f t="shared" si="12"/>
        <v>0</v>
      </c>
      <c r="S267" s="157">
        <v>0</v>
      </c>
      <c r="T267" s="158">
        <f t="shared" si="1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 t="shared" si="14"/>
        <v>0</v>
      </c>
      <c r="BF267" s="160">
        <f t="shared" si="15"/>
        <v>0</v>
      </c>
      <c r="BG267" s="160">
        <f t="shared" si="16"/>
        <v>0</v>
      </c>
      <c r="BH267" s="160">
        <f t="shared" si="17"/>
        <v>0</v>
      </c>
      <c r="BI267" s="160">
        <f t="shared" si="18"/>
        <v>0</v>
      </c>
      <c r="BJ267" s="18" t="s">
        <v>78</v>
      </c>
      <c r="BK267" s="160">
        <f t="shared" si="19"/>
        <v>0</v>
      </c>
      <c r="BL267" s="18" t="s">
        <v>218</v>
      </c>
      <c r="BM267" s="159" t="s">
        <v>613</v>
      </c>
    </row>
    <row r="268" spans="1:65" s="2" customFormat="1" ht="24.2" customHeight="1">
      <c r="A268" s="30"/>
      <c r="B268" s="147"/>
      <c r="C268" s="182" t="s">
        <v>505</v>
      </c>
      <c r="D268" s="182" t="s">
        <v>311</v>
      </c>
      <c r="E268" s="183" t="s">
        <v>614</v>
      </c>
      <c r="F268" s="184" t="s">
        <v>1068</v>
      </c>
      <c r="G268" s="185" t="s">
        <v>364</v>
      </c>
      <c r="H268" s="186">
        <v>4</v>
      </c>
      <c r="I268" s="187"/>
      <c r="J268" s="187">
        <f t="shared" si="1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1"/>
        <v>0</v>
      </c>
      <c r="Q268" s="157">
        <v>3.5000000000000003E-2</v>
      </c>
      <c r="R268" s="157">
        <f t="shared" si="12"/>
        <v>0.14000000000000001</v>
      </c>
      <c r="S268" s="157">
        <v>0</v>
      </c>
      <c r="T268" s="158">
        <f t="shared" si="1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14"/>
        <v>0</v>
      </c>
      <c r="BF268" s="160">
        <f t="shared" si="15"/>
        <v>0</v>
      </c>
      <c r="BG268" s="160">
        <f t="shared" si="16"/>
        <v>0</v>
      </c>
      <c r="BH268" s="160">
        <f t="shared" si="17"/>
        <v>0</v>
      </c>
      <c r="BI268" s="160">
        <f t="shared" si="18"/>
        <v>0</v>
      </c>
      <c r="BJ268" s="18" t="s">
        <v>78</v>
      </c>
      <c r="BK268" s="160">
        <f t="shared" si="19"/>
        <v>0</v>
      </c>
      <c r="BL268" s="18" t="s">
        <v>218</v>
      </c>
      <c r="BM268" s="159" t="s">
        <v>1069</v>
      </c>
    </row>
    <row r="269" spans="1:65" s="2" customFormat="1" ht="24.2" customHeight="1">
      <c r="A269" s="30"/>
      <c r="B269" s="147"/>
      <c r="C269" s="182" t="s">
        <v>510</v>
      </c>
      <c r="D269" s="182" t="s">
        <v>311</v>
      </c>
      <c r="E269" s="183" t="s">
        <v>1070</v>
      </c>
      <c r="F269" s="184" t="s">
        <v>1071</v>
      </c>
      <c r="G269" s="185" t="s">
        <v>364</v>
      </c>
      <c r="H269" s="186">
        <v>1</v>
      </c>
      <c r="I269" s="187"/>
      <c r="J269" s="187">
        <f t="shared" si="10"/>
        <v>0</v>
      </c>
      <c r="K269" s="188"/>
      <c r="L269" s="189"/>
      <c r="M269" s="190" t="s">
        <v>1</v>
      </c>
      <c r="N269" s="191" t="s">
        <v>36</v>
      </c>
      <c r="O269" s="157">
        <v>0</v>
      </c>
      <c r="P269" s="157">
        <f t="shared" si="11"/>
        <v>0</v>
      </c>
      <c r="Q269" s="157">
        <v>3.5000000000000003E-2</v>
      </c>
      <c r="R269" s="157">
        <f t="shared" si="12"/>
        <v>3.5000000000000003E-2</v>
      </c>
      <c r="S269" s="157">
        <v>0</v>
      </c>
      <c r="T269" s="158">
        <f t="shared" si="1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252</v>
      </c>
      <c r="AT269" s="159" t="s">
        <v>311</v>
      </c>
      <c r="AU269" s="159" t="s">
        <v>80</v>
      </c>
      <c r="AY269" s="18" t="s">
        <v>212</v>
      </c>
      <c r="BE269" s="160">
        <f t="shared" si="14"/>
        <v>0</v>
      </c>
      <c r="BF269" s="160">
        <f t="shared" si="15"/>
        <v>0</v>
      </c>
      <c r="BG269" s="160">
        <f t="shared" si="16"/>
        <v>0</v>
      </c>
      <c r="BH269" s="160">
        <f t="shared" si="17"/>
        <v>0</v>
      </c>
      <c r="BI269" s="160">
        <f t="shared" si="18"/>
        <v>0</v>
      </c>
      <c r="BJ269" s="18" t="s">
        <v>78</v>
      </c>
      <c r="BK269" s="160">
        <f t="shared" si="19"/>
        <v>0</v>
      </c>
      <c r="BL269" s="18" t="s">
        <v>218</v>
      </c>
      <c r="BM269" s="159" t="s">
        <v>1072</v>
      </c>
    </row>
    <row r="270" spans="1:65" s="2" customFormat="1" ht="21.75" customHeight="1">
      <c r="A270" s="30"/>
      <c r="B270" s="147"/>
      <c r="C270" s="148" t="s">
        <v>516</v>
      </c>
      <c r="D270" s="148" t="s">
        <v>214</v>
      </c>
      <c r="E270" s="149" t="s">
        <v>1073</v>
      </c>
      <c r="F270" s="150" t="s">
        <v>1074</v>
      </c>
      <c r="G270" s="151" t="s">
        <v>612</v>
      </c>
      <c r="H270" s="152">
        <v>2</v>
      </c>
      <c r="I270" s="153"/>
      <c r="J270" s="153">
        <f t="shared" si="10"/>
        <v>0</v>
      </c>
      <c r="K270" s="154"/>
      <c r="L270" s="31"/>
      <c r="M270" s="155" t="s">
        <v>1</v>
      </c>
      <c r="N270" s="156" t="s">
        <v>36</v>
      </c>
      <c r="O270" s="157">
        <v>0</v>
      </c>
      <c r="P270" s="157">
        <f t="shared" si="11"/>
        <v>0</v>
      </c>
      <c r="Q270" s="157">
        <v>0</v>
      </c>
      <c r="R270" s="157">
        <f t="shared" si="12"/>
        <v>0</v>
      </c>
      <c r="S270" s="157">
        <v>0</v>
      </c>
      <c r="T270" s="158">
        <f t="shared" si="1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 t="shared" si="14"/>
        <v>0</v>
      </c>
      <c r="BF270" s="160">
        <f t="shared" si="15"/>
        <v>0</v>
      </c>
      <c r="BG270" s="160">
        <f t="shared" si="16"/>
        <v>0</v>
      </c>
      <c r="BH270" s="160">
        <f t="shared" si="17"/>
        <v>0</v>
      </c>
      <c r="BI270" s="160">
        <f t="shared" si="18"/>
        <v>0</v>
      </c>
      <c r="BJ270" s="18" t="s">
        <v>78</v>
      </c>
      <c r="BK270" s="160">
        <f t="shared" si="19"/>
        <v>0</v>
      </c>
      <c r="BL270" s="18" t="s">
        <v>218</v>
      </c>
      <c r="BM270" s="159" t="s">
        <v>1075</v>
      </c>
    </row>
    <row r="271" spans="1:65" s="2" customFormat="1" ht="24.2" customHeight="1">
      <c r="A271" s="30"/>
      <c r="B271" s="147"/>
      <c r="C271" s="148" t="s">
        <v>522</v>
      </c>
      <c r="D271" s="148" t="s">
        <v>214</v>
      </c>
      <c r="E271" s="149" t="s">
        <v>617</v>
      </c>
      <c r="F271" s="150" t="s">
        <v>618</v>
      </c>
      <c r="G271" s="151" t="s">
        <v>612</v>
      </c>
      <c r="H271" s="152">
        <v>5</v>
      </c>
      <c r="I271" s="153"/>
      <c r="J271" s="153">
        <f t="shared" si="10"/>
        <v>0</v>
      </c>
      <c r="K271" s="154"/>
      <c r="L271" s="31"/>
      <c r="M271" s="155" t="s">
        <v>1</v>
      </c>
      <c r="N271" s="156" t="s">
        <v>36</v>
      </c>
      <c r="O271" s="157">
        <v>0</v>
      </c>
      <c r="P271" s="157">
        <f t="shared" si="11"/>
        <v>0</v>
      </c>
      <c r="Q271" s="157">
        <v>0</v>
      </c>
      <c r="R271" s="157">
        <f t="shared" si="12"/>
        <v>0</v>
      </c>
      <c r="S271" s="157">
        <v>0</v>
      </c>
      <c r="T271" s="158">
        <f t="shared" si="1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 t="shared" si="14"/>
        <v>0</v>
      </c>
      <c r="BF271" s="160">
        <f t="shared" si="15"/>
        <v>0</v>
      </c>
      <c r="BG271" s="160">
        <f t="shared" si="16"/>
        <v>0</v>
      </c>
      <c r="BH271" s="160">
        <f t="shared" si="17"/>
        <v>0</v>
      </c>
      <c r="BI271" s="160">
        <f t="shared" si="18"/>
        <v>0</v>
      </c>
      <c r="BJ271" s="18" t="s">
        <v>78</v>
      </c>
      <c r="BK271" s="160">
        <f t="shared" si="19"/>
        <v>0</v>
      </c>
      <c r="BL271" s="18" t="s">
        <v>218</v>
      </c>
      <c r="BM271" s="159" t="s">
        <v>1076</v>
      </c>
    </row>
    <row r="272" spans="1:65" s="2" customFormat="1" ht="21.75" customHeight="1">
      <c r="A272" s="30"/>
      <c r="B272" s="147"/>
      <c r="C272" s="148" t="s">
        <v>526</v>
      </c>
      <c r="D272" s="148" t="s">
        <v>214</v>
      </c>
      <c r="E272" s="149" t="s">
        <v>1077</v>
      </c>
      <c r="F272" s="150" t="s">
        <v>1078</v>
      </c>
      <c r="G272" s="151" t="s">
        <v>612</v>
      </c>
      <c r="H272" s="152">
        <v>1</v>
      </c>
      <c r="I272" s="153"/>
      <c r="J272" s="153">
        <f t="shared" si="10"/>
        <v>0</v>
      </c>
      <c r="K272" s="154"/>
      <c r="L272" s="31"/>
      <c r="M272" s="155" t="s">
        <v>1</v>
      </c>
      <c r="N272" s="156" t="s">
        <v>36</v>
      </c>
      <c r="O272" s="157">
        <v>0</v>
      </c>
      <c r="P272" s="157">
        <f t="shared" si="11"/>
        <v>0</v>
      </c>
      <c r="Q272" s="157">
        <v>0</v>
      </c>
      <c r="R272" s="157">
        <f t="shared" si="12"/>
        <v>0</v>
      </c>
      <c r="S272" s="157">
        <v>0</v>
      </c>
      <c r="T272" s="158">
        <f t="shared" si="1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 t="shared" si="14"/>
        <v>0</v>
      </c>
      <c r="BF272" s="160">
        <f t="shared" si="15"/>
        <v>0</v>
      </c>
      <c r="BG272" s="160">
        <f t="shared" si="16"/>
        <v>0</v>
      </c>
      <c r="BH272" s="160">
        <f t="shared" si="17"/>
        <v>0</v>
      </c>
      <c r="BI272" s="160">
        <f t="shared" si="18"/>
        <v>0</v>
      </c>
      <c r="BJ272" s="18" t="s">
        <v>78</v>
      </c>
      <c r="BK272" s="160">
        <f t="shared" si="19"/>
        <v>0</v>
      </c>
      <c r="BL272" s="18" t="s">
        <v>218</v>
      </c>
      <c r="BM272" s="159" t="s">
        <v>1079</v>
      </c>
    </row>
    <row r="273" spans="1:65" s="12" customFormat="1" ht="22.9" customHeight="1">
      <c r="B273" s="135"/>
      <c r="D273" s="136" t="s">
        <v>70</v>
      </c>
      <c r="E273" s="145" t="s">
        <v>257</v>
      </c>
      <c r="F273" s="145" t="s">
        <v>500</v>
      </c>
      <c r="J273" s="146">
        <f>BK273</f>
        <v>0</v>
      </c>
      <c r="L273" s="135"/>
      <c r="M273" s="139"/>
      <c r="N273" s="140"/>
      <c r="O273" s="140"/>
      <c r="P273" s="141">
        <f>SUM(P274:P277)</f>
        <v>41.343600000000002</v>
      </c>
      <c r="Q273" s="140"/>
      <c r="R273" s="141">
        <f>SUM(R274:R277)</f>
        <v>1.578E-3</v>
      </c>
      <c r="S273" s="140"/>
      <c r="T273" s="142">
        <f>SUM(T274:T277)</f>
        <v>0</v>
      </c>
      <c r="AR273" s="136" t="s">
        <v>78</v>
      </c>
      <c r="AT273" s="143" t="s">
        <v>70</v>
      </c>
      <c r="AU273" s="143" t="s">
        <v>78</v>
      </c>
      <c r="AY273" s="136" t="s">
        <v>212</v>
      </c>
      <c r="BK273" s="144">
        <f>SUM(BK274:BK277)</f>
        <v>0</v>
      </c>
    </row>
    <row r="274" spans="1:65" s="2" customFormat="1" ht="37.9" customHeight="1">
      <c r="A274" s="30"/>
      <c r="B274" s="147"/>
      <c r="C274" s="148" t="s">
        <v>531</v>
      </c>
      <c r="D274" s="148" t="s">
        <v>214</v>
      </c>
      <c r="E274" s="149" t="s">
        <v>502</v>
      </c>
      <c r="F274" s="150" t="s">
        <v>503</v>
      </c>
      <c r="G274" s="151" t="s">
        <v>249</v>
      </c>
      <c r="H274" s="152">
        <v>52.6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0.13900000000000001</v>
      </c>
      <c r="P274" s="157">
        <f>O274*H274</f>
        <v>7.3114000000000008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504</v>
      </c>
    </row>
    <row r="275" spans="1:65" s="14" customFormat="1">
      <c r="B275" s="168"/>
      <c r="D275" s="162" t="s">
        <v>220</v>
      </c>
      <c r="E275" s="169" t="s">
        <v>1</v>
      </c>
      <c r="F275" s="170" t="s">
        <v>1044</v>
      </c>
      <c r="H275" s="171">
        <v>52.6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78</v>
      </c>
      <c r="AY275" s="169" t="s">
        <v>212</v>
      </c>
    </row>
    <row r="276" spans="1:65" s="2" customFormat="1" ht="24.2" customHeight="1">
      <c r="A276" s="30"/>
      <c r="B276" s="147"/>
      <c r="C276" s="148" t="s">
        <v>535</v>
      </c>
      <c r="D276" s="148" t="s">
        <v>214</v>
      </c>
      <c r="E276" s="149" t="s">
        <v>506</v>
      </c>
      <c r="F276" s="150" t="s">
        <v>507</v>
      </c>
      <c r="G276" s="151" t="s">
        <v>249</v>
      </c>
      <c r="H276" s="152">
        <v>52.6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0.19600000000000001</v>
      </c>
      <c r="P276" s="157">
        <f>O276*H276</f>
        <v>10.309600000000001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508</v>
      </c>
    </row>
    <row r="277" spans="1:65" s="2" customFormat="1" ht="24.2" customHeight="1">
      <c r="A277" s="30"/>
      <c r="B277" s="147"/>
      <c r="C277" s="148" t="s">
        <v>540</v>
      </c>
      <c r="D277" s="148" t="s">
        <v>214</v>
      </c>
      <c r="E277" s="149" t="s">
        <v>511</v>
      </c>
      <c r="F277" s="150" t="s">
        <v>512</v>
      </c>
      <c r="G277" s="151" t="s">
        <v>249</v>
      </c>
      <c r="H277" s="152">
        <v>52.6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0.45100000000000001</v>
      </c>
      <c r="P277" s="157">
        <f>O277*H277</f>
        <v>23.7226</v>
      </c>
      <c r="Q277" s="157">
        <v>3.0000000000000001E-5</v>
      </c>
      <c r="R277" s="157">
        <f>Q277*H277</f>
        <v>1.578E-3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513</v>
      </c>
    </row>
    <row r="278" spans="1:65" s="12" customFormat="1" ht="22.9" customHeight="1">
      <c r="B278" s="135"/>
      <c r="D278" s="136" t="s">
        <v>70</v>
      </c>
      <c r="E278" s="145" t="s">
        <v>514</v>
      </c>
      <c r="F278" s="145" t="s">
        <v>515</v>
      </c>
      <c r="J278" s="146">
        <f>BK278</f>
        <v>0</v>
      </c>
      <c r="L278" s="135"/>
      <c r="M278" s="139"/>
      <c r="N278" s="140"/>
      <c r="O278" s="140"/>
      <c r="P278" s="141">
        <f>P279</f>
        <v>128.15912</v>
      </c>
      <c r="Q278" s="140"/>
      <c r="R278" s="141">
        <f>R279</f>
        <v>0</v>
      </c>
      <c r="S278" s="140"/>
      <c r="T278" s="142">
        <f>T279</f>
        <v>0</v>
      </c>
      <c r="AR278" s="136" t="s">
        <v>78</v>
      </c>
      <c r="AT278" s="143" t="s">
        <v>70</v>
      </c>
      <c r="AU278" s="143" t="s">
        <v>78</v>
      </c>
      <c r="AY278" s="136" t="s">
        <v>212</v>
      </c>
      <c r="BK278" s="144">
        <f>BK279</f>
        <v>0</v>
      </c>
    </row>
    <row r="279" spans="1:65" s="2" customFormat="1" ht="49.15" customHeight="1">
      <c r="A279" s="30"/>
      <c r="B279" s="147"/>
      <c r="C279" s="148" t="s">
        <v>545</v>
      </c>
      <c r="D279" s="148" t="s">
        <v>214</v>
      </c>
      <c r="E279" s="149" t="s">
        <v>517</v>
      </c>
      <c r="F279" s="150" t="s">
        <v>518</v>
      </c>
      <c r="G279" s="151" t="s">
        <v>301</v>
      </c>
      <c r="H279" s="152">
        <v>86.593999999999994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1.48</v>
      </c>
      <c r="P279" s="157">
        <f>O279*H279</f>
        <v>128.15912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519</v>
      </c>
    </row>
    <row r="280" spans="1:65" s="12" customFormat="1" ht="22.9" customHeight="1">
      <c r="B280" s="135"/>
      <c r="D280" s="136" t="s">
        <v>70</v>
      </c>
      <c r="E280" s="145" t="s">
        <v>520</v>
      </c>
      <c r="F280" s="145" t="s">
        <v>521</v>
      </c>
      <c r="J280" s="146">
        <f>BK280</f>
        <v>0</v>
      </c>
      <c r="L280" s="135"/>
      <c r="M280" s="139"/>
      <c r="N280" s="140"/>
      <c r="O280" s="140"/>
      <c r="P280" s="141">
        <f>SUM(P281:P290)</f>
        <v>10.556274999999999</v>
      </c>
      <c r="Q280" s="140"/>
      <c r="R280" s="141">
        <f>SUM(R281:R290)</f>
        <v>0</v>
      </c>
      <c r="S280" s="140"/>
      <c r="T280" s="142">
        <f>SUM(T281:T290)</f>
        <v>0</v>
      </c>
      <c r="AR280" s="136" t="s">
        <v>78</v>
      </c>
      <c r="AT280" s="143" t="s">
        <v>70</v>
      </c>
      <c r="AU280" s="143" t="s">
        <v>78</v>
      </c>
      <c r="AY280" s="136" t="s">
        <v>212</v>
      </c>
      <c r="BK280" s="144">
        <f>SUM(BK281:BK290)</f>
        <v>0</v>
      </c>
    </row>
    <row r="281" spans="1:65" s="2" customFormat="1" ht="37.9" customHeight="1">
      <c r="A281" s="30"/>
      <c r="B281" s="147"/>
      <c r="C281" s="148" t="s">
        <v>805</v>
      </c>
      <c r="D281" s="148" t="s">
        <v>214</v>
      </c>
      <c r="E281" s="149" t="s">
        <v>523</v>
      </c>
      <c r="F281" s="150" t="s">
        <v>524</v>
      </c>
      <c r="G281" s="151" t="s">
        <v>301</v>
      </c>
      <c r="H281" s="152">
        <v>41.075000000000003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0.03</v>
      </c>
      <c r="P281" s="157">
        <f>O281*H281</f>
        <v>1.2322500000000001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525</v>
      </c>
    </row>
    <row r="282" spans="1:65" s="2" customFormat="1" ht="37.9" customHeight="1">
      <c r="A282" s="30"/>
      <c r="B282" s="147"/>
      <c r="C282" s="148" t="s">
        <v>809</v>
      </c>
      <c r="D282" s="148" t="s">
        <v>214</v>
      </c>
      <c r="E282" s="149" t="s">
        <v>527</v>
      </c>
      <c r="F282" s="150" t="s">
        <v>528</v>
      </c>
      <c r="G282" s="151" t="s">
        <v>301</v>
      </c>
      <c r="H282" s="152">
        <v>1396.55</v>
      </c>
      <c r="I282" s="153"/>
      <c r="J282" s="153">
        <f>ROUND(I282*H282,2)</f>
        <v>0</v>
      </c>
      <c r="K282" s="154"/>
      <c r="L282" s="31"/>
      <c r="M282" s="155" t="s">
        <v>1</v>
      </c>
      <c r="N282" s="156" t="s">
        <v>36</v>
      </c>
      <c r="O282" s="157">
        <v>2E-3</v>
      </c>
      <c r="P282" s="157">
        <f>O282*H282</f>
        <v>2.7930999999999999</v>
      </c>
      <c r="Q282" s="157">
        <v>0</v>
      </c>
      <c r="R282" s="157">
        <f>Q282*H282</f>
        <v>0</v>
      </c>
      <c r="S282" s="157">
        <v>0</v>
      </c>
      <c r="T282" s="158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218</v>
      </c>
      <c r="AT282" s="159" t="s">
        <v>214</v>
      </c>
      <c r="AU282" s="159" t="s">
        <v>80</v>
      </c>
      <c r="AY282" s="18" t="s">
        <v>212</v>
      </c>
      <c r="BE282" s="160">
        <f>IF(N282="základní",J282,0)</f>
        <v>0</v>
      </c>
      <c r="BF282" s="160">
        <f>IF(N282="snížená",J282,0)</f>
        <v>0</v>
      </c>
      <c r="BG282" s="160">
        <f>IF(N282="zákl. přenesená",J282,0)</f>
        <v>0</v>
      </c>
      <c r="BH282" s="160">
        <f>IF(N282="sníž. přenesená",J282,0)</f>
        <v>0</v>
      </c>
      <c r="BI282" s="160">
        <f>IF(N282="nulová",J282,0)</f>
        <v>0</v>
      </c>
      <c r="BJ282" s="18" t="s">
        <v>78</v>
      </c>
      <c r="BK282" s="160">
        <f>ROUND(I282*H282,2)</f>
        <v>0</v>
      </c>
      <c r="BL282" s="18" t="s">
        <v>218</v>
      </c>
      <c r="BM282" s="159" t="s">
        <v>529</v>
      </c>
    </row>
    <row r="283" spans="1:65" s="14" customFormat="1">
      <c r="B283" s="168"/>
      <c r="D283" s="162" t="s">
        <v>220</v>
      </c>
      <c r="F283" s="170" t="s">
        <v>1080</v>
      </c>
      <c r="H283" s="171">
        <v>1396.55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3</v>
      </c>
      <c r="AX283" s="14" t="s">
        <v>78</v>
      </c>
      <c r="AY283" s="169" t="s">
        <v>212</v>
      </c>
    </row>
    <row r="284" spans="1:65" s="2" customFormat="1" ht="24.2" customHeight="1">
      <c r="A284" s="30"/>
      <c r="B284" s="147"/>
      <c r="C284" s="148" t="s">
        <v>813</v>
      </c>
      <c r="D284" s="148" t="s">
        <v>214</v>
      </c>
      <c r="E284" s="149" t="s">
        <v>532</v>
      </c>
      <c r="F284" s="150" t="s">
        <v>533</v>
      </c>
      <c r="G284" s="151" t="s">
        <v>301</v>
      </c>
      <c r="H284" s="152">
        <v>41.075000000000003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0.159</v>
      </c>
      <c r="P284" s="157">
        <f>O284*H284</f>
        <v>6.5309250000000008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534</v>
      </c>
    </row>
    <row r="285" spans="1:65" s="2" customFormat="1" ht="55.5" customHeight="1">
      <c r="A285" s="30"/>
      <c r="B285" s="147"/>
      <c r="C285" s="148" t="s">
        <v>817</v>
      </c>
      <c r="D285" s="148" t="s">
        <v>214</v>
      </c>
      <c r="E285" s="149" t="s">
        <v>536</v>
      </c>
      <c r="F285" s="150" t="s">
        <v>537</v>
      </c>
      <c r="G285" s="151" t="s">
        <v>301</v>
      </c>
      <c r="H285" s="152">
        <v>7.6929999999999996</v>
      </c>
      <c r="I285" s="153"/>
      <c r="J285" s="153">
        <f>ROUND(I285*H285,2)</f>
        <v>0</v>
      </c>
      <c r="K285" s="154"/>
      <c r="L285" s="31"/>
      <c r="M285" s="155" t="s">
        <v>1</v>
      </c>
      <c r="N285" s="156" t="s">
        <v>36</v>
      </c>
      <c r="O285" s="157">
        <v>0</v>
      </c>
      <c r="P285" s="157">
        <f>O285*H285</f>
        <v>0</v>
      </c>
      <c r="Q285" s="157">
        <v>0</v>
      </c>
      <c r="R285" s="157">
        <f>Q285*H285</f>
        <v>0</v>
      </c>
      <c r="S285" s="157">
        <v>0</v>
      </c>
      <c r="T285" s="158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218</v>
      </c>
      <c r="AT285" s="159" t="s">
        <v>214</v>
      </c>
      <c r="AU285" s="159" t="s">
        <v>80</v>
      </c>
      <c r="AY285" s="18" t="s">
        <v>212</v>
      </c>
      <c r="BE285" s="160">
        <f>IF(N285="základní",J285,0)</f>
        <v>0</v>
      </c>
      <c r="BF285" s="160">
        <f>IF(N285="snížená",J285,0)</f>
        <v>0</v>
      </c>
      <c r="BG285" s="160">
        <f>IF(N285="zákl. přenesená",J285,0)</f>
        <v>0</v>
      </c>
      <c r="BH285" s="160">
        <f>IF(N285="sníž. přenesená",J285,0)</f>
        <v>0</v>
      </c>
      <c r="BI285" s="160">
        <f>IF(N285="nulová",J285,0)</f>
        <v>0</v>
      </c>
      <c r="BJ285" s="18" t="s">
        <v>78</v>
      </c>
      <c r="BK285" s="160">
        <f>ROUND(I285*H285,2)</f>
        <v>0</v>
      </c>
      <c r="BL285" s="18" t="s">
        <v>218</v>
      </c>
      <c r="BM285" s="159" t="s">
        <v>538</v>
      </c>
    </row>
    <row r="286" spans="1:65" s="14" customFormat="1">
      <c r="B286" s="168"/>
      <c r="D286" s="162" t="s">
        <v>220</v>
      </c>
      <c r="E286" s="169" t="s">
        <v>1</v>
      </c>
      <c r="F286" s="170" t="s">
        <v>1081</v>
      </c>
      <c r="H286" s="171">
        <v>7.6929999999999996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78</v>
      </c>
      <c r="AY286" s="169" t="s">
        <v>212</v>
      </c>
    </row>
    <row r="287" spans="1:65" s="2" customFormat="1" ht="62.65" customHeight="1">
      <c r="A287" s="30"/>
      <c r="B287" s="147"/>
      <c r="C287" s="148" t="s">
        <v>821</v>
      </c>
      <c r="D287" s="148" t="s">
        <v>214</v>
      </c>
      <c r="E287" s="149" t="s">
        <v>541</v>
      </c>
      <c r="F287" s="150" t="s">
        <v>542</v>
      </c>
      <c r="G287" s="151" t="s">
        <v>301</v>
      </c>
      <c r="H287" s="152">
        <v>13.073</v>
      </c>
      <c r="I287" s="153"/>
      <c r="J287" s="153">
        <f>ROUND(I287*H287,2)</f>
        <v>0</v>
      </c>
      <c r="K287" s="154"/>
      <c r="L287" s="31"/>
      <c r="M287" s="155" t="s">
        <v>1</v>
      </c>
      <c r="N287" s="156" t="s">
        <v>36</v>
      </c>
      <c r="O287" s="157">
        <v>0</v>
      </c>
      <c r="P287" s="157">
        <f>O287*H287</f>
        <v>0</v>
      </c>
      <c r="Q287" s="157">
        <v>0</v>
      </c>
      <c r="R287" s="157">
        <f>Q287*H287</f>
        <v>0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218</v>
      </c>
      <c r="AT287" s="159" t="s">
        <v>214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543</v>
      </c>
    </row>
    <row r="288" spans="1:65" s="14" customFormat="1">
      <c r="B288" s="168"/>
      <c r="D288" s="162" t="s">
        <v>220</v>
      </c>
      <c r="E288" s="169" t="s">
        <v>1</v>
      </c>
      <c r="F288" s="170" t="s">
        <v>1082</v>
      </c>
      <c r="H288" s="171">
        <v>13.073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78</v>
      </c>
      <c r="AY288" s="169" t="s">
        <v>212</v>
      </c>
    </row>
    <row r="289" spans="1:65" s="2" customFormat="1" ht="55.5" customHeight="1">
      <c r="A289" s="30"/>
      <c r="B289" s="147"/>
      <c r="C289" s="148" t="s">
        <v>824</v>
      </c>
      <c r="D289" s="148" t="s">
        <v>214</v>
      </c>
      <c r="E289" s="149" t="s">
        <v>546</v>
      </c>
      <c r="F289" s="150" t="s">
        <v>300</v>
      </c>
      <c r="G289" s="151" t="s">
        <v>301</v>
      </c>
      <c r="H289" s="152">
        <v>20.309000000000001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0</v>
      </c>
      <c r="P289" s="157">
        <f>O289*H289</f>
        <v>0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547</v>
      </c>
    </row>
    <row r="290" spans="1:65" s="14" customFormat="1">
      <c r="B290" s="168"/>
      <c r="D290" s="162" t="s">
        <v>220</v>
      </c>
      <c r="E290" s="169" t="s">
        <v>1</v>
      </c>
      <c r="F290" s="170" t="s">
        <v>1083</v>
      </c>
      <c r="H290" s="171">
        <v>20.309000000000001</v>
      </c>
      <c r="L290" s="168"/>
      <c r="M290" s="192"/>
      <c r="N290" s="193"/>
      <c r="O290" s="193"/>
      <c r="P290" s="193"/>
      <c r="Q290" s="193"/>
      <c r="R290" s="193"/>
      <c r="S290" s="193"/>
      <c r="T290" s="19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78</v>
      </c>
      <c r="AY290" s="169" t="s">
        <v>212</v>
      </c>
    </row>
    <row r="291" spans="1:65" s="2" customFormat="1" ht="6.95" customHeight="1">
      <c r="A291" s="30"/>
      <c r="B291" s="45"/>
      <c r="C291" s="46"/>
      <c r="D291" s="46"/>
      <c r="E291" s="46"/>
      <c r="F291" s="46"/>
      <c r="G291" s="46"/>
      <c r="H291" s="46"/>
      <c r="I291" s="46"/>
      <c r="J291" s="46"/>
      <c r="K291" s="46"/>
      <c r="L291" s="31"/>
      <c r="M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</row>
  </sheetData>
  <autoFilter ref="C129:K290" xr:uid="{00000000-0009-0000-0000-000005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283"/>
  <sheetViews>
    <sheetView showGridLines="0" topLeftCell="A116" workbookViewId="0">
      <selection activeCell="I133" sqref="I133:I28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1084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ROUND((SUM(BE130:BE282)),  2)</f>
        <v>0</v>
      </c>
      <c r="G35" s="30"/>
      <c r="H35" s="30"/>
      <c r="I35" s="104">
        <v>0.21</v>
      </c>
      <c r="J35" s="103">
        <f>ROUND(((SUM(BE130:BE282))*I35),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ROUND((SUM(BF130:BF282)),  2)</f>
        <v>0</v>
      </c>
      <c r="G36" s="30"/>
      <c r="H36" s="30"/>
      <c r="I36" s="104">
        <v>0.12</v>
      </c>
      <c r="J36" s="103">
        <f>ROUND(((SUM(BF130:BF282))*I36),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ROUND((SUM(BG130:BG282)),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ROUND((SUM(BH130:BH282)),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ROUND((SUM(BI130:BI282)),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SO_01.2.2-U - Napojovací body - 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J199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J201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J204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J213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J246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J265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J270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J272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721" t="str">
        <f>E7</f>
        <v>Kanalizace Dvůr Králové nad Labem - Verdek</v>
      </c>
      <c r="F118" s="722"/>
      <c r="G118" s="722"/>
      <c r="H118" s="722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721" t="s">
        <v>179</v>
      </c>
      <c r="F120" s="720"/>
      <c r="G120" s="720"/>
      <c r="H120" s="72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712" t="str">
        <f>E11</f>
        <v>SO_01.2.2-U - Napojovací body - uznatelné</v>
      </c>
      <c r="F122" s="720"/>
      <c r="G122" s="720"/>
      <c r="H122" s="72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45764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2777.7644930000001</v>
      </c>
      <c r="Q130" s="64"/>
      <c r="R130" s="132">
        <f>R131</f>
        <v>552.54632012000013</v>
      </c>
      <c r="S130" s="64"/>
      <c r="T130" s="133">
        <f>T131</f>
        <v>299.03680000000003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P132+P199+P201+P204+P213+P246+P265+P270+P272</f>
        <v>2777.7644930000001</v>
      </c>
      <c r="Q131" s="140"/>
      <c r="R131" s="141">
        <f>R132+R199+R201+R204+R213+R246+R265+R270+R272</f>
        <v>552.54632012000013</v>
      </c>
      <c r="S131" s="140"/>
      <c r="T131" s="142">
        <f>T132+T199+T201+T204+T213+T246+T265+T270+T272</f>
        <v>299.03680000000003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BK132+BK199+BK201+BK204+BK213+BK246+BK265+BK270+BK272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SUM(P133:P198)</f>
        <v>1176.2748260000001</v>
      </c>
      <c r="Q132" s="140"/>
      <c r="R132" s="141">
        <f>SUM(R133:R198)</f>
        <v>499.7861243000001</v>
      </c>
      <c r="S132" s="140"/>
      <c r="T132" s="142">
        <f>SUM(T133:T198)</f>
        <v>299.03680000000003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SUM(BK133:BK198)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131.58000000000001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10.263240000000001</v>
      </c>
      <c r="Q133" s="157">
        <v>0</v>
      </c>
      <c r="R133" s="157">
        <f>Q133*H133</f>
        <v>0</v>
      </c>
      <c r="S133" s="157">
        <v>0.5</v>
      </c>
      <c r="T133" s="158">
        <f>S133*H133</f>
        <v>65.790000000000006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>
      <c r="B134" s="168"/>
      <c r="D134" s="162" t="s">
        <v>220</v>
      </c>
      <c r="E134" s="169" t="s">
        <v>1</v>
      </c>
      <c r="F134" s="170" t="s">
        <v>1085</v>
      </c>
      <c r="H134" s="171">
        <v>13.77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1086</v>
      </c>
      <c r="H135" s="171">
        <v>117.81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5" customFormat="1">
      <c r="B136" s="175"/>
      <c r="D136" s="162" t="s">
        <v>220</v>
      </c>
      <c r="E136" s="176" t="s">
        <v>1</v>
      </c>
      <c r="F136" s="177" t="s">
        <v>233</v>
      </c>
      <c r="H136" s="178">
        <v>131.58000000000001</v>
      </c>
      <c r="L136" s="175"/>
      <c r="M136" s="179"/>
      <c r="N136" s="180"/>
      <c r="O136" s="180"/>
      <c r="P136" s="180"/>
      <c r="Q136" s="180"/>
      <c r="R136" s="180"/>
      <c r="S136" s="180"/>
      <c r="T136" s="181"/>
      <c r="AT136" s="176" t="s">
        <v>220</v>
      </c>
      <c r="AU136" s="176" t="s">
        <v>80</v>
      </c>
      <c r="AV136" s="15" t="s">
        <v>218</v>
      </c>
      <c r="AW136" s="15" t="s">
        <v>27</v>
      </c>
      <c r="AX136" s="15" t="s">
        <v>78</v>
      </c>
      <c r="AY136" s="176" t="s">
        <v>212</v>
      </c>
    </row>
    <row r="137" spans="1:65" s="2" customFormat="1" ht="66.75" customHeight="1">
      <c r="A137" s="30"/>
      <c r="B137" s="147"/>
      <c r="C137" s="148" t="s">
        <v>80</v>
      </c>
      <c r="D137" s="148" t="s">
        <v>214</v>
      </c>
      <c r="E137" s="149" t="s">
        <v>630</v>
      </c>
      <c r="F137" s="150" t="s">
        <v>631</v>
      </c>
      <c r="G137" s="151" t="s">
        <v>217</v>
      </c>
      <c r="H137" s="152">
        <v>235.62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0.11899999999999999</v>
      </c>
      <c r="P137" s="157">
        <f>O137*H137</f>
        <v>28.038779999999999</v>
      </c>
      <c r="Q137" s="157">
        <v>0</v>
      </c>
      <c r="R137" s="157">
        <f>Q137*H137</f>
        <v>0</v>
      </c>
      <c r="S137" s="157">
        <v>0.44</v>
      </c>
      <c r="T137" s="158">
        <f>S137*H137</f>
        <v>103.67280000000001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1087</v>
      </c>
    </row>
    <row r="138" spans="1:65" s="13" customFormat="1">
      <c r="B138" s="161"/>
      <c r="D138" s="162" t="s">
        <v>220</v>
      </c>
      <c r="E138" s="163" t="s">
        <v>1</v>
      </c>
      <c r="F138" s="164" t="s">
        <v>633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1088</v>
      </c>
      <c r="H139" s="171">
        <v>235.62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131.58000000000001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25.526520000000001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42.763500000000008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4" customFormat="1">
      <c r="B141" s="168"/>
      <c r="D141" s="162" t="s">
        <v>220</v>
      </c>
      <c r="E141" s="169" t="s">
        <v>1</v>
      </c>
      <c r="F141" s="170" t="s">
        <v>1085</v>
      </c>
      <c r="H141" s="171">
        <v>13.77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1086</v>
      </c>
      <c r="H142" s="171">
        <v>117.81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>
      <c r="B143" s="175"/>
      <c r="D143" s="162" t="s">
        <v>220</v>
      </c>
      <c r="E143" s="176" t="s">
        <v>1</v>
      </c>
      <c r="F143" s="177" t="s">
        <v>233</v>
      </c>
      <c r="H143" s="178">
        <v>131.58000000000001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641</v>
      </c>
      <c r="F144" s="150" t="s">
        <v>642</v>
      </c>
      <c r="G144" s="151" t="s">
        <v>217</v>
      </c>
      <c r="H144" s="152">
        <v>249.39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19.45242</v>
      </c>
      <c r="Q144" s="157">
        <v>0</v>
      </c>
      <c r="R144" s="157">
        <f>Q144*H144</f>
        <v>0</v>
      </c>
      <c r="S144" s="157">
        <v>0.22</v>
      </c>
      <c r="T144" s="158">
        <f>S144*H144</f>
        <v>54.8658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229</v>
      </c>
    </row>
    <row r="145" spans="1:65" s="14" customFormat="1">
      <c r="B145" s="168"/>
      <c r="D145" s="162" t="s">
        <v>220</v>
      </c>
      <c r="E145" s="169" t="s">
        <v>1</v>
      </c>
      <c r="F145" s="170" t="s">
        <v>1089</v>
      </c>
      <c r="H145" s="171">
        <v>13.77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1090</v>
      </c>
      <c r="H146" s="171">
        <v>117.81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1091</v>
      </c>
      <c r="H147" s="171">
        <v>117.81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5" customFormat="1">
      <c r="B148" s="175"/>
      <c r="D148" s="162" t="s">
        <v>220</v>
      </c>
      <c r="E148" s="176" t="s">
        <v>1</v>
      </c>
      <c r="F148" s="177" t="s">
        <v>233</v>
      </c>
      <c r="H148" s="178">
        <v>249.39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220</v>
      </c>
      <c r="AU148" s="176" t="s">
        <v>80</v>
      </c>
      <c r="AV148" s="15" t="s">
        <v>218</v>
      </c>
      <c r="AW148" s="15" t="s">
        <v>27</v>
      </c>
      <c r="AX148" s="15" t="s">
        <v>78</v>
      </c>
      <c r="AY148" s="176" t="s">
        <v>212</v>
      </c>
    </row>
    <row r="149" spans="1:65" s="2" customFormat="1" ht="55.5" customHeight="1">
      <c r="A149" s="30"/>
      <c r="B149" s="147"/>
      <c r="C149" s="148" t="s">
        <v>234</v>
      </c>
      <c r="D149" s="148" t="s">
        <v>214</v>
      </c>
      <c r="E149" s="149" t="s">
        <v>230</v>
      </c>
      <c r="F149" s="150" t="s">
        <v>231</v>
      </c>
      <c r="G149" s="151" t="s">
        <v>217</v>
      </c>
      <c r="H149" s="152">
        <v>277.77999999999997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8.9999999999999993E-3</v>
      </c>
      <c r="P149" s="157">
        <f>O149*H149</f>
        <v>2.5000199999999997</v>
      </c>
      <c r="Q149" s="157">
        <v>9.0000000000000006E-5</v>
      </c>
      <c r="R149" s="157">
        <f>Q149*H149</f>
        <v>2.50002E-2</v>
      </c>
      <c r="S149" s="157">
        <v>0.115</v>
      </c>
      <c r="T149" s="158">
        <f>S149*H149</f>
        <v>31.944699999999997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232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1092</v>
      </c>
      <c r="H150" s="171">
        <v>29.07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1093</v>
      </c>
      <c r="H151" s="171">
        <v>248.71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5" customFormat="1">
      <c r="B152" s="175"/>
      <c r="D152" s="162" t="s">
        <v>220</v>
      </c>
      <c r="E152" s="176" t="s">
        <v>1</v>
      </c>
      <c r="F152" s="177" t="s">
        <v>233</v>
      </c>
      <c r="H152" s="178">
        <v>277.77999999999997</v>
      </c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220</v>
      </c>
      <c r="AU152" s="176" t="s">
        <v>80</v>
      </c>
      <c r="AV152" s="15" t="s">
        <v>218</v>
      </c>
      <c r="AW152" s="15" t="s">
        <v>27</v>
      </c>
      <c r="AX152" s="15" t="s">
        <v>78</v>
      </c>
      <c r="AY152" s="176" t="s">
        <v>212</v>
      </c>
    </row>
    <row r="153" spans="1:65" s="2" customFormat="1" ht="24.2" customHeight="1">
      <c r="A153" s="30"/>
      <c r="B153" s="147"/>
      <c r="C153" s="148" t="s">
        <v>240</v>
      </c>
      <c r="D153" s="148" t="s">
        <v>214</v>
      </c>
      <c r="E153" s="149" t="s">
        <v>235</v>
      </c>
      <c r="F153" s="150" t="s">
        <v>236</v>
      </c>
      <c r="G153" s="151" t="s">
        <v>237</v>
      </c>
      <c r="H153" s="152">
        <v>430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0.184</v>
      </c>
      <c r="P153" s="157">
        <f>O153*H153</f>
        <v>79.12</v>
      </c>
      <c r="Q153" s="157">
        <v>3.0000000000000001E-5</v>
      </c>
      <c r="R153" s="157">
        <f>Q153*H153</f>
        <v>1.29E-2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238</v>
      </c>
    </row>
    <row r="154" spans="1:65" s="14" customFormat="1">
      <c r="B154" s="168"/>
      <c r="D154" s="162" t="s">
        <v>220</v>
      </c>
      <c r="E154" s="169" t="s">
        <v>1</v>
      </c>
      <c r="F154" s="170" t="s">
        <v>1094</v>
      </c>
      <c r="H154" s="171">
        <v>430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37.9" customHeight="1">
      <c r="A155" s="30"/>
      <c r="B155" s="147"/>
      <c r="C155" s="148" t="s">
        <v>246</v>
      </c>
      <c r="D155" s="148" t="s">
        <v>214</v>
      </c>
      <c r="E155" s="149" t="s">
        <v>241</v>
      </c>
      <c r="F155" s="150" t="s">
        <v>242</v>
      </c>
      <c r="G155" s="151" t="s">
        <v>243</v>
      </c>
      <c r="H155" s="152">
        <v>86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244</v>
      </c>
    </row>
    <row r="156" spans="1:65" s="14" customFormat="1">
      <c r="B156" s="168"/>
      <c r="D156" s="162" t="s">
        <v>220</v>
      </c>
      <c r="E156" s="169" t="s">
        <v>1</v>
      </c>
      <c r="F156" s="170" t="s">
        <v>1095</v>
      </c>
      <c r="H156" s="171">
        <v>86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252</v>
      </c>
      <c r="D157" s="148" t="s">
        <v>214</v>
      </c>
      <c r="E157" s="149" t="s">
        <v>258</v>
      </c>
      <c r="F157" s="150" t="s">
        <v>259</v>
      </c>
      <c r="G157" s="151" t="s">
        <v>217</v>
      </c>
      <c r="H157" s="152">
        <v>75.06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1.9E-2</v>
      </c>
      <c r="P157" s="157">
        <f>O157*H157</f>
        <v>1.42614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260</v>
      </c>
    </row>
    <row r="158" spans="1:65" s="14" customFormat="1">
      <c r="B158" s="168"/>
      <c r="D158" s="162" t="s">
        <v>220</v>
      </c>
      <c r="E158" s="169" t="s">
        <v>1</v>
      </c>
      <c r="F158" s="170" t="s">
        <v>1096</v>
      </c>
      <c r="H158" s="171">
        <v>75.06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44.25" customHeight="1">
      <c r="A159" s="30"/>
      <c r="B159" s="147"/>
      <c r="C159" s="148" t="s">
        <v>257</v>
      </c>
      <c r="D159" s="148" t="s">
        <v>214</v>
      </c>
      <c r="E159" s="149" t="s">
        <v>996</v>
      </c>
      <c r="F159" s="150" t="s">
        <v>997</v>
      </c>
      <c r="G159" s="151" t="s">
        <v>265</v>
      </c>
      <c r="H159" s="152">
        <v>41.328000000000003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4.7039999999999997</v>
      </c>
      <c r="P159" s="157">
        <f>O159*H159</f>
        <v>194.40691200000001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998</v>
      </c>
    </row>
    <row r="160" spans="1:65" s="14" customFormat="1">
      <c r="B160" s="168"/>
      <c r="D160" s="162" t="s">
        <v>220</v>
      </c>
      <c r="E160" s="169" t="s">
        <v>1</v>
      </c>
      <c r="F160" s="170" t="s">
        <v>1097</v>
      </c>
      <c r="H160" s="171">
        <v>41.328000000000003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55.5" customHeight="1">
      <c r="A161" s="30"/>
      <c r="B161" s="147"/>
      <c r="C161" s="148" t="s">
        <v>262</v>
      </c>
      <c r="D161" s="148" t="s">
        <v>214</v>
      </c>
      <c r="E161" s="149" t="s">
        <v>263</v>
      </c>
      <c r="F161" s="150" t="s">
        <v>264</v>
      </c>
      <c r="G161" s="151" t="s">
        <v>265</v>
      </c>
      <c r="H161" s="152">
        <v>413.28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0.36199999999999999</v>
      </c>
      <c r="P161" s="157">
        <f>O161*H161</f>
        <v>149.60735999999997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266</v>
      </c>
    </row>
    <row r="162" spans="1:65" s="13" customFormat="1">
      <c r="B162" s="161"/>
      <c r="D162" s="162" t="s">
        <v>220</v>
      </c>
      <c r="E162" s="163" t="s">
        <v>1</v>
      </c>
      <c r="F162" s="164" t="s">
        <v>267</v>
      </c>
      <c r="H162" s="163" t="s">
        <v>1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3" t="s">
        <v>220</v>
      </c>
      <c r="AU162" s="163" t="s">
        <v>80</v>
      </c>
      <c r="AV162" s="13" t="s">
        <v>78</v>
      </c>
      <c r="AW162" s="13" t="s">
        <v>27</v>
      </c>
      <c r="AX162" s="13" t="s">
        <v>71</v>
      </c>
      <c r="AY162" s="163" t="s">
        <v>212</v>
      </c>
    </row>
    <row r="163" spans="1:65" s="14" customFormat="1">
      <c r="B163" s="168"/>
      <c r="D163" s="162" t="s">
        <v>220</v>
      </c>
      <c r="E163" s="169" t="s">
        <v>1</v>
      </c>
      <c r="F163" s="170" t="s">
        <v>1098</v>
      </c>
      <c r="H163" s="171">
        <v>413.28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269</v>
      </c>
      <c r="D164" s="148" t="s">
        <v>214</v>
      </c>
      <c r="E164" s="149" t="s">
        <v>270</v>
      </c>
      <c r="F164" s="150" t="s">
        <v>271</v>
      </c>
      <c r="G164" s="151" t="s">
        <v>265</v>
      </c>
      <c r="H164" s="152">
        <v>172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1.7629999999999999</v>
      </c>
      <c r="P164" s="157">
        <f>O164*H164</f>
        <v>303.23599999999999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272</v>
      </c>
    </row>
    <row r="165" spans="1:65" s="14" customFormat="1">
      <c r="B165" s="168"/>
      <c r="D165" s="162" t="s">
        <v>220</v>
      </c>
      <c r="E165" s="169" t="s">
        <v>1</v>
      </c>
      <c r="F165" s="170" t="s">
        <v>1099</v>
      </c>
      <c r="H165" s="171">
        <v>172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37.9" customHeight="1">
      <c r="A166" s="30"/>
      <c r="B166" s="147"/>
      <c r="C166" s="148" t="s">
        <v>8</v>
      </c>
      <c r="D166" s="148" t="s">
        <v>214</v>
      </c>
      <c r="E166" s="149" t="s">
        <v>557</v>
      </c>
      <c r="F166" s="150" t="s">
        <v>558</v>
      </c>
      <c r="G166" s="151" t="s">
        <v>217</v>
      </c>
      <c r="H166" s="152">
        <v>918.4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8.7999999999999995E-2</v>
      </c>
      <c r="P166" s="157">
        <f>O166*H166</f>
        <v>80.819199999999995</v>
      </c>
      <c r="Q166" s="157">
        <v>5.8E-4</v>
      </c>
      <c r="R166" s="157">
        <f>Q166*H166</f>
        <v>0.53267200000000003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276</v>
      </c>
    </row>
    <row r="167" spans="1:65" s="14" customFormat="1">
      <c r="B167" s="168"/>
      <c r="D167" s="162" t="s">
        <v>220</v>
      </c>
      <c r="E167" s="169" t="s">
        <v>1</v>
      </c>
      <c r="F167" s="170" t="s">
        <v>1100</v>
      </c>
      <c r="H167" s="171">
        <v>918.4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37.9" customHeight="1">
      <c r="A168" s="30"/>
      <c r="B168" s="147"/>
      <c r="C168" s="148" t="s">
        <v>279</v>
      </c>
      <c r="D168" s="148" t="s">
        <v>214</v>
      </c>
      <c r="E168" s="149" t="s">
        <v>560</v>
      </c>
      <c r="F168" s="150" t="s">
        <v>561</v>
      </c>
      <c r="G168" s="151" t="s">
        <v>217</v>
      </c>
      <c r="H168" s="152">
        <v>918.4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8.5000000000000006E-2</v>
      </c>
      <c r="P168" s="157">
        <f>O168*H168</f>
        <v>78.064000000000007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282</v>
      </c>
    </row>
    <row r="169" spans="1:65" s="2" customFormat="1" ht="62.65" customHeight="1">
      <c r="A169" s="30"/>
      <c r="B169" s="147"/>
      <c r="C169" s="148" t="s">
        <v>283</v>
      </c>
      <c r="D169" s="148" t="s">
        <v>214</v>
      </c>
      <c r="E169" s="149" t="s">
        <v>284</v>
      </c>
      <c r="F169" s="150" t="s">
        <v>285</v>
      </c>
      <c r="G169" s="151" t="s">
        <v>265</v>
      </c>
      <c r="H169" s="152">
        <v>454.608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8.6999999999999994E-2</v>
      </c>
      <c r="P169" s="157">
        <f>O169*H169</f>
        <v>39.550895999999995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286</v>
      </c>
    </row>
    <row r="170" spans="1:65" s="13" customFormat="1">
      <c r="B170" s="161"/>
      <c r="D170" s="162" t="s">
        <v>220</v>
      </c>
      <c r="E170" s="163" t="s">
        <v>1</v>
      </c>
      <c r="F170" s="164" t="s">
        <v>287</v>
      </c>
      <c r="H170" s="163" t="s">
        <v>1</v>
      </c>
      <c r="L170" s="161"/>
      <c r="M170" s="165"/>
      <c r="N170" s="166"/>
      <c r="O170" s="166"/>
      <c r="P170" s="166"/>
      <c r="Q170" s="166"/>
      <c r="R170" s="166"/>
      <c r="S170" s="166"/>
      <c r="T170" s="167"/>
      <c r="AT170" s="163" t="s">
        <v>220</v>
      </c>
      <c r="AU170" s="163" t="s">
        <v>80</v>
      </c>
      <c r="AV170" s="13" t="s">
        <v>78</v>
      </c>
      <c r="AW170" s="13" t="s">
        <v>27</v>
      </c>
      <c r="AX170" s="13" t="s">
        <v>71</v>
      </c>
      <c r="AY170" s="163" t="s">
        <v>212</v>
      </c>
    </row>
    <row r="171" spans="1:65" s="14" customFormat="1">
      <c r="B171" s="168"/>
      <c r="D171" s="162" t="s">
        <v>220</v>
      </c>
      <c r="E171" s="169" t="s">
        <v>1</v>
      </c>
      <c r="F171" s="170" t="s">
        <v>1101</v>
      </c>
      <c r="H171" s="171">
        <v>454.608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78</v>
      </c>
      <c r="AY171" s="169" t="s">
        <v>212</v>
      </c>
    </row>
    <row r="172" spans="1:65" s="2" customFormat="1" ht="66.75" customHeight="1">
      <c r="A172" s="30"/>
      <c r="B172" s="147"/>
      <c r="C172" s="148" t="s">
        <v>289</v>
      </c>
      <c r="D172" s="148" t="s">
        <v>214</v>
      </c>
      <c r="E172" s="149" t="s">
        <v>290</v>
      </c>
      <c r="F172" s="150" t="s">
        <v>291</v>
      </c>
      <c r="G172" s="151" t="s">
        <v>265</v>
      </c>
      <c r="H172" s="152">
        <v>4546.08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5.0000000000000001E-3</v>
      </c>
      <c r="P172" s="157">
        <f>O172*H172</f>
        <v>22.730399999999999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292</v>
      </c>
    </row>
    <row r="173" spans="1:65" s="14" customFormat="1">
      <c r="B173" s="168"/>
      <c r="D173" s="162" t="s">
        <v>220</v>
      </c>
      <c r="F173" s="170" t="s">
        <v>1102</v>
      </c>
      <c r="H173" s="171">
        <v>4546.08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3</v>
      </c>
      <c r="AX173" s="14" t="s">
        <v>78</v>
      </c>
      <c r="AY173" s="169" t="s">
        <v>212</v>
      </c>
    </row>
    <row r="174" spans="1:65" s="2" customFormat="1" ht="37.9" customHeight="1">
      <c r="A174" s="30"/>
      <c r="B174" s="147"/>
      <c r="C174" s="148" t="s">
        <v>294</v>
      </c>
      <c r="D174" s="148" t="s">
        <v>214</v>
      </c>
      <c r="E174" s="149" t="s">
        <v>295</v>
      </c>
      <c r="F174" s="150" t="s">
        <v>296</v>
      </c>
      <c r="G174" s="151" t="s">
        <v>265</v>
      </c>
      <c r="H174" s="152">
        <v>454.608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8.9999999999999993E-3</v>
      </c>
      <c r="P174" s="157">
        <f>O174*H174</f>
        <v>4.0914719999999996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297</v>
      </c>
    </row>
    <row r="175" spans="1:65" s="14" customFormat="1">
      <c r="B175" s="168"/>
      <c r="D175" s="162" t="s">
        <v>220</v>
      </c>
      <c r="E175" s="169" t="s">
        <v>1</v>
      </c>
      <c r="F175" s="170" t="s">
        <v>1101</v>
      </c>
      <c r="H175" s="171">
        <v>454.608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55.5" customHeight="1">
      <c r="A176" s="30"/>
      <c r="B176" s="147"/>
      <c r="C176" s="148" t="s">
        <v>298</v>
      </c>
      <c r="D176" s="148" t="s">
        <v>214</v>
      </c>
      <c r="E176" s="149" t="s">
        <v>299</v>
      </c>
      <c r="F176" s="150" t="s">
        <v>300</v>
      </c>
      <c r="G176" s="151" t="s">
        <v>301</v>
      </c>
      <c r="H176" s="152">
        <v>931.94600000000003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</v>
      </c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302</v>
      </c>
    </row>
    <row r="177" spans="1:65" s="14" customFormat="1">
      <c r="B177" s="168"/>
      <c r="D177" s="162" t="s">
        <v>220</v>
      </c>
      <c r="F177" s="170" t="s">
        <v>1103</v>
      </c>
      <c r="H177" s="171">
        <v>931.94600000000003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2" customFormat="1" ht="44.25" customHeight="1">
      <c r="A178" s="30"/>
      <c r="B178" s="147"/>
      <c r="C178" s="148" t="s">
        <v>304</v>
      </c>
      <c r="D178" s="148" t="s">
        <v>214</v>
      </c>
      <c r="E178" s="149" t="s">
        <v>305</v>
      </c>
      <c r="F178" s="150" t="s">
        <v>306</v>
      </c>
      <c r="G178" s="151" t="s">
        <v>265</v>
      </c>
      <c r="H178" s="152">
        <v>286.54199999999997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0.32800000000000001</v>
      </c>
      <c r="P178" s="157">
        <f>O178*H178</f>
        <v>93.985776000000001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307</v>
      </c>
    </row>
    <row r="179" spans="1:65" s="13" customFormat="1">
      <c r="B179" s="161"/>
      <c r="D179" s="162" t="s">
        <v>220</v>
      </c>
      <c r="E179" s="163" t="s">
        <v>1</v>
      </c>
      <c r="F179" s="164" t="s">
        <v>308</v>
      </c>
      <c r="H179" s="163" t="s">
        <v>1</v>
      </c>
      <c r="L179" s="161"/>
      <c r="M179" s="165"/>
      <c r="N179" s="166"/>
      <c r="O179" s="166"/>
      <c r="P179" s="166"/>
      <c r="Q179" s="166"/>
      <c r="R179" s="166"/>
      <c r="S179" s="166"/>
      <c r="T179" s="167"/>
      <c r="AT179" s="163" t="s">
        <v>220</v>
      </c>
      <c r="AU179" s="163" t="s">
        <v>80</v>
      </c>
      <c r="AV179" s="13" t="s">
        <v>78</v>
      </c>
      <c r="AW179" s="13" t="s">
        <v>27</v>
      </c>
      <c r="AX179" s="13" t="s">
        <v>71</v>
      </c>
      <c r="AY179" s="163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1104</v>
      </c>
      <c r="H180" s="171">
        <v>286.54199999999997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16.5" customHeight="1">
      <c r="A181" s="30"/>
      <c r="B181" s="147"/>
      <c r="C181" s="182" t="s">
        <v>310</v>
      </c>
      <c r="D181" s="182" t="s">
        <v>311</v>
      </c>
      <c r="E181" s="183" t="s">
        <v>312</v>
      </c>
      <c r="F181" s="184" t="s">
        <v>313</v>
      </c>
      <c r="G181" s="185" t="s">
        <v>301</v>
      </c>
      <c r="H181" s="186">
        <v>307.63400000000001</v>
      </c>
      <c r="I181" s="187"/>
      <c r="J181" s="187">
        <f>ROUND(I181*H181,2)</f>
        <v>0</v>
      </c>
      <c r="K181" s="188"/>
      <c r="L181" s="189"/>
      <c r="M181" s="190" t="s">
        <v>1</v>
      </c>
      <c r="N181" s="191" t="s">
        <v>36</v>
      </c>
      <c r="O181" s="157">
        <v>0</v>
      </c>
      <c r="P181" s="157">
        <f>O181*H181</f>
        <v>0</v>
      </c>
      <c r="Q181" s="157">
        <v>1</v>
      </c>
      <c r="R181" s="157">
        <f>Q181*H181</f>
        <v>307.63400000000001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252</v>
      </c>
      <c r="AT181" s="159" t="s">
        <v>311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314</v>
      </c>
    </row>
    <row r="182" spans="1:65" s="13" customFormat="1">
      <c r="B182" s="161"/>
      <c r="D182" s="162" t="s">
        <v>220</v>
      </c>
      <c r="E182" s="163" t="s">
        <v>1</v>
      </c>
      <c r="F182" s="164" t="s">
        <v>315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>
      <c r="B183" s="168"/>
      <c r="D183" s="162" t="s">
        <v>220</v>
      </c>
      <c r="E183" s="169" t="s">
        <v>1</v>
      </c>
      <c r="F183" s="170" t="s">
        <v>1105</v>
      </c>
      <c r="H183" s="171">
        <v>19.277999999999999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3" customFormat="1">
      <c r="B184" s="161"/>
      <c r="D184" s="162" t="s">
        <v>220</v>
      </c>
      <c r="E184" s="163" t="s">
        <v>1</v>
      </c>
      <c r="F184" s="164" t="s">
        <v>677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1106</v>
      </c>
      <c r="H185" s="171">
        <v>164.934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>
      <c r="B186" s="175"/>
      <c r="D186" s="162" t="s">
        <v>220</v>
      </c>
      <c r="E186" s="176" t="s">
        <v>1</v>
      </c>
      <c r="F186" s="177" t="s">
        <v>233</v>
      </c>
      <c r="H186" s="178">
        <v>184.21199999999999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14" customFormat="1">
      <c r="B187" s="168"/>
      <c r="D187" s="162" t="s">
        <v>220</v>
      </c>
      <c r="F187" s="170" t="s">
        <v>1107</v>
      </c>
      <c r="H187" s="171">
        <v>307.63400000000001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2" customFormat="1" ht="66.75" customHeight="1">
      <c r="A188" s="30"/>
      <c r="B188" s="147"/>
      <c r="C188" s="148" t="s">
        <v>318</v>
      </c>
      <c r="D188" s="148" t="s">
        <v>214</v>
      </c>
      <c r="E188" s="149" t="s">
        <v>319</v>
      </c>
      <c r="F188" s="150" t="s">
        <v>320</v>
      </c>
      <c r="G188" s="151" t="s">
        <v>265</v>
      </c>
      <c r="H188" s="152">
        <v>95.742000000000004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0.435</v>
      </c>
      <c r="P188" s="157">
        <f>O188*H188</f>
        <v>41.647770000000001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321</v>
      </c>
    </row>
    <row r="189" spans="1:65" s="14" customFormat="1">
      <c r="B189" s="168"/>
      <c r="D189" s="162" t="s">
        <v>220</v>
      </c>
      <c r="E189" s="169" t="s">
        <v>1</v>
      </c>
      <c r="F189" s="170" t="s">
        <v>1108</v>
      </c>
      <c r="H189" s="171">
        <v>68.201999999999998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1109</v>
      </c>
      <c r="H190" s="171">
        <v>27.54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>
      <c r="B191" s="175"/>
      <c r="D191" s="162" t="s">
        <v>220</v>
      </c>
      <c r="E191" s="176" t="s">
        <v>1</v>
      </c>
      <c r="F191" s="177" t="s">
        <v>233</v>
      </c>
      <c r="H191" s="178">
        <v>95.742000000000004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16.5" customHeight="1">
      <c r="A192" s="30"/>
      <c r="B192" s="147"/>
      <c r="C192" s="182" t="s">
        <v>7</v>
      </c>
      <c r="D192" s="182" t="s">
        <v>311</v>
      </c>
      <c r="E192" s="183" t="s">
        <v>323</v>
      </c>
      <c r="F192" s="184" t="s">
        <v>324</v>
      </c>
      <c r="G192" s="185" t="s">
        <v>301</v>
      </c>
      <c r="H192" s="186">
        <v>191.48400000000001</v>
      </c>
      <c r="I192" s="187"/>
      <c r="J192" s="187">
        <f>ROUND(I192*H192,2)</f>
        <v>0</v>
      </c>
      <c r="K192" s="188"/>
      <c r="L192" s="189"/>
      <c r="M192" s="190" t="s">
        <v>1</v>
      </c>
      <c r="N192" s="191" t="s">
        <v>36</v>
      </c>
      <c r="O192" s="157">
        <v>0</v>
      </c>
      <c r="P192" s="157">
        <f>O192*H192</f>
        <v>0</v>
      </c>
      <c r="Q192" s="157">
        <v>1</v>
      </c>
      <c r="R192" s="157">
        <f>Q192*H192</f>
        <v>191.48400000000001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252</v>
      </c>
      <c r="AT192" s="159" t="s">
        <v>311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325</v>
      </c>
    </row>
    <row r="193" spans="1:65" s="14" customFormat="1">
      <c r="B193" s="168"/>
      <c r="D193" s="162" t="s">
        <v>220</v>
      </c>
      <c r="F193" s="170" t="s">
        <v>1110</v>
      </c>
      <c r="H193" s="171">
        <v>191.48400000000001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37.9" customHeight="1">
      <c r="A194" s="30"/>
      <c r="B194" s="147"/>
      <c r="C194" s="148" t="s">
        <v>327</v>
      </c>
      <c r="D194" s="148" t="s">
        <v>214</v>
      </c>
      <c r="E194" s="149" t="s">
        <v>328</v>
      </c>
      <c r="F194" s="150" t="s">
        <v>329</v>
      </c>
      <c r="G194" s="151" t="s">
        <v>217</v>
      </c>
      <c r="H194" s="152">
        <v>75.33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1.2E-2</v>
      </c>
      <c r="P194" s="157">
        <f>O194*H194</f>
        <v>0.90395999999999999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330</v>
      </c>
    </row>
    <row r="195" spans="1:65" s="14" customFormat="1">
      <c r="B195" s="168"/>
      <c r="D195" s="162" t="s">
        <v>220</v>
      </c>
      <c r="E195" s="169" t="s">
        <v>1</v>
      </c>
      <c r="F195" s="170" t="s">
        <v>1111</v>
      </c>
      <c r="H195" s="171">
        <v>75.33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16.5" customHeight="1">
      <c r="A196" s="30"/>
      <c r="B196" s="147"/>
      <c r="C196" s="148" t="s">
        <v>331</v>
      </c>
      <c r="D196" s="148" t="s">
        <v>214</v>
      </c>
      <c r="E196" s="149" t="s">
        <v>332</v>
      </c>
      <c r="F196" s="150" t="s">
        <v>333</v>
      </c>
      <c r="G196" s="151" t="s">
        <v>217</v>
      </c>
      <c r="H196" s="152">
        <v>75.33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0.90395999999999999</v>
      </c>
      <c r="Q196" s="157">
        <v>1.2700000000000001E-3</v>
      </c>
      <c r="R196" s="157">
        <f>Q196*H196</f>
        <v>9.5669100000000007E-2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334</v>
      </c>
    </row>
    <row r="197" spans="1:65" s="2" customFormat="1" ht="16.5" customHeight="1">
      <c r="A197" s="30"/>
      <c r="B197" s="147"/>
      <c r="C197" s="182" t="s">
        <v>335</v>
      </c>
      <c r="D197" s="182" t="s">
        <v>311</v>
      </c>
      <c r="E197" s="183" t="s">
        <v>336</v>
      </c>
      <c r="F197" s="184" t="s">
        <v>337</v>
      </c>
      <c r="G197" s="185" t="s">
        <v>338</v>
      </c>
      <c r="H197" s="186">
        <v>1.883</v>
      </c>
      <c r="I197" s="187"/>
      <c r="J197" s="187">
        <f>ROUND(I197*H197,2)</f>
        <v>0</v>
      </c>
      <c r="K197" s="188"/>
      <c r="L197" s="189"/>
      <c r="M197" s="190" t="s">
        <v>1</v>
      </c>
      <c r="N197" s="191" t="s">
        <v>36</v>
      </c>
      <c r="O197" s="157">
        <v>0</v>
      </c>
      <c r="P197" s="157">
        <f>O197*H197</f>
        <v>0</v>
      </c>
      <c r="Q197" s="157">
        <v>1E-3</v>
      </c>
      <c r="R197" s="157">
        <f>Q197*H197</f>
        <v>1.8830000000000001E-3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252</v>
      </c>
      <c r="AT197" s="159" t="s">
        <v>311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339</v>
      </c>
    </row>
    <row r="198" spans="1:65" s="14" customFormat="1">
      <c r="B198" s="168"/>
      <c r="D198" s="162" t="s">
        <v>220</v>
      </c>
      <c r="F198" s="170" t="s">
        <v>1112</v>
      </c>
      <c r="H198" s="171">
        <v>1.883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3</v>
      </c>
      <c r="AX198" s="14" t="s">
        <v>78</v>
      </c>
      <c r="AY198" s="169" t="s">
        <v>212</v>
      </c>
    </row>
    <row r="199" spans="1:65" s="12" customFormat="1" ht="22.9" customHeight="1">
      <c r="B199" s="135"/>
      <c r="D199" s="136" t="s">
        <v>70</v>
      </c>
      <c r="E199" s="145" t="s">
        <v>80</v>
      </c>
      <c r="F199" s="145" t="s">
        <v>341</v>
      </c>
      <c r="J199" s="146">
        <f>BK199</f>
        <v>0</v>
      </c>
      <c r="L199" s="135"/>
      <c r="M199" s="139"/>
      <c r="N199" s="140"/>
      <c r="O199" s="140"/>
      <c r="P199" s="141">
        <f>P200</f>
        <v>94.135999999999996</v>
      </c>
      <c r="Q199" s="140"/>
      <c r="R199" s="141">
        <f>R200</f>
        <v>46.996824000000004</v>
      </c>
      <c r="S199" s="140"/>
      <c r="T199" s="142">
        <f>T200</f>
        <v>0</v>
      </c>
      <c r="AR199" s="136" t="s">
        <v>78</v>
      </c>
      <c r="AT199" s="143" t="s">
        <v>70</v>
      </c>
      <c r="AU199" s="143" t="s">
        <v>78</v>
      </c>
      <c r="AY199" s="136" t="s">
        <v>212</v>
      </c>
      <c r="BK199" s="144">
        <f>BK200</f>
        <v>0</v>
      </c>
    </row>
    <row r="200" spans="1:65" s="2" customFormat="1" ht="55.5" customHeight="1">
      <c r="A200" s="30"/>
      <c r="B200" s="147"/>
      <c r="C200" s="148" t="s">
        <v>342</v>
      </c>
      <c r="D200" s="148" t="s">
        <v>214</v>
      </c>
      <c r="E200" s="149" t="s">
        <v>343</v>
      </c>
      <c r="F200" s="150" t="s">
        <v>344</v>
      </c>
      <c r="G200" s="151" t="s">
        <v>249</v>
      </c>
      <c r="H200" s="152">
        <v>229.6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0.41</v>
      </c>
      <c r="P200" s="157">
        <f>O200*H200</f>
        <v>94.135999999999996</v>
      </c>
      <c r="Q200" s="157">
        <v>0.20469000000000001</v>
      </c>
      <c r="R200" s="157">
        <f>Q200*H200</f>
        <v>46.996824000000004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345</v>
      </c>
    </row>
    <row r="201" spans="1:65" s="12" customFormat="1" ht="22.9" customHeight="1">
      <c r="B201" s="135"/>
      <c r="D201" s="136" t="s">
        <v>70</v>
      </c>
      <c r="E201" s="145" t="s">
        <v>226</v>
      </c>
      <c r="F201" s="145" t="s">
        <v>346</v>
      </c>
      <c r="J201" s="146">
        <f>BK201</f>
        <v>0</v>
      </c>
      <c r="L201" s="135"/>
      <c r="M201" s="139"/>
      <c r="N201" s="140"/>
      <c r="O201" s="140"/>
      <c r="P201" s="141">
        <f>SUM(P202:P203)</f>
        <v>15.842400000000001</v>
      </c>
      <c r="Q201" s="140"/>
      <c r="R201" s="141">
        <f>SUM(R202:R203)</f>
        <v>0</v>
      </c>
      <c r="S201" s="140"/>
      <c r="T201" s="142">
        <f>SUM(T202:T203)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SUM(BK202:BK203)</f>
        <v>0</v>
      </c>
    </row>
    <row r="202" spans="1:65" s="2" customFormat="1" ht="16.5" customHeight="1">
      <c r="A202" s="30"/>
      <c r="B202" s="147"/>
      <c r="C202" s="148" t="s">
        <v>347</v>
      </c>
      <c r="D202" s="148" t="s">
        <v>214</v>
      </c>
      <c r="E202" s="149" t="s">
        <v>348</v>
      </c>
      <c r="F202" s="150" t="s">
        <v>349</v>
      </c>
      <c r="G202" s="151" t="s">
        <v>249</v>
      </c>
      <c r="H202" s="152">
        <v>229.6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6.9000000000000006E-2</v>
      </c>
      <c r="P202" s="157">
        <f>O202*H202</f>
        <v>15.842400000000001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571</v>
      </c>
    </row>
    <row r="203" spans="1:65" s="14" customFormat="1">
      <c r="B203" s="168"/>
      <c r="D203" s="162" t="s">
        <v>220</v>
      </c>
      <c r="E203" s="169" t="s">
        <v>1</v>
      </c>
      <c r="F203" s="170" t="s">
        <v>1113</v>
      </c>
      <c r="H203" s="171">
        <v>229.6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78</v>
      </c>
      <c r="AY203" s="169" t="s">
        <v>212</v>
      </c>
    </row>
    <row r="204" spans="1:65" s="12" customFormat="1" ht="22.9" customHeight="1">
      <c r="B204" s="135"/>
      <c r="D204" s="136" t="s">
        <v>70</v>
      </c>
      <c r="E204" s="145" t="s">
        <v>218</v>
      </c>
      <c r="F204" s="145" t="s">
        <v>355</v>
      </c>
      <c r="J204" s="146">
        <f>BK204</f>
        <v>0</v>
      </c>
      <c r="L204" s="135"/>
      <c r="M204" s="139"/>
      <c r="N204" s="140"/>
      <c r="O204" s="140"/>
      <c r="P204" s="141">
        <f>SUM(P205:P212)</f>
        <v>148.37198799999999</v>
      </c>
      <c r="Q204" s="140"/>
      <c r="R204" s="141">
        <f>SUM(R205:R212)</f>
        <v>0.93734782000000005</v>
      </c>
      <c r="S204" s="140"/>
      <c r="T204" s="142">
        <f>SUM(T205:T212)</f>
        <v>0</v>
      </c>
      <c r="AR204" s="136" t="s">
        <v>78</v>
      </c>
      <c r="AT204" s="143" t="s">
        <v>70</v>
      </c>
      <c r="AU204" s="143" t="s">
        <v>78</v>
      </c>
      <c r="AY204" s="136" t="s">
        <v>212</v>
      </c>
      <c r="BK204" s="144">
        <f>SUM(BK205:BK212)</f>
        <v>0</v>
      </c>
    </row>
    <row r="205" spans="1:65" s="2" customFormat="1" ht="16.5" customHeight="1">
      <c r="A205" s="30"/>
      <c r="B205" s="147"/>
      <c r="C205" s="148" t="s">
        <v>351</v>
      </c>
      <c r="D205" s="148" t="s">
        <v>214</v>
      </c>
      <c r="E205" s="149" t="s">
        <v>357</v>
      </c>
      <c r="F205" s="150" t="s">
        <v>358</v>
      </c>
      <c r="G205" s="151" t="s">
        <v>265</v>
      </c>
      <c r="H205" s="152">
        <v>30.995999999999999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1.3169999999999999</v>
      </c>
      <c r="P205" s="157">
        <f>O205*H205</f>
        <v>40.821731999999997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359</v>
      </c>
    </row>
    <row r="206" spans="1:65" s="14" customFormat="1">
      <c r="B206" s="168"/>
      <c r="D206" s="162" t="s">
        <v>220</v>
      </c>
      <c r="E206" s="169" t="s">
        <v>1</v>
      </c>
      <c r="F206" s="170" t="s">
        <v>1114</v>
      </c>
      <c r="H206" s="171">
        <v>30.995999999999999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49.15" customHeight="1">
      <c r="A207" s="30"/>
      <c r="B207" s="147"/>
      <c r="C207" s="148" t="s">
        <v>356</v>
      </c>
      <c r="D207" s="148" t="s">
        <v>214</v>
      </c>
      <c r="E207" s="149" t="s">
        <v>573</v>
      </c>
      <c r="F207" s="150" t="s">
        <v>574</v>
      </c>
      <c r="G207" s="151" t="s">
        <v>265</v>
      </c>
      <c r="H207" s="152">
        <v>4.2140000000000004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1.4650000000000001</v>
      </c>
      <c r="P207" s="157">
        <f>O207*H207</f>
        <v>6.1735100000000012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1022</v>
      </c>
    </row>
    <row r="208" spans="1:65" s="14" customFormat="1">
      <c r="B208" s="168"/>
      <c r="D208" s="162" t="s">
        <v>220</v>
      </c>
      <c r="E208" s="169" t="s">
        <v>1</v>
      </c>
      <c r="F208" s="170" t="s">
        <v>1115</v>
      </c>
      <c r="H208" s="171">
        <v>4.2140000000000004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37.9" customHeight="1">
      <c r="A209" s="30"/>
      <c r="B209" s="147"/>
      <c r="C209" s="148" t="s">
        <v>361</v>
      </c>
      <c r="D209" s="148" t="s">
        <v>214</v>
      </c>
      <c r="E209" s="149" t="s">
        <v>577</v>
      </c>
      <c r="F209" s="150" t="s">
        <v>578</v>
      </c>
      <c r="G209" s="151" t="s">
        <v>217</v>
      </c>
      <c r="H209" s="152">
        <v>120.4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0.82099999999999995</v>
      </c>
      <c r="P209" s="157">
        <f>O209*H209</f>
        <v>98.848399999999998</v>
      </c>
      <c r="Q209" s="157">
        <v>6.3200000000000001E-3</v>
      </c>
      <c r="R209" s="157">
        <f>Q209*H209</f>
        <v>0.76092800000000005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1024</v>
      </c>
    </row>
    <row r="210" spans="1:65" s="14" customFormat="1">
      <c r="B210" s="168"/>
      <c r="D210" s="162" t="s">
        <v>220</v>
      </c>
      <c r="E210" s="169" t="s">
        <v>1</v>
      </c>
      <c r="F210" s="170" t="s">
        <v>1116</v>
      </c>
      <c r="H210" s="171">
        <v>120.4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24.2" customHeight="1">
      <c r="A211" s="30"/>
      <c r="B211" s="147"/>
      <c r="C211" s="148" t="s">
        <v>366</v>
      </c>
      <c r="D211" s="148" t="s">
        <v>214</v>
      </c>
      <c r="E211" s="149" t="s">
        <v>581</v>
      </c>
      <c r="F211" s="150" t="s">
        <v>582</v>
      </c>
      <c r="G211" s="151" t="s">
        <v>301</v>
      </c>
      <c r="H211" s="152">
        <v>0.16600000000000001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15.231</v>
      </c>
      <c r="P211" s="157">
        <f>O211*H211</f>
        <v>2.528346</v>
      </c>
      <c r="Q211" s="157">
        <v>1.06277</v>
      </c>
      <c r="R211" s="157">
        <f>Q211*H211</f>
        <v>0.17641982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1026</v>
      </c>
    </row>
    <row r="212" spans="1:65" s="14" customFormat="1">
      <c r="B212" s="168"/>
      <c r="D212" s="162" t="s">
        <v>220</v>
      </c>
      <c r="E212" s="169" t="s">
        <v>1</v>
      </c>
      <c r="F212" s="170" t="s">
        <v>1117</v>
      </c>
      <c r="H212" s="171">
        <v>0.16600000000000001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12" customFormat="1" ht="22.9" customHeight="1">
      <c r="B213" s="135"/>
      <c r="D213" s="136" t="s">
        <v>70</v>
      </c>
      <c r="E213" s="145" t="s">
        <v>234</v>
      </c>
      <c r="F213" s="145" t="s">
        <v>382</v>
      </c>
      <c r="J213" s="146">
        <f>BK213</f>
        <v>0</v>
      </c>
      <c r="L213" s="135"/>
      <c r="M213" s="139"/>
      <c r="N213" s="140"/>
      <c r="O213" s="140"/>
      <c r="P213" s="141">
        <f>SUM(P214:P245)</f>
        <v>68.441689999999994</v>
      </c>
      <c r="Q213" s="140"/>
      <c r="R213" s="141">
        <f>SUM(R214:R245)</f>
        <v>1.0526399999999998</v>
      </c>
      <c r="S213" s="140"/>
      <c r="T213" s="142">
        <f>SUM(T214:T245)</f>
        <v>0</v>
      </c>
      <c r="AR213" s="136" t="s">
        <v>78</v>
      </c>
      <c r="AT213" s="143" t="s">
        <v>70</v>
      </c>
      <c r="AU213" s="143" t="s">
        <v>78</v>
      </c>
      <c r="AY213" s="136" t="s">
        <v>212</v>
      </c>
      <c r="BK213" s="144">
        <f>SUM(BK214:BK245)</f>
        <v>0</v>
      </c>
    </row>
    <row r="214" spans="1:65" s="2" customFormat="1" ht="37.9" customHeight="1">
      <c r="A214" s="30"/>
      <c r="B214" s="147"/>
      <c r="C214" s="148" t="s">
        <v>370</v>
      </c>
      <c r="D214" s="148" t="s">
        <v>214</v>
      </c>
      <c r="E214" s="149" t="s">
        <v>703</v>
      </c>
      <c r="F214" s="150" t="s">
        <v>704</v>
      </c>
      <c r="G214" s="151" t="s">
        <v>217</v>
      </c>
      <c r="H214" s="152">
        <v>117.81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0.02</v>
      </c>
      <c r="P214" s="157">
        <f>O214*H214</f>
        <v>2.3562000000000003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705</v>
      </c>
    </row>
    <row r="215" spans="1:65" s="14" customFormat="1">
      <c r="B215" s="168"/>
      <c r="D215" s="162" t="s">
        <v>220</v>
      </c>
      <c r="E215" s="169" t="s">
        <v>1</v>
      </c>
      <c r="F215" s="170" t="s">
        <v>1086</v>
      </c>
      <c r="H215" s="171">
        <v>117.81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5" customFormat="1">
      <c r="B216" s="175"/>
      <c r="D216" s="162" t="s">
        <v>220</v>
      </c>
      <c r="E216" s="176" t="s">
        <v>1</v>
      </c>
      <c r="F216" s="177" t="s">
        <v>233</v>
      </c>
      <c r="H216" s="178">
        <v>117.81</v>
      </c>
      <c r="L216" s="175"/>
      <c r="M216" s="179"/>
      <c r="N216" s="180"/>
      <c r="O216" s="180"/>
      <c r="P216" s="180"/>
      <c r="Q216" s="180"/>
      <c r="R216" s="180"/>
      <c r="S216" s="180"/>
      <c r="T216" s="181"/>
      <c r="AT216" s="176" t="s">
        <v>220</v>
      </c>
      <c r="AU216" s="176" t="s">
        <v>80</v>
      </c>
      <c r="AV216" s="15" t="s">
        <v>218</v>
      </c>
      <c r="AW216" s="15" t="s">
        <v>27</v>
      </c>
      <c r="AX216" s="15" t="s">
        <v>78</v>
      </c>
      <c r="AY216" s="176" t="s">
        <v>212</v>
      </c>
    </row>
    <row r="217" spans="1:65" s="2" customFormat="1" ht="44.25" customHeight="1">
      <c r="A217" s="30"/>
      <c r="B217" s="147"/>
      <c r="C217" s="148" t="s">
        <v>374</v>
      </c>
      <c r="D217" s="148" t="s">
        <v>214</v>
      </c>
      <c r="E217" s="149" t="s">
        <v>1029</v>
      </c>
      <c r="F217" s="150" t="s">
        <v>710</v>
      </c>
      <c r="G217" s="151" t="s">
        <v>217</v>
      </c>
      <c r="H217" s="152">
        <v>235.62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2.8000000000000001E-2</v>
      </c>
      <c r="P217" s="157">
        <f>O217*H217</f>
        <v>6.5973600000000001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1118</v>
      </c>
    </row>
    <row r="218" spans="1:65" s="13" customFormat="1">
      <c r="B218" s="161"/>
      <c r="D218" s="162" t="s">
        <v>220</v>
      </c>
      <c r="E218" s="163" t="s">
        <v>1</v>
      </c>
      <c r="F218" s="164" t="s">
        <v>712</v>
      </c>
      <c r="H218" s="163" t="s">
        <v>1</v>
      </c>
      <c r="L218" s="161"/>
      <c r="M218" s="165"/>
      <c r="N218" s="166"/>
      <c r="O218" s="166"/>
      <c r="P218" s="166"/>
      <c r="Q218" s="166"/>
      <c r="R218" s="166"/>
      <c r="S218" s="166"/>
      <c r="T218" s="167"/>
      <c r="AT218" s="163" t="s">
        <v>220</v>
      </c>
      <c r="AU218" s="163" t="s">
        <v>80</v>
      </c>
      <c r="AV218" s="13" t="s">
        <v>78</v>
      </c>
      <c r="AW218" s="13" t="s">
        <v>27</v>
      </c>
      <c r="AX218" s="13" t="s">
        <v>71</v>
      </c>
      <c r="AY218" s="163" t="s">
        <v>212</v>
      </c>
    </row>
    <row r="219" spans="1:65" s="14" customFormat="1">
      <c r="B219" s="168"/>
      <c r="D219" s="162" t="s">
        <v>220</v>
      </c>
      <c r="E219" s="169" t="s">
        <v>1</v>
      </c>
      <c r="F219" s="170" t="s">
        <v>1088</v>
      </c>
      <c r="H219" s="171">
        <v>235.62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78</v>
      </c>
      <c r="AY219" s="169" t="s">
        <v>212</v>
      </c>
    </row>
    <row r="220" spans="1:65" s="2" customFormat="1" ht="33" customHeight="1">
      <c r="A220" s="30"/>
      <c r="B220" s="147"/>
      <c r="C220" s="148" t="s">
        <v>378</v>
      </c>
      <c r="D220" s="148" t="s">
        <v>214</v>
      </c>
      <c r="E220" s="149" t="s">
        <v>384</v>
      </c>
      <c r="F220" s="150" t="s">
        <v>385</v>
      </c>
      <c r="G220" s="151" t="s">
        <v>217</v>
      </c>
      <c r="H220" s="152">
        <v>43.98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9.4E-2</v>
      </c>
      <c r="P220" s="157">
        <f>O220*H220</f>
        <v>4.1341199999999994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1119</v>
      </c>
    </row>
    <row r="221" spans="1:65" s="14" customFormat="1">
      <c r="B221" s="168"/>
      <c r="D221" s="162" t="s">
        <v>220</v>
      </c>
      <c r="E221" s="169" t="s">
        <v>1</v>
      </c>
      <c r="F221" s="170" t="s">
        <v>1037</v>
      </c>
      <c r="H221" s="171">
        <v>43.98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78</v>
      </c>
      <c r="AY221" s="169" t="s">
        <v>212</v>
      </c>
    </row>
    <row r="222" spans="1:65" s="2" customFormat="1" ht="33" customHeight="1">
      <c r="A222" s="30"/>
      <c r="B222" s="147"/>
      <c r="C222" s="148" t="s">
        <v>383</v>
      </c>
      <c r="D222" s="148" t="s">
        <v>214</v>
      </c>
      <c r="E222" s="149" t="s">
        <v>389</v>
      </c>
      <c r="F222" s="150" t="s">
        <v>390</v>
      </c>
      <c r="G222" s="151" t="s">
        <v>217</v>
      </c>
      <c r="H222" s="152">
        <v>43.98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2.5999999999999999E-2</v>
      </c>
      <c r="P222" s="157">
        <f>O222*H222</f>
        <v>1.1434799999999998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1120</v>
      </c>
    </row>
    <row r="223" spans="1:65" s="14" customFormat="1">
      <c r="B223" s="168"/>
      <c r="D223" s="162" t="s">
        <v>220</v>
      </c>
      <c r="E223" s="169" t="s">
        <v>1</v>
      </c>
      <c r="F223" s="170" t="s">
        <v>1037</v>
      </c>
      <c r="H223" s="171">
        <v>43.98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2" customFormat="1" ht="49.15" customHeight="1">
      <c r="A224" s="30"/>
      <c r="B224" s="147"/>
      <c r="C224" s="148" t="s">
        <v>388</v>
      </c>
      <c r="D224" s="148" t="s">
        <v>214</v>
      </c>
      <c r="E224" s="149" t="s">
        <v>1034</v>
      </c>
      <c r="F224" s="150" t="s">
        <v>1035</v>
      </c>
      <c r="G224" s="151" t="s">
        <v>217</v>
      </c>
      <c r="H224" s="152">
        <v>43.98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0.214</v>
      </c>
      <c r="P224" s="157">
        <f>O224*H224</f>
        <v>9.411719999999999</v>
      </c>
      <c r="Q224" s="157">
        <v>0</v>
      </c>
      <c r="R224" s="157">
        <f>Q224*H224</f>
        <v>0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1036</v>
      </c>
    </row>
    <row r="225" spans="1:65" s="14" customFormat="1">
      <c r="B225" s="168"/>
      <c r="D225" s="162" t="s">
        <v>220</v>
      </c>
      <c r="E225" s="169" t="s">
        <v>1</v>
      </c>
      <c r="F225" s="170" t="s">
        <v>1037</v>
      </c>
      <c r="H225" s="171">
        <v>43.98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2" customFormat="1" ht="37.9" customHeight="1">
      <c r="A226" s="30"/>
      <c r="B226" s="147"/>
      <c r="C226" s="148" t="s">
        <v>392</v>
      </c>
      <c r="D226" s="148" t="s">
        <v>214</v>
      </c>
      <c r="E226" s="149" t="s">
        <v>719</v>
      </c>
      <c r="F226" s="150" t="s">
        <v>720</v>
      </c>
      <c r="G226" s="151" t="s">
        <v>217</v>
      </c>
      <c r="H226" s="152">
        <v>170.17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2.7E-2</v>
      </c>
      <c r="P226" s="157">
        <f>O226*H226</f>
        <v>4.5945899999999993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721</v>
      </c>
    </row>
    <row r="227" spans="1:65" s="14" customFormat="1">
      <c r="B227" s="168"/>
      <c r="D227" s="162" t="s">
        <v>220</v>
      </c>
      <c r="E227" s="169" t="s">
        <v>1</v>
      </c>
      <c r="F227" s="170" t="s">
        <v>1121</v>
      </c>
      <c r="H227" s="171">
        <v>170.17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5" customFormat="1">
      <c r="B228" s="175"/>
      <c r="D228" s="162" t="s">
        <v>220</v>
      </c>
      <c r="E228" s="176" t="s">
        <v>1</v>
      </c>
      <c r="F228" s="177" t="s">
        <v>233</v>
      </c>
      <c r="H228" s="178">
        <v>170.17</v>
      </c>
      <c r="L228" s="175"/>
      <c r="M228" s="179"/>
      <c r="N228" s="180"/>
      <c r="O228" s="180"/>
      <c r="P228" s="180"/>
      <c r="Q228" s="180"/>
      <c r="R228" s="180"/>
      <c r="S228" s="180"/>
      <c r="T228" s="181"/>
      <c r="AT228" s="176" t="s">
        <v>220</v>
      </c>
      <c r="AU228" s="176" t="s">
        <v>80</v>
      </c>
      <c r="AV228" s="15" t="s">
        <v>218</v>
      </c>
      <c r="AW228" s="15" t="s">
        <v>27</v>
      </c>
      <c r="AX228" s="15" t="s">
        <v>78</v>
      </c>
      <c r="AY228" s="176" t="s">
        <v>212</v>
      </c>
    </row>
    <row r="229" spans="1:65" s="2" customFormat="1" ht="24.2" customHeight="1">
      <c r="A229" s="30"/>
      <c r="B229" s="147"/>
      <c r="C229" s="148" t="s">
        <v>396</v>
      </c>
      <c r="D229" s="148" t="s">
        <v>214</v>
      </c>
      <c r="E229" s="149" t="s">
        <v>397</v>
      </c>
      <c r="F229" s="150" t="s">
        <v>398</v>
      </c>
      <c r="G229" s="151" t="s">
        <v>217</v>
      </c>
      <c r="H229" s="152">
        <v>292.69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4.0000000000000001E-3</v>
      </c>
      <c r="P229" s="157">
        <f>O229*H229</f>
        <v>1.17076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399</v>
      </c>
    </row>
    <row r="230" spans="1:65" s="14" customFormat="1">
      <c r="B230" s="168"/>
      <c r="D230" s="162" t="s">
        <v>220</v>
      </c>
      <c r="E230" s="169" t="s">
        <v>1</v>
      </c>
      <c r="F230" s="170" t="s">
        <v>1037</v>
      </c>
      <c r="H230" s="171">
        <v>43.98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1093</v>
      </c>
      <c r="H231" s="171">
        <v>248.71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5" customFormat="1">
      <c r="B232" s="175"/>
      <c r="D232" s="162" t="s">
        <v>220</v>
      </c>
      <c r="E232" s="176" t="s">
        <v>1</v>
      </c>
      <c r="F232" s="177" t="s">
        <v>233</v>
      </c>
      <c r="H232" s="178">
        <v>292.69</v>
      </c>
      <c r="L232" s="175"/>
      <c r="M232" s="179"/>
      <c r="N232" s="180"/>
      <c r="O232" s="180"/>
      <c r="P232" s="180"/>
      <c r="Q232" s="180"/>
      <c r="R232" s="180"/>
      <c r="S232" s="180"/>
      <c r="T232" s="181"/>
      <c r="AT232" s="176" t="s">
        <v>220</v>
      </c>
      <c r="AU232" s="176" t="s">
        <v>80</v>
      </c>
      <c r="AV232" s="15" t="s">
        <v>218</v>
      </c>
      <c r="AW232" s="15" t="s">
        <v>27</v>
      </c>
      <c r="AX232" s="15" t="s">
        <v>78</v>
      </c>
      <c r="AY232" s="176" t="s">
        <v>212</v>
      </c>
    </row>
    <row r="233" spans="1:65" s="2" customFormat="1" ht="24.2" customHeight="1">
      <c r="A233" s="30"/>
      <c r="B233" s="147"/>
      <c r="C233" s="148" t="s">
        <v>400</v>
      </c>
      <c r="D233" s="148" t="s">
        <v>214</v>
      </c>
      <c r="E233" s="149" t="s">
        <v>401</v>
      </c>
      <c r="F233" s="150" t="s">
        <v>402</v>
      </c>
      <c r="G233" s="151" t="s">
        <v>217</v>
      </c>
      <c r="H233" s="152">
        <v>292.69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2E-3</v>
      </c>
      <c r="P233" s="157">
        <f>O233*H233</f>
        <v>0.58538000000000001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403</v>
      </c>
    </row>
    <row r="234" spans="1:65" s="14" customFormat="1">
      <c r="B234" s="168"/>
      <c r="D234" s="162" t="s">
        <v>220</v>
      </c>
      <c r="E234" s="169" t="s">
        <v>1</v>
      </c>
      <c r="F234" s="170" t="s">
        <v>1037</v>
      </c>
      <c r="H234" s="171">
        <v>43.98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>
      <c r="B235" s="168"/>
      <c r="D235" s="162" t="s">
        <v>220</v>
      </c>
      <c r="E235" s="169" t="s">
        <v>1</v>
      </c>
      <c r="F235" s="170" t="s">
        <v>1093</v>
      </c>
      <c r="H235" s="171">
        <v>248.71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5" customFormat="1">
      <c r="B236" s="175"/>
      <c r="D236" s="162" t="s">
        <v>220</v>
      </c>
      <c r="E236" s="176" t="s">
        <v>1</v>
      </c>
      <c r="F236" s="177" t="s">
        <v>233</v>
      </c>
      <c r="H236" s="178">
        <v>292.69</v>
      </c>
      <c r="L236" s="175"/>
      <c r="M236" s="179"/>
      <c r="N236" s="180"/>
      <c r="O236" s="180"/>
      <c r="P236" s="180"/>
      <c r="Q236" s="180"/>
      <c r="R236" s="180"/>
      <c r="S236" s="180"/>
      <c r="T236" s="181"/>
      <c r="AT236" s="176" t="s">
        <v>220</v>
      </c>
      <c r="AU236" s="176" t="s">
        <v>80</v>
      </c>
      <c r="AV236" s="15" t="s">
        <v>218</v>
      </c>
      <c r="AW236" s="15" t="s">
        <v>27</v>
      </c>
      <c r="AX236" s="15" t="s">
        <v>78</v>
      </c>
      <c r="AY236" s="176" t="s">
        <v>212</v>
      </c>
    </row>
    <row r="237" spans="1:65" s="2" customFormat="1" ht="44.25" customHeight="1">
      <c r="A237" s="30"/>
      <c r="B237" s="147"/>
      <c r="C237" s="148" t="s">
        <v>404</v>
      </c>
      <c r="D237" s="148" t="s">
        <v>214</v>
      </c>
      <c r="E237" s="149" t="s">
        <v>405</v>
      </c>
      <c r="F237" s="150" t="s">
        <v>406</v>
      </c>
      <c r="G237" s="151" t="s">
        <v>217</v>
      </c>
      <c r="H237" s="152">
        <v>43.98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1.2999999999999999E-2</v>
      </c>
      <c r="P237" s="157">
        <f>O237*H237</f>
        <v>0.57173999999999991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1122</v>
      </c>
    </row>
    <row r="238" spans="1:65" s="14" customFormat="1">
      <c r="B238" s="168"/>
      <c r="D238" s="162" t="s">
        <v>220</v>
      </c>
      <c r="E238" s="169" t="s">
        <v>1</v>
      </c>
      <c r="F238" s="170" t="s">
        <v>1037</v>
      </c>
      <c r="H238" s="171">
        <v>43.98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44.25" customHeight="1">
      <c r="A239" s="30"/>
      <c r="B239" s="147"/>
      <c r="C239" s="148" t="s">
        <v>408</v>
      </c>
      <c r="D239" s="148" t="s">
        <v>214</v>
      </c>
      <c r="E239" s="149" t="s">
        <v>722</v>
      </c>
      <c r="F239" s="150" t="s">
        <v>1040</v>
      </c>
      <c r="G239" s="151" t="s">
        <v>217</v>
      </c>
      <c r="H239" s="152">
        <v>274.89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1.6E-2</v>
      </c>
      <c r="P239" s="157">
        <f>O239*H239</f>
        <v>4.3982399999999995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724</v>
      </c>
    </row>
    <row r="240" spans="1:65" s="14" customFormat="1">
      <c r="B240" s="168"/>
      <c r="D240" s="162" t="s">
        <v>220</v>
      </c>
      <c r="E240" s="169" t="s">
        <v>1</v>
      </c>
      <c r="F240" s="170" t="s">
        <v>1123</v>
      </c>
      <c r="H240" s="171">
        <v>274.89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5" customFormat="1">
      <c r="B241" s="175"/>
      <c r="D241" s="162" t="s">
        <v>220</v>
      </c>
      <c r="E241" s="176" t="s">
        <v>1</v>
      </c>
      <c r="F241" s="177" t="s">
        <v>233</v>
      </c>
      <c r="H241" s="178">
        <v>274.89</v>
      </c>
      <c r="L241" s="175"/>
      <c r="M241" s="179"/>
      <c r="N241" s="180"/>
      <c r="O241" s="180"/>
      <c r="P241" s="180"/>
      <c r="Q241" s="180"/>
      <c r="R241" s="180"/>
      <c r="S241" s="180"/>
      <c r="T241" s="181"/>
      <c r="AT241" s="176" t="s">
        <v>220</v>
      </c>
      <c r="AU241" s="176" t="s">
        <v>80</v>
      </c>
      <c r="AV241" s="15" t="s">
        <v>218</v>
      </c>
      <c r="AW241" s="15" t="s">
        <v>27</v>
      </c>
      <c r="AX241" s="15" t="s">
        <v>78</v>
      </c>
      <c r="AY241" s="176" t="s">
        <v>212</v>
      </c>
    </row>
    <row r="242" spans="1:65" s="2" customFormat="1" ht="44.25" customHeight="1">
      <c r="A242" s="30"/>
      <c r="B242" s="147"/>
      <c r="C242" s="148" t="s">
        <v>414</v>
      </c>
      <c r="D242" s="148" t="s">
        <v>214</v>
      </c>
      <c r="E242" s="149" t="s">
        <v>725</v>
      </c>
      <c r="F242" s="150" t="s">
        <v>726</v>
      </c>
      <c r="G242" s="151" t="s">
        <v>217</v>
      </c>
      <c r="H242" s="152">
        <v>222.53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0.09</v>
      </c>
      <c r="P242" s="157">
        <f>O242*H242</f>
        <v>20.027699999999999</v>
      </c>
      <c r="Q242" s="157">
        <v>0</v>
      </c>
      <c r="R242" s="157">
        <f>Q242*H242</f>
        <v>0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1042</v>
      </c>
    </row>
    <row r="243" spans="1:65" s="14" customFormat="1">
      <c r="B243" s="168"/>
      <c r="D243" s="162" t="s">
        <v>220</v>
      </c>
      <c r="E243" s="169" t="s">
        <v>1</v>
      </c>
      <c r="F243" s="170" t="s">
        <v>1124</v>
      </c>
      <c r="H243" s="171">
        <v>222.53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24.2" customHeight="1">
      <c r="A244" s="30"/>
      <c r="B244" s="147"/>
      <c r="C244" s="148" t="s">
        <v>418</v>
      </c>
      <c r="D244" s="148" t="s">
        <v>214</v>
      </c>
      <c r="E244" s="149" t="s">
        <v>409</v>
      </c>
      <c r="F244" s="150" t="s">
        <v>410</v>
      </c>
      <c r="G244" s="151" t="s">
        <v>249</v>
      </c>
      <c r="H244" s="152">
        <v>292.39999999999998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4.5999999999999999E-2</v>
      </c>
      <c r="P244" s="157">
        <f>O244*H244</f>
        <v>13.450399999999998</v>
      </c>
      <c r="Q244" s="157">
        <v>3.5999999999999999E-3</v>
      </c>
      <c r="R244" s="157">
        <f>Q244*H244</f>
        <v>1.0526399999999998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589</v>
      </c>
    </row>
    <row r="245" spans="1:65" s="14" customFormat="1">
      <c r="B245" s="168"/>
      <c r="D245" s="162" t="s">
        <v>220</v>
      </c>
      <c r="E245" s="169" t="s">
        <v>1</v>
      </c>
      <c r="F245" s="170" t="s">
        <v>1125</v>
      </c>
      <c r="H245" s="171">
        <v>292.39999999999998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12" customFormat="1" ht="22.9" customHeight="1">
      <c r="B246" s="135"/>
      <c r="D246" s="136" t="s">
        <v>70</v>
      </c>
      <c r="E246" s="145" t="s">
        <v>252</v>
      </c>
      <c r="F246" s="145" t="s">
        <v>413</v>
      </c>
      <c r="J246" s="146">
        <f>BK246</f>
        <v>0</v>
      </c>
      <c r="L246" s="135"/>
      <c r="M246" s="139"/>
      <c r="N246" s="140"/>
      <c r="O246" s="140"/>
      <c r="P246" s="141">
        <f>SUM(P247:P264)</f>
        <v>150.25060000000002</v>
      </c>
      <c r="Q246" s="140"/>
      <c r="R246" s="141">
        <f>SUM(R247:R264)</f>
        <v>3.7646120000000005</v>
      </c>
      <c r="S246" s="140"/>
      <c r="T246" s="142">
        <f>SUM(T247:T264)</f>
        <v>0</v>
      </c>
      <c r="AR246" s="136" t="s">
        <v>78</v>
      </c>
      <c r="AT246" s="143" t="s">
        <v>70</v>
      </c>
      <c r="AU246" s="143" t="s">
        <v>78</v>
      </c>
      <c r="AY246" s="136" t="s">
        <v>212</v>
      </c>
      <c r="BK246" s="144">
        <f>SUM(BK247:BK264)</f>
        <v>0</v>
      </c>
    </row>
    <row r="247" spans="1:65" s="2" customFormat="1" ht="24.2" customHeight="1">
      <c r="A247" s="30"/>
      <c r="B247" s="147"/>
      <c r="C247" s="148" t="s">
        <v>531</v>
      </c>
      <c r="D247" s="148" t="s">
        <v>214</v>
      </c>
      <c r="E247" s="149" t="s">
        <v>590</v>
      </c>
      <c r="F247" s="150" t="s">
        <v>591</v>
      </c>
      <c r="G247" s="151" t="s">
        <v>249</v>
      </c>
      <c r="H247" s="152">
        <v>168.4</v>
      </c>
      <c r="I247" s="153"/>
      <c r="J247" s="153">
        <f t="shared" ref="J247:J259" si="0">ROUND(I247*H247,2)</f>
        <v>0</v>
      </c>
      <c r="K247" s="154"/>
      <c r="L247" s="31"/>
      <c r="M247" s="155" t="s">
        <v>1</v>
      </c>
      <c r="N247" s="156" t="s">
        <v>36</v>
      </c>
      <c r="O247" s="157">
        <v>0.31</v>
      </c>
      <c r="P247" s="157">
        <f t="shared" ref="P247:P259" si="1">O247*H247</f>
        <v>52.204000000000001</v>
      </c>
      <c r="Q247" s="157">
        <v>1.0000000000000001E-5</v>
      </c>
      <c r="R247" s="157">
        <f t="shared" ref="R247:R259" si="2">Q247*H247</f>
        <v>1.6840000000000002E-3</v>
      </c>
      <c r="S247" s="157">
        <v>0</v>
      </c>
      <c r="T247" s="158">
        <f t="shared" ref="T247:T259" si="3"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 t="shared" ref="BE247:BE259" si="4">IF(N247="základní",J247,0)</f>
        <v>0</v>
      </c>
      <c r="BF247" s="160">
        <f t="shared" ref="BF247:BF259" si="5">IF(N247="snížená",J247,0)</f>
        <v>0</v>
      </c>
      <c r="BG247" s="160">
        <f t="shared" ref="BG247:BG259" si="6">IF(N247="zákl. přenesená",J247,0)</f>
        <v>0</v>
      </c>
      <c r="BH247" s="160">
        <f t="shared" ref="BH247:BH259" si="7">IF(N247="sníž. přenesená",J247,0)</f>
        <v>0</v>
      </c>
      <c r="BI247" s="160">
        <f t="shared" ref="BI247:BI259" si="8">IF(N247="nulová",J247,0)</f>
        <v>0</v>
      </c>
      <c r="BJ247" s="18" t="s">
        <v>78</v>
      </c>
      <c r="BK247" s="160">
        <f t="shared" ref="BK247:BK259" si="9">ROUND(I247*H247,2)</f>
        <v>0</v>
      </c>
      <c r="BL247" s="18" t="s">
        <v>218</v>
      </c>
      <c r="BM247" s="159" t="s">
        <v>1126</v>
      </c>
    </row>
    <row r="248" spans="1:65" s="2" customFormat="1" ht="24.2" customHeight="1">
      <c r="A248" s="30"/>
      <c r="B248" s="147"/>
      <c r="C248" s="182" t="s">
        <v>540</v>
      </c>
      <c r="D248" s="182" t="s">
        <v>311</v>
      </c>
      <c r="E248" s="183" t="s">
        <v>593</v>
      </c>
      <c r="F248" s="184" t="s">
        <v>594</v>
      </c>
      <c r="G248" s="185" t="s">
        <v>249</v>
      </c>
      <c r="H248" s="186">
        <v>168.4</v>
      </c>
      <c r="I248" s="187"/>
      <c r="J248" s="187">
        <f t="shared" si="0"/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 t="shared" si="1"/>
        <v>0</v>
      </c>
      <c r="Q248" s="157">
        <v>4.1999999999999997E-3</v>
      </c>
      <c r="R248" s="157">
        <f t="shared" si="2"/>
        <v>0.70728000000000002</v>
      </c>
      <c r="S248" s="157">
        <v>0</v>
      </c>
      <c r="T248" s="158">
        <f t="shared" si="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 t="shared" si="4"/>
        <v>0</v>
      </c>
      <c r="BF248" s="160">
        <f t="shared" si="5"/>
        <v>0</v>
      </c>
      <c r="BG248" s="160">
        <f t="shared" si="6"/>
        <v>0</v>
      </c>
      <c r="BH248" s="160">
        <f t="shared" si="7"/>
        <v>0</v>
      </c>
      <c r="BI248" s="160">
        <f t="shared" si="8"/>
        <v>0</v>
      </c>
      <c r="BJ248" s="18" t="s">
        <v>78</v>
      </c>
      <c r="BK248" s="160">
        <f t="shared" si="9"/>
        <v>0</v>
      </c>
      <c r="BL248" s="18" t="s">
        <v>218</v>
      </c>
      <c r="BM248" s="159" t="s">
        <v>1127</v>
      </c>
    </row>
    <row r="249" spans="1:65" s="2" customFormat="1" ht="24.2" customHeight="1">
      <c r="A249" s="30"/>
      <c r="B249" s="147"/>
      <c r="C249" s="148" t="s">
        <v>535</v>
      </c>
      <c r="D249" s="148" t="s">
        <v>214</v>
      </c>
      <c r="E249" s="149" t="s">
        <v>1047</v>
      </c>
      <c r="F249" s="150" t="s">
        <v>1048</v>
      </c>
      <c r="G249" s="151" t="s">
        <v>249</v>
      </c>
      <c r="H249" s="152">
        <v>61.2</v>
      </c>
      <c r="I249" s="153"/>
      <c r="J249" s="153">
        <f t="shared" si="0"/>
        <v>0</v>
      </c>
      <c r="K249" s="154"/>
      <c r="L249" s="31"/>
      <c r="M249" s="155" t="s">
        <v>1</v>
      </c>
      <c r="N249" s="156" t="s">
        <v>36</v>
      </c>
      <c r="O249" s="157">
        <v>0.33200000000000002</v>
      </c>
      <c r="P249" s="157">
        <f t="shared" si="1"/>
        <v>20.3184</v>
      </c>
      <c r="Q249" s="157">
        <v>1.0000000000000001E-5</v>
      </c>
      <c r="R249" s="157">
        <f t="shared" si="2"/>
        <v>6.1200000000000013E-4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1128</v>
      </c>
    </row>
    <row r="250" spans="1:65" s="2" customFormat="1" ht="24.2" customHeight="1">
      <c r="A250" s="30"/>
      <c r="B250" s="147"/>
      <c r="C250" s="182" t="s">
        <v>545</v>
      </c>
      <c r="D250" s="182" t="s">
        <v>311</v>
      </c>
      <c r="E250" s="183" t="s">
        <v>1050</v>
      </c>
      <c r="F250" s="184" t="s">
        <v>1051</v>
      </c>
      <c r="G250" s="185" t="s">
        <v>249</v>
      </c>
      <c r="H250" s="186">
        <v>61.2</v>
      </c>
      <c r="I250" s="187"/>
      <c r="J250" s="187">
        <f t="shared" si="0"/>
        <v>0</v>
      </c>
      <c r="K250" s="188"/>
      <c r="L250" s="189"/>
      <c r="M250" s="190" t="s">
        <v>1</v>
      </c>
      <c r="N250" s="191" t="s">
        <v>36</v>
      </c>
      <c r="O250" s="157">
        <v>0</v>
      </c>
      <c r="P250" s="157">
        <f t="shared" si="1"/>
        <v>0</v>
      </c>
      <c r="Q250" s="157">
        <v>6.1999999999999998E-3</v>
      </c>
      <c r="R250" s="157">
        <f t="shared" si="2"/>
        <v>0.37944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252</v>
      </c>
      <c r="AT250" s="159" t="s">
        <v>311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1129</v>
      </c>
    </row>
    <row r="251" spans="1:65" s="2" customFormat="1" ht="37.9" customHeight="1">
      <c r="A251" s="30"/>
      <c r="B251" s="147"/>
      <c r="C251" s="148" t="s">
        <v>431</v>
      </c>
      <c r="D251" s="148" t="s">
        <v>214</v>
      </c>
      <c r="E251" s="149" t="s">
        <v>477</v>
      </c>
      <c r="F251" s="150" t="s">
        <v>478</v>
      </c>
      <c r="G251" s="151" t="s">
        <v>364</v>
      </c>
      <c r="H251" s="152">
        <v>33</v>
      </c>
      <c r="I251" s="153"/>
      <c r="J251" s="153">
        <f t="shared" si="0"/>
        <v>0</v>
      </c>
      <c r="K251" s="154"/>
      <c r="L251" s="31"/>
      <c r="M251" s="155" t="s">
        <v>1</v>
      </c>
      <c r="N251" s="156" t="s">
        <v>36</v>
      </c>
      <c r="O251" s="157">
        <v>0.68300000000000005</v>
      </c>
      <c r="P251" s="157">
        <f t="shared" si="1"/>
        <v>22.539000000000001</v>
      </c>
      <c r="Q251" s="157">
        <v>0</v>
      </c>
      <c r="R251" s="157">
        <f t="shared" si="2"/>
        <v>0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596</v>
      </c>
    </row>
    <row r="252" spans="1:65" s="2" customFormat="1" ht="16.5" customHeight="1">
      <c r="A252" s="30"/>
      <c r="B252" s="147"/>
      <c r="C252" s="182" t="s">
        <v>435</v>
      </c>
      <c r="D252" s="182" t="s">
        <v>311</v>
      </c>
      <c r="E252" s="183" t="s">
        <v>481</v>
      </c>
      <c r="F252" s="184" t="s">
        <v>482</v>
      </c>
      <c r="G252" s="185" t="s">
        <v>364</v>
      </c>
      <c r="H252" s="186">
        <v>33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6.4999999999999997E-4</v>
      </c>
      <c r="R252" s="157">
        <f t="shared" si="2"/>
        <v>2.145E-2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597</v>
      </c>
    </row>
    <row r="253" spans="1:65" s="2" customFormat="1" ht="37.9" customHeight="1">
      <c r="A253" s="30"/>
      <c r="B253" s="147"/>
      <c r="C253" s="148" t="s">
        <v>439</v>
      </c>
      <c r="D253" s="148" t="s">
        <v>214</v>
      </c>
      <c r="E253" s="149" t="s">
        <v>793</v>
      </c>
      <c r="F253" s="150" t="s">
        <v>794</v>
      </c>
      <c r="G253" s="151" t="s">
        <v>364</v>
      </c>
      <c r="H253" s="152">
        <v>10</v>
      </c>
      <c r="I253" s="153"/>
      <c r="J253" s="153">
        <f t="shared" si="0"/>
        <v>0</v>
      </c>
      <c r="K253" s="154"/>
      <c r="L253" s="31"/>
      <c r="M253" s="155" t="s">
        <v>1</v>
      </c>
      <c r="N253" s="156" t="s">
        <v>36</v>
      </c>
      <c r="O253" s="157">
        <v>0.745</v>
      </c>
      <c r="P253" s="157">
        <f t="shared" si="1"/>
        <v>7.45</v>
      </c>
      <c r="Q253" s="157">
        <v>1.0000000000000001E-5</v>
      </c>
      <c r="R253" s="157">
        <f t="shared" si="2"/>
        <v>1E-4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1059</v>
      </c>
    </row>
    <row r="254" spans="1:65" s="2" customFormat="1" ht="16.5" customHeight="1">
      <c r="A254" s="30"/>
      <c r="B254" s="147"/>
      <c r="C254" s="182" t="s">
        <v>443</v>
      </c>
      <c r="D254" s="182" t="s">
        <v>311</v>
      </c>
      <c r="E254" s="183" t="s">
        <v>796</v>
      </c>
      <c r="F254" s="184" t="s">
        <v>797</v>
      </c>
      <c r="G254" s="185" t="s">
        <v>364</v>
      </c>
      <c r="H254" s="186">
        <v>10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1.4E-3</v>
      </c>
      <c r="R254" s="157">
        <f t="shared" si="2"/>
        <v>1.4E-2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1060</v>
      </c>
    </row>
    <row r="255" spans="1:65" s="2" customFormat="1" ht="21.75" customHeight="1">
      <c r="A255" s="30"/>
      <c r="B255" s="147"/>
      <c r="C255" s="148" t="s">
        <v>447</v>
      </c>
      <c r="D255" s="148" t="s">
        <v>214</v>
      </c>
      <c r="E255" s="149" t="s">
        <v>598</v>
      </c>
      <c r="F255" s="150" t="s">
        <v>599</v>
      </c>
      <c r="G255" s="151" t="s">
        <v>249</v>
      </c>
      <c r="H255" s="152">
        <v>229.6</v>
      </c>
      <c r="I255" s="153"/>
      <c r="J255" s="153">
        <f t="shared" si="0"/>
        <v>0</v>
      </c>
      <c r="K255" s="154"/>
      <c r="L255" s="31"/>
      <c r="M255" s="155" t="s">
        <v>1</v>
      </c>
      <c r="N255" s="156" t="s">
        <v>36</v>
      </c>
      <c r="O255" s="157">
        <v>5.5E-2</v>
      </c>
      <c r="P255" s="157">
        <f t="shared" si="1"/>
        <v>12.628</v>
      </c>
      <c r="Q255" s="157">
        <v>0</v>
      </c>
      <c r="R255" s="157">
        <f t="shared" si="2"/>
        <v>0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600</v>
      </c>
    </row>
    <row r="256" spans="1:65" s="2" customFormat="1" ht="24.2" customHeight="1">
      <c r="A256" s="30"/>
      <c r="B256" s="147"/>
      <c r="C256" s="182" t="s">
        <v>451</v>
      </c>
      <c r="D256" s="182" t="s">
        <v>311</v>
      </c>
      <c r="E256" s="183" t="s">
        <v>601</v>
      </c>
      <c r="F256" s="184" t="s">
        <v>602</v>
      </c>
      <c r="G256" s="185" t="s">
        <v>364</v>
      </c>
      <c r="H256" s="186">
        <v>43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4.7099999999999998E-3</v>
      </c>
      <c r="R256" s="157">
        <f t="shared" si="2"/>
        <v>0.20252999999999999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603</v>
      </c>
    </row>
    <row r="257" spans="1:65" s="2" customFormat="1" ht="24.2" customHeight="1">
      <c r="A257" s="30"/>
      <c r="B257" s="147"/>
      <c r="C257" s="148" t="s">
        <v>455</v>
      </c>
      <c r="D257" s="148" t="s">
        <v>214</v>
      </c>
      <c r="E257" s="149" t="s">
        <v>929</v>
      </c>
      <c r="F257" s="150" t="s">
        <v>930</v>
      </c>
      <c r="G257" s="151" t="s">
        <v>364</v>
      </c>
      <c r="H257" s="152">
        <v>2</v>
      </c>
      <c r="I257" s="153"/>
      <c r="J257" s="153">
        <f t="shared" si="0"/>
        <v>0</v>
      </c>
      <c r="K257" s="154"/>
      <c r="L257" s="31"/>
      <c r="M257" s="155" t="s">
        <v>1</v>
      </c>
      <c r="N257" s="156" t="s">
        <v>36</v>
      </c>
      <c r="O257" s="157">
        <v>10.3</v>
      </c>
      <c r="P257" s="157">
        <f t="shared" si="1"/>
        <v>20.6</v>
      </c>
      <c r="Q257" s="157">
        <v>0.45937</v>
      </c>
      <c r="R257" s="157">
        <f t="shared" si="2"/>
        <v>0.91874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218</v>
      </c>
      <c r="AT257" s="159" t="s">
        <v>214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1130</v>
      </c>
    </row>
    <row r="258" spans="1:65" s="2" customFormat="1" ht="44.25" customHeight="1">
      <c r="A258" s="30"/>
      <c r="B258" s="147"/>
      <c r="C258" s="148" t="s">
        <v>459</v>
      </c>
      <c r="D258" s="148" t="s">
        <v>214</v>
      </c>
      <c r="E258" s="149" t="s">
        <v>604</v>
      </c>
      <c r="F258" s="150" t="s">
        <v>605</v>
      </c>
      <c r="G258" s="151" t="s">
        <v>364</v>
      </c>
      <c r="H258" s="152">
        <v>43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0.22</v>
      </c>
      <c r="P258" s="157">
        <f t="shared" si="1"/>
        <v>9.4600000000000009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606</v>
      </c>
    </row>
    <row r="259" spans="1:65" s="2" customFormat="1" ht="21.75" customHeight="1">
      <c r="A259" s="30"/>
      <c r="B259" s="147"/>
      <c r="C259" s="148" t="s">
        <v>463</v>
      </c>
      <c r="D259" s="148" t="s">
        <v>214</v>
      </c>
      <c r="E259" s="149" t="s">
        <v>607</v>
      </c>
      <c r="F259" s="150" t="s">
        <v>608</v>
      </c>
      <c r="G259" s="151" t="s">
        <v>249</v>
      </c>
      <c r="H259" s="152">
        <v>229.6</v>
      </c>
      <c r="I259" s="153"/>
      <c r="J259" s="153">
        <f t="shared" si="0"/>
        <v>0</v>
      </c>
      <c r="K259" s="154"/>
      <c r="L259" s="31"/>
      <c r="M259" s="155" t="s">
        <v>1</v>
      </c>
      <c r="N259" s="156" t="s">
        <v>36</v>
      </c>
      <c r="O259" s="157">
        <v>2.1999999999999999E-2</v>
      </c>
      <c r="P259" s="157">
        <f t="shared" si="1"/>
        <v>5.0511999999999997</v>
      </c>
      <c r="Q259" s="157">
        <v>6.0000000000000002E-5</v>
      </c>
      <c r="R259" s="157">
        <f t="shared" si="2"/>
        <v>1.3776E-2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609</v>
      </c>
    </row>
    <row r="260" spans="1:65" s="14" customFormat="1">
      <c r="B260" s="168"/>
      <c r="D260" s="162" t="s">
        <v>220</v>
      </c>
      <c r="E260" s="169" t="s">
        <v>1</v>
      </c>
      <c r="F260" s="170" t="s">
        <v>1113</v>
      </c>
      <c r="H260" s="171">
        <v>229.6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78</v>
      </c>
      <c r="AY260" s="169" t="s">
        <v>212</v>
      </c>
    </row>
    <row r="261" spans="1:65" s="2" customFormat="1" ht="21.75" customHeight="1">
      <c r="A261" s="30"/>
      <c r="B261" s="147"/>
      <c r="C261" s="148" t="s">
        <v>467</v>
      </c>
      <c r="D261" s="148" t="s">
        <v>214</v>
      </c>
      <c r="E261" s="149" t="s">
        <v>610</v>
      </c>
      <c r="F261" s="150" t="s">
        <v>611</v>
      </c>
      <c r="G261" s="151" t="s">
        <v>612</v>
      </c>
      <c r="H261" s="152">
        <v>33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0</v>
      </c>
      <c r="P261" s="157">
        <f>O261*H261</f>
        <v>0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613</v>
      </c>
    </row>
    <row r="262" spans="1:65" s="2" customFormat="1" ht="21.75" customHeight="1">
      <c r="A262" s="30"/>
      <c r="B262" s="147"/>
      <c r="C262" s="148" t="s">
        <v>472</v>
      </c>
      <c r="D262" s="148" t="s">
        <v>214</v>
      </c>
      <c r="E262" s="149" t="s">
        <v>1073</v>
      </c>
      <c r="F262" s="150" t="s">
        <v>1074</v>
      </c>
      <c r="G262" s="151" t="s">
        <v>612</v>
      </c>
      <c r="H262" s="152">
        <v>10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0</v>
      </c>
      <c r="P262" s="157">
        <f>O262*H262</f>
        <v>0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1075</v>
      </c>
    </row>
    <row r="263" spans="1:65" s="2" customFormat="1" ht="24.2" customHeight="1">
      <c r="A263" s="30"/>
      <c r="B263" s="147"/>
      <c r="C263" s="182" t="s">
        <v>476</v>
      </c>
      <c r="D263" s="182" t="s">
        <v>311</v>
      </c>
      <c r="E263" s="183" t="s">
        <v>614</v>
      </c>
      <c r="F263" s="184" t="s">
        <v>1068</v>
      </c>
      <c r="G263" s="185" t="s">
        <v>364</v>
      </c>
      <c r="H263" s="186">
        <v>43</v>
      </c>
      <c r="I263" s="187"/>
      <c r="J263" s="187">
        <f>ROUND(I263*H263,2)</f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>O263*H263</f>
        <v>0</v>
      </c>
      <c r="Q263" s="157">
        <v>3.5000000000000003E-2</v>
      </c>
      <c r="R263" s="157">
        <f>Q263*H263</f>
        <v>1.5050000000000001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1131</v>
      </c>
    </row>
    <row r="264" spans="1:65" s="2" customFormat="1" ht="24.2" customHeight="1">
      <c r="A264" s="30"/>
      <c r="B264" s="147"/>
      <c r="C264" s="148" t="s">
        <v>480</v>
      </c>
      <c r="D264" s="148" t="s">
        <v>214</v>
      </c>
      <c r="E264" s="149" t="s">
        <v>617</v>
      </c>
      <c r="F264" s="150" t="s">
        <v>618</v>
      </c>
      <c r="G264" s="151" t="s">
        <v>612</v>
      </c>
      <c r="H264" s="152">
        <v>43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0</v>
      </c>
      <c r="P264" s="157">
        <f>O264*H264</f>
        <v>0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1132</v>
      </c>
    </row>
    <row r="265" spans="1:65" s="12" customFormat="1" ht="22.9" customHeight="1">
      <c r="B265" s="135"/>
      <c r="D265" s="136" t="s">
        <v>70</v>
      </c>
      <c r="E265" s="145" t="s">
        <v>257</v>
      </c>
      <c r="F265" s="145" t="s">
        <v>500</v>
      </c>
      <c r="J265" s="146">
        <f>BK265</f>
        <v>0</v>
      </c>
      <c r="L265" s="135"/>
      <c r="M265" s="139"/>
      <c r="N265" s="140"/>
      <c r="O265" s="140"/>
      <c r="P265" s="141">
        <f>SUM(P266:P269)</f>
        <v>229.82639999999998</v>
      </c>
      <c r="Q265" s="140"/>
      <c r="R265" s="141">
        <f>SUM(R266:R269)</f>
        <v>8.7720000000000003E-3</v>
      </c>
      <c r="S265" s="140"/>
      <c r="T265" s="142">
        <f>SUM(T266:T269)</f>
        <v>0</v>
      </c>
      <c r="AR265" s="136" t="s">
        <v>78</v>
      </c>
      <c r="AT265" s="143" t="s">
        <v>70</v>
      </c>
      <c r="AU265" s="143" t="s">
        <v>78</v>
      </c>
      <c r="AY265" s="136" t="s">
        <v>212</v>
      </c>
      <c r="BK265" s="144">
        <f>SUM(BK266:BK269)</f>
        <v>0</v>
      </c>
    </row>
    <row r="266" spans="1:65" s="2" customFormat="1" ht="37.9" customHeight="1">
      <c r="A266" s="30"/>
      <c r="B266" s="147"/>
      <c r="C266" s="148" t="s">
        <v>484</v>
      </c>
      <c r="D266" s="148" t="s">
        <v>214</v>
      </c>
      <c r="E266" s="149" t="s">
        <v>502</v>
      </c>
      <c r="F266" s="150" t="s">
        <v>503</v>
      </c>
      <c r="G266" s="151" t="s">
        <v>249</v>
      </c>
      <c r="H266" s="152">
        <v>292.39999999999998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0.13900000000000001</v>
      </c>
      <c r="P266" s="157">
        <f>O266*H266</f>
        <v>40.643599999999999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504</v>
      </c>
    </row>
    <row r="267" spans="1:65" s="14" customFormat="1">
      <c r="B267" s="168"/>
      <c r="D267" s="162" t="s">
        <v>220</v>
      </c>
      <c r="E267" s="169" t="s">
        <v>1</v>
      </c>
      <c r="F267" s="170" t="s">
        <v>1125</v>
      </c>
      <c r="H267" s="171">
        <v>292.39999999999998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78</v>
      </c>
      <c r="AY267" s="169" t="s">
        <v>212</v>
      </c>
    </row>
    <row r="268" spans="1:65" s="2" customFormat="1" ht="24.2" customHeight="1">
      <c r="A268" s="30"/>
      <c r="B268" s="147"/>
      <c r="C268" s="148" t="s">
        <v>488</v>
      </c>
      <c r="D268" s="148" t="s">
        <v>214</v>
      </c>
      <c r="E268" s="149" t="s">
        <v>506</v>
      </c>
      <c r="F268" s="150" t="s">
        <v>507</v>
      </c>
      <c r="G268" s="151" t="s">
        <v>249</v>
      </c>
      <c r="H268" s="152">
        <v>292.39999999999998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0.19600000000000001</v>
      </c>
      <c r="P268" s="157">
        <f>O268*H268</f>
        <v>57.310399999999994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508</v>
      </c>
    </row>
    <row r="269" spans="1:65" s="2" customFormat="1" ht="24.2" customHeight="1">
      <c r="A269" s="30"/>
      <c r="B269" s="147"/>
      <c r="C269" s="148" t="s">
        <v>492</v>
      </c>
      <c r="D269" s="148" t="s">
        <v>214</v>
      </c>
      <c r="E269" s="149" t="s">
        <v>511</v>
      </c>
      <c r="F269" s="150" t="s">
        <v>512</v>
      </c>
      <c r="G269" s="151" t="s">
        <v>249</v>
      </c>
      <c r="H269" s="152">
        <v>292.39999999999998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0.45100000000000001</v>
      </c>
      <c r="P269" s="157">
        <f>O269*H269</f>
        <v>131.8724</v>
      </c>
      <c r="Q269" s="157">
        <v>3.0000000000000001E-5</v>
      </c>
      <c r="R269" s="157">
        <f>Q269*H269</f>
        <v>8.7720000000000003E-3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513</v>
      </c>
    </row>
    <row r="270" spans="1:65" s="12" customFormat="1" ht="22.9" customHeight="1">
      <c r="B270" s="135"/>
      <c r="D270" s="136" t="s">
        <v>70</v>
      </c>
      <c r="E270" s="145" t="s">
        <v>514</v>
      </c>
      <c r="F270" s="145" t="s">
        <v>515</v>
      </c>
      <c r="J270" s="146">
        <f>BK270</f>
        <v>0</v>
      </c>
      <c r="L270" s="135"/>
      <c r="M270" s="139"/>
      <c r="N270" s="140"/>
      <c r="O270" s="140"/>
      <c r="P270" s="141">
        <f>P271</f>
        <v>817.76808000000005</v>
      </c>
      <c r="Q270" s="140"/>
      <c r="R270" s="141">
        <f>R271</f>
        <v>0</v>
      </c>
      <c r="S270" s="140"/>
      <c r="T270" s="142">
        <f>T271</f>
        <v>0</v>
      </c>
      <c r="AR270" s="136" t="s">
        <v>78</v>
      </c>
      <c r="AT270" s="143" t="s">
        <v>70</v>
      </c>
      <c r="AU270" s="143" t="s">
        <v>78</v>
      </c>
      <c r="AY270" s="136" t="s">
        <v>212</v>
      </c>
      <c r="BK270" s="144">
        <f>BK271</f>
        <v>0</v>
      </c>
    </row>
    <row r="271" spans="1:65" s="2" customFormat="1" ht="49.15" customHeight="1">
      <c r="A271" s="30"/>
      <c r="B271" s="147"/>
      <c r="C271" s="148" t="s">
        <v>496</v>
      </c>
      <c r="D271" s="148" t="s">
        <v>214</v>
      </c>
      <c r="E271" s="149" t="s">
        <v>517</v>
      </c>
      <c r="F271" s="150" t="s">
        <v>518</v>
      </c>
      <c r="G271" s="151" t="s">
        <v>301</v>
      </c>
      <c r="H271" s="152">
        <v>552.54600000000005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1.48</v>
      </c>
      <c r="P271" s="157">
        <f>O271*H271</f>
        <v>817.76808000000005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519</v>
      </c>
    </row>
    <row r="272" spans="1:65" s="12" customFormat="1" ht="22.9" customHeight="1">
      <c r="B272" s="135"/>
      <c r="D272" s="136" t="s">
        <v>70</v>
      </c>
      <c r="E272" s="145" t="s">
        <v>520</v>
      </c>
      <c r="F272" s="145" t="s">
        <v>521</v>
      </c>
      <c r="J272" s="146">
        <f>BK272</f>
        <v>0</v>
      </c>
      <c r="L272" s="135"/>
      <c r="M272" s="139"/>
      <c r="N272" s="140"/>
      <c r="O272" s="140"/>
      <c r="P272" s="141">
        <f>SUM(P273:P282)</f>
        <v>76.852508999999998</v>
      </c>
      <c r="Q272" s="140"/>
      <c r="R272" s="141">
        <f>SUM(R273:R282)</f>
        <v>0</v>
      </c>
      <c r="S272" s="140"/>
      <c r="T272" s="142">
        <f>SUM(T273:T282)</f>
        <v>0</v>
      </c>
      <c r="AR272" s="136" t="s">
        <v>78</v>
      </c>
      <c r="AT272" s="143" t="s">
        <v>70</v>
      </c>
      <c r="AU272" s="143" t="s">
        <v>78</v>
      </c>
      <c r="AY272" s="136" t="s">
        <v>212</v>
      </c>
      <c r="BK272" s="144">
        <f>SUM(BK273:BK282)</f>
        <v>0</v>
      </c>
    </row>
    <row r="273" spans="1:65" s="2" customFormat="1" ht="37.9" customHeight="1">
      <c r="A273" s="30"/>
      <c r="B273" s="147"/>
      <c r="C273" s="148" t="s">
        <v>501</v>
      </c>
      <c r="D273" s="148" t="s">
        <v>214</v>
      </c>
      <c r="E273" s="149" t="s">
        <v>523</v>
      </c>
      <c r="F273" s="150" t="s">
        <v>524</v>
      </c>
      <c r="G273" s="151" t="s">
        <v>301</v>
      </c>
      <c r="H273" s="152">
        <v>299.03699999999998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0.03</v>
      </c>
      <c r="P273" s="157">
        <f>O273*H273</f>
        <v>8.9711099999999995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525</v>
      </c>
    </row>
    <row r="274" spans="1:65" s="2" customFormat="1" ht="37.9" customHeight="1">
      <c r="A274" s="30"/>
      <c r="B274" s="147"/>
      <c r="C274" s="148" t="s">
        <v>505</v>
      </c>
      <c r="D274" s="148" t="s">
        <v>214</v>
      </c>
      <c r="E274" s="149" t="s">
        <v>527</v>
      </c>
      <c r="F274" s="150" t="s">
        <v>528</v>
      </c>
      <c r="G274" s="151" t="s">
        <v>301</v>
      </c>
      <c r="H274" s="152">
        <v>10167.258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2E-3</v>
      </c>
      <c r="P274" s="157">
        <f>O274*H274</f>
        <v>20.334516000000001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529</v>
      </c>
    </row>
    <row r="275" spans="1:65" s="14" customFormat="1">
      <c r="B275" s="168"/>
      <c r="D275" s="162" t="s">
        <v>220</v>
      </c>
      <c r="F275" s="170" t="s">
        <v>1133</v>
      </c>
      <c r="H275" s="171">
        <v>10167.258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3</v>
      </c>
      <c r="AX275" s="14" t="s">
        <v>78</v>
      </c>
      <c r="AY275" s="169" t="s">
        <v>212</v>
      </c>
    </row>
    <row r="276" spans="1:65" s="2" customFormat="1" ht="24.2" customHeight="1">
      <c r="A276" s="30"/>
      <c r="B276" s="147"/>
      <c r="C276" s="148" t="s">
        <v>510</v>
      </c>
      <c r="D276" s="148" t="s">
        <v>214</v>
      </c>
      <c r="E276" s="149" t="s">
        <v>532</v>
      </c>
      <c r="F276" s="150" t="s">
        <v>533</v>
      </c>
      <c r="G276" s="151" t="s">
        <v>301</v>
      </c>
      <c r="H276" s="152">
        <v>299.03699999999998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0.159</v>
      </c>
      <c r="P276" s="157">
        <f>O276*H276</f>
        <v>47.546882999999994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534</v>
      </c>
    </row>
    <row r="277" spans="1:65" s="2" customFormat="1" ht="55.5" customHeight="1">
      <c r="A277" s="30"/>
      <c r="B277" s="147"/>
      <c r="C277" s="148" t="s">
        <v>516</v>
      </c>
      <c r="D277" s="148" t="s">
        <v>214</v>
      </c>
      <c r="E277" s="149" t="s">
        <v>536</v>
      </c>
      <c r="F277" s="150" t="s">
        <v>537</v>
      </c>
      <c r="G277" s="151" t="s">
        <v>301</v>
      </c>
      <c r="H277" s="152">
        <v>42.764000000000003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0</v>
      </c>
      <c r="P277" s="157">
        <f>O277*H277</f>
        <v>0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538</v>
      </c>
    </row>
    <row r="278" spans="1:65" s="14" customFormat="1">
      <c r="B278" s="168"/>
      <c r="D278" s="162" t="s">
        <v>220</v>
      </c>
      <c r="E278" s="169" t="s">
        <v>1</v>
      </c>
      <c r="F278" s="170" t="s">
        <v>1134</v>
      </c>
      <c r="H278" s="171">
        <v>42.764000000000003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78</v>
      </c>
      <c r="AY278" s="169" t="s">
        <v>212</v>
      </c>
    </row>
    <row r="279" spans="1:65" s="2" customFormat="1" ht="62.65" customHeight="1">
      <c r="A279" s="30"/>
      <c r="B279" s="147"/>
      <c r="C279" s="148" t="s">
        <v>522</v>
      </c>
      <c r="D279" s="148" t="s">
        <v>214</v>
      </c>
      <c r="E279" s="149" t="s">
        <v>541</v>
      </c>
      <c r="F279" s="150" t="s">
        <v>542</v>
      </c>
      <c r="G279" s="151" t="s">
        <v>301</v>
      </c>
      <c r="H279" s="152">
        <v>86.811000000000007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0</v>
      </c>
      <c r="P279" s="157">
        <f>O279*H279</f>
        <v>0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543</v>
      </c>
    </row>
    <row r="280" spans="1:65" s="14" customFormat="1">
      <c r="B280" s="168"/>
      <c r="D280" s="162" t="s">
        <v>220</v>
      </c>
      <c r="E280" s="169" t="s">
        <v>1</v>
      </c>
      <c r="F280" s="170" t="s">
        <v>1135</v>
      </c>
      <c r="H280" s="171">
        <v>86.811000000000007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78</v>
      </c>
      <c r="AY280" s="169" t="s">
        <v>212</v>
      </c>
    </row>
    <row r="281" spans="1:65" s="2" customFormat="1" ht="55.5" customHeight="1">
      <c r="A281" s="30"/>
      <c r="B281" s="147"/>
      <c r="C281" s="148" t="s">
        <v>526</v>
      </c>
      <c r="D281" s="148" t="s">
        <v>214</v>
      </c>
      <c r="E281" s="149" t="s">
        <v>546</v>
      </c>
      <c r="F281" s="150" t="s">
        <v>300</v>
      </c>
      <c r="G281" s="151" t="s">
        <v>301</v>
      </c>
      <c r="H281" s="152">
        <v>169.46299999999999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</v>
      </c>
      <c r="P281" s="157">
        <f>O281*H281</f>
        <v>0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547</v>
      </c>
    </row>
    <row r="282" spans="1:65" s="14" customFormat="1">
      <c r="B282" s="168"/>
      <c r="D282" s="162" t="s">
        <v>220</v>
      </c>
      <c r="E282" s="169" t="s">
        <v>1</v>
      </c>
      <c r="F282" s="170" t="s">
        <v>1136</v>
      </c>
      <c r="H282" s="171">
        <v>169.46299999999999</v>
      </c>
      <c r="L282" s="168"/>
      <c r="M282" s="192"/>
      <c r="N282" s="193"/>
      <c r="O282" s="193"/>
      <c r="P282" s="193"/>
      <c r="Q282" s="193"/>
      <c r="R282" s="193"/>
      <c r="S282" s="193"/>
      <c r="T282" s="19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6.95" customHeight="1">
      <c r="A283" s="30"/>
      <c r="B283" s="45"/>
      <c r="C283" s="46"/>
      <c r="D283" s="46"/>
      <c r="E283" s="46"/>
      <c r="F283" s="46"/>
      <c r="G283" s="46"/>
      <c r="H283" s="46"/>
      <c r="I283" s="46"/>
      <c r="J283" s="46"/>
      <c r="K283" s="46"/>
      <c r="L283" s="31"/>
      <c r="M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</row>
  </sheetData>
  <autoFilter ref="C129:K282" xr:uid="{00000000-0009-0000-0000-000006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596"/>
  <sheetViews>
    <sheetView showGridLines="0" topLeftCell="A107" workbookViewId="0">
      <selection activeCell="I133" sqref="I133:I59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712" t="s">
        <v>1137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ROUND((SUM(BE130:BE595)),  2)</f>
        <v>0</v>
      </c>
      <c r="G35" s="30"/>
      <c r="H35" s="30"/>
      <c r="I35" s="104">
        <v>0.21</v>
      </c>
      <c r="J35" s="103">
        <f>ROUND(((SUM(BE130:BE595))*I35),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ROUND((SUM(BF130:BF595)),  2)</f>
        <v>0</v>
      </c>
      <c r="G36" s="30"/>
      <c r="H36" s="30"/>
      <c r="I36" s="104">
        <v>0.12</v>
      </c>
      <c r="J36" s="103">
        <f>ROUND(((SUM(BF130:BF595))*I36),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ROUND((SUM(BG130:BG595)),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ROUND((SUM(BH130:BH595)),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ROUND((SUM(BI130:BI595)),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712" t="str">
        <f>E11</f>
        <v>SO_01.3.1 - Stoka A3.1, A3.2, A3.2.1, B1, B2, B3, B3.1, B4, B4.1, B5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J377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J379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J382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J397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J530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J579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J583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J585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721" t="str">
        <f>E7</f>
        <v>Kanalizace Dvůr Králové nad Labem - Verdek</v>
      </c>
      <c r="F118" s="722"/>
      <c r="G118" s="722"/>
      <c r="H118" s="722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721" t="s">
        <v>179</v>
      </c>
      <c r="F120" s="720"/>
      <c r="G120" s="720"/>
      <c r="H120" s="72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30" customHeight="1">
      <c r="A122" s="30"/>
      <c r="B122" s="31"/>
      <c r="C122" s="30"/>
      <c r="D122" s="30"/>
      <c r="E122" s="712" t="str">
        <f>E11</f>
        <v>SO_01.3.1 - Stoka A3.1, A3.2, A3.2.1, B1, B2, B3, B3.1, B4, B4.1, B5</v>
      </c>
      <c r="F122" s="720"/>
      <c r="G122" s="720"/>
      <c r="H122" s="72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45764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42077.878466999995</v>
      </c>
      <c r="Q130" s="64"/>
      <c r="R130" s="132">
        <f>R131</f>
        <v>12153.934064040001</v>
      </c>
      <c r="S130" s="64"/>
      <c r="T130" s="133">
        <f>T131</f>
        <v>7245.1364500000009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P132+P377+P379+P382+P397+P530+P579+P583+P585</f>
        <v>42077.878466999995</v>
      </c>
      <c r="Q131" s="140"/>
      <c r="R131" s="141">
        <f>R132+R377+R379+R382+R397+R530+R579+R583+R585</f>
        <v>12153.934064040001</v>
      </c>
      <c r="S131" s="140"/>
      <c r="T131" s="142">
        <f>T132+T377+T379+T382+T397+T530+T579+T583+T585</f>
        <v>7245.1364500000009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BK132+BK377+BK379+BK382+BK397+BK530+BK579+BK583+BK585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SUM(P133:P376)</f>
        <v>13549.730701999997</v>
      </c>
      <c r="Q132" s="140"/>
      <c r="R132" s="141">
        <f>SUM(R133:R376)</f>
        <v>11139.398759200001</v>
      </c>
      <c r="S132" s="140"/>
      <c r="T132" s="142">
        <f>SUM(T133:T376)</f>
        <v>7245.1364500000009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SUM(BK133:BK376)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2347.9499999999998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183.14009999999999</v>
      </c>
      <c r="Q133" s="157">
        <v>0</v>
      </c>
      <c r="R133" s="157">
        <f>Q133*H133</f>
        <v>0</v>
      </c>
      <c r="S133" s="157">
        <v>0.5</v>
      </c>
      <c r="T133" s="158">
        <f>S133*H133</f>
        <v>1173.9749999999999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3" customFormat="1">
      <c r="B134" s="161"/>
      <c r="D134" s="162" t="s">
        <v>220</v>
      </c>
      <c r="E134" s="163" t="s">
        <v>1</v>
      </c>
      <c r="F134" s="164" t="s">
        <v>1138</v>
      </c>
      <c r="H134" s="163" t="s">
        <v>1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3" t="s">
        <v>220</v>
      </c>
      <c r="AU134" s="163" t="s">
        <v>80</v>
      </c>
      <c r="AV134" s="13" t="s">
        <v>78</v>
      </c>
      <c r="AW134" s="13" t="s">
        <v>27</v>
      </c>
      <c r="AX134" s="13" t="s">
        <v>71</v>
      </c>
      <c r="AY134" s="163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1139</v>
      </c>
      <c r="H135" s="171">
        <v>5.5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1140</v>
      </c>
      <c r="H136" s="171">
        <v>5.5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>
      <c r="B137" s="168"/>
      <c r="D137" s="162" t="s">
        <v>220</v>
      </c>
      <c r="E137" s="169" t="s">
        <v>1</v>
      </c>
      <c r="F137" s="170" t="s">
        <v>1141</v>
      </c>
      <c r="H137" s="171">
        <v>5.5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1142</v>
      </c>
      <c r="H138" s="171">
        <v>5.5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1143</v>
      </c>
      <c r="H139" s="171">
        <v>5.5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4" customFormat="1">
      <c r="B140" s="168"/>
      <c r="D140" s="162" t="s">
        <v>220</v>
      </c>
      <c r="E140" s="169" t="s">
        <v>1</v>
      </c>
      <c r="F140" s="170" t="s">
        <v>1144</v>
      </c>
      <c r="H140" s="171">
        <v>5.5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6" customFormat="1">
      <c r="B141" s="195"/>
      <c r="D141" s="162" t="s">
        <v>220</v>
      </c>
      <c r="E141" s="196" t="s">
        <v>1</v>
      </c>
      <c r="F141" s="197" t="s">
        <v>648</v>
      </c>
      <c r="H141" s="198">
        <v>33</v>
      </c>
      <c r="L141" s="195"/>
      <c r="M141" s="199"/>
      <c r="N141" s="200"/>
      <c r="O141" s="200"/>
      <c r="P141" s="200"/>
      <c r="Q141" s="200"/>
      <c r="R141" s="200"/>
      <c r="S141" s="200"/>
      <c r="T141" s="201"/>
      <c r="AT141" s="196" t="s">
        <v>220</v>
      </c>
      <c r="AU141" s="196" t="s">
        <v>80</v>
      </c>
      <c r="AV141" s="16" t="s">
        <v>226</v>
      </c>
      <c r="AW141" s="16" t="s">
        <v>27</v>
      </c>
      <c r="AX141" s="16" t="s">
        <v>71</v>
      </c>
      <c r="AY141" s="196" t="s">
        <v>212</v>
      </c>
    </row>
    <row r="142" spans="1:65" s="13" customFormat="1">
      <c r="B142" s="161"/>
      <c r="D142" s="162" t="s">
        <v>220</v>
      </c>
      <c r="E142" s="163" t="s">
        <v>1</v>
      </c>
      <c r="F142" s="164" t="s">
        <v>1145</v>
      </c>
      <c r="H142" s="163" t="s">
        <v>1</v>
      </c>
      <c r="L142" s="161"/>
      <c r="M142" s="165"/>
      <c r="N142" s="166"/>
      <c r="O142" s="166"/>
      <c r="P142" s="166"/>
      <c r="Q142" s="166"/>
      <c r="R142" s="166"/>
      <c r="S142" s="166"/>
      <c r="T142" s="167"/>
      <c r="AT142" s="163" t="s">
        <v>220</v>
      </c>
      <c r="AU142" s="163" t="s">
        <v>80</v>
      </c>
      <c r="AV142" s="13" t="s">
        <v>78</v>
      </c>
      <c r="AW142" s="13" t="s">
        <v>27</v>
      </c>
      <c r="AX142" s="13" t="s">
        <v>71</v>
      </c>
      <c r="AY142" s="163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1146</v>
      </c>
      <c r="H143" s="171">
        <v>497.53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>
      <c r="B144" s="168"/>
      <c r="D144" s="162" t="s">
        <v>220</v>
      </c>
      <c r="E144" s="169" t="s">
        <v>1</v>
      </c>
      <c r="F144" s="170" t="s">
        <v>1147</v>
      </c>
      <c r="H144" s="171">
        <v>825.55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1148</v>
      </c>
      <c r="H145" s="171">
        <v>163.57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1149</v>
      </c>
      <c r="H146" s="171">
        <v>55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1150</v>
      </c>
      <c r="H147" s="171">
        <v>435.38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1151</v>
      </c>
      <c r="H148" s="171">
        <v>54.67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1152</v>
      </c>
      <c r="H149" s="171">
        <v>66.77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1153</v>
      </c>
      <c r="H150" s="171">
        <v>216.48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6" customFormat="1">
      <c r="B151" s="195"/>
      <c r="D151" s="162" t="s">
        <v>220</v>
      </c>
      <c r="E151" s="196" t="s">
        <v>1</v>
      </c>
      <c r="F151" s="197" t="s">
        <v>648</v>
      </c>
      <c r="H151" s="198">
        <v>2314.9499999999998</v>
      </c>
      <c r="L151" s="195"/>
      <c r="M151" s="199"/>
      <c r="N151" s="200"/>
      <c r="O151" s="200"/>
      <c r="P151" s="200"/>
      <c r="Q151" s="200"/>
      <c r="R151" s="200"/>
      <c r="S151" s="200"/>
      <c r="T151" s="201"/>
      <c r="AT151" s="196" t="s">
        <v>220</v>
      </c>
      <c r="AU151" s="196" t="s">
        <v>80</v>
      </c>
      <c r="AV151" s="16" t="s">
        <v>226</v>
      </c>
      <c r="AW151" s="16" t="s">
        <v>27</v>
      </c>
      <c r="AX151" s="16" t="s">
        <v>71</v>
      </c>
      <c r="AY151" s="196" t="s">
        <v>212</v>
      </c>
    </row>
    <row r="152" spans="1:65" s="15" customFormat="1">
      <c r="B152" s="175"/>
      <c r="D152" s="162" t="s">
        <v>220</v>
      </c>
      <c r="E152" s="176" t="s">
        <v>1</v>
      </c>
      <c r="F152" s="177" t="s">
        <v>233</v>
      </c>
      <c r="H152" s="178">
        <v>2347.9499999999998</v>
      </c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220</v>
      </c>
      <c r="AU152" s="176" t="s">
        <v>80</v>
      </c>
      <c r="AV152" s="15" t="s">
        <v>218</v>
      </c>
      <c r="AW152" s="15" t="s">
        <v>27</v>
      </c>
      <c r="AX152" s="15" t="s">
        <v>78</v>
      </c>
      <c r="AY152" s="176" t="s">
        <v>212</v>
      </c>
    </row>
    <row r="153" spans="1:65" s="2" customFormat="1" ht="66.75" customHeight="1">
      <c r="A153" s="30"/>
      <c r="B153" s="147"/>
      <c r="C153" s="148" t="s">
        <v>80</v>
      </c>
      <c r="D153" s="148" t="s">
        <v>214</v>
      </c>
      <c r="E153" s="149" t="s">
        <v>630</v>
      </c>
      <c r="F153" s="150" t="s">
        <v>631</v>
      </c>
      <c r="G153" s="151" t="s">
        <v>217</v>
      </c>
      <c r="H153" s="152">
        <v>10230.700000000001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0.11899999999999999</v>
      </c>
      <c r="P153" s="157">
        <f>O153*H153</f>
        <v>1217.4533000000001</v>
      </c>
      <c r="Q153" s="157">
        <v>0</v>
      </c>
      <c r="R153" s="157">
        <f>Q153*H153</f>
        <v>0</v>
      </c>
      <c r="S153" s="157">
        <v>0.44</v>
      </c>
      <c r="T153" s="158">
        <f>S153*H153</f>
        <v>4501.5080000000007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1154</v>
      </c>
    </row>
    <row r="154" spans="1:65" s="13" customFormat="1">
      <c r="B154" s="161"/>
      <c r="D154" s="162" t="s">
        <v>220</v>
      </c>
      <c r="E154" s="163" t="s">
        <v>1</v>
      </c>
      <c r="F154" s="164" t="s">
        <v>633</v>
      </c>
      <c r="H154" s="163" t="s">
        <v>1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3" t="s">
        <v>220</v>
      </c>
      <c r="AU154" s="163" t="s">
        <v>80</v>
      </c>
      <c r="AV154" s="13" t="s">
        <v>78</v>
      </c>
      <c r="AW154" s="13" t="s">
        <v>27</v>
      </c>
      <c r="AX154" s="13" t="s">
        <v>71</v>
      </c>
      <c r="AY154" s="163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1155</v>
      </c>
      <c r="H155" s="171">
        <v>1014.56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4" customFormat="1">
      <c r="B156" s="168"/>
      <c r="D156" s="162" t="s">
        <v>220</v>
      </c>
      <c r="E156" s="169" t="s">
        <v>1</v>
      </c>
      <c r="F156" s="170" t="s">
        <v>1156</v>
      </c>
      <c r="H156" s="171">
        <v>2524.6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71</v>
      </c>
      <c r="AY156" s="169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1157</v>
      </c>
      <c r="H157" s="171">
        <v>931.48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1158</v>
      </c>
      <c r="H158" s="171">
        <v>819.03599999999994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4" customFormat="1">
      <c r="B159" s="168"/>
      <c r="D159" s="162" t="s">
        <v>220</v>
      </c>
      <c r="E159" s="169" t="s">
        <v>1</v>
      </c>
      <c r="F159" s="170" t="s">
        <v>1159</v>
      </c>
      <c r="H159" s="171">
        <v>655.62400000000002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71</v>
      </c>
      <c r="AY159" s="169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1160</v>
      </c>
      <c r="H160" s="171">
        <v>1956.3720000000001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1161</v>
      </c>
      <c r="H161" s="171">
        <v>654.67399999999998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4" customFormat="1">
      <c r="B162" s="168"/>
      <c r="D162" s="162" t="s">
        <v>220</v>
      </c>
      <c r="E162" s="169" t="s">
        <v>1</v>
      </c>
      <c r="F162" s="170" t="s">
        <v>1162</v>
      </c>
      <c r="H162" s="171">
        <v>293.31599999999997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71</v>
      </c>
      <c r="AY162" s="169" t="s">
        <v>212</v>
      </c>
    </row>
    <row r="163" spans="1:65" s="14" customFormat="1">
      <c r="B163" s="168"/>
      <c r="D163" s="162" t="s">
        <v>220</v>
      </c>
      <c r="E163" s="169" t="s">
        <v>1</v>
      </c>
      <c r="F163" s="170" t="s">
        <v>1163</v>
      </c>
      <c r="H163" s="171">
        <v>308.03399999999999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71</v>
      </c>
      <c r="AY163" s="169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1164</v>
      </c>
      <c r="H164" s="171">
        <v>1073.0039999999999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71</v>
      </c>
      <c r="AY164" s="169" t="s">
        <v>212</v>
      </c>
    </row>
    <row r="165" spans="1:65" s="16" customFormat="1">
      <c r="B165" s="195"/>
      <c r="D165" s="162" t="s">
        <v>220</v>
      </c>
      <c r="E165" s="196" t="s">
        <v>1</v>
      </c>
      <c r="F165" s="197" t="s">
        <v>648</v>
      </c>
      <c r="H165" s="198">
        <v>10230.700000000001</v>
      </c>
      <c r="L165" s="195"/>
      <c r="M165" s="199"/>
      <c r="N165" s="200"/>
      <c r="O165" s="200"/>
      <c r="P165" s="200"/>
      <c r="Q165" s="200"/>
      <c r="R165" s="200"/>
      <c r="S165" s="200"/>
      <c r="T165" s="201"/>
      <c r="AT165" s="196" t="s">
        <v>220</v>
      </c>
      <c r="AU165" s="196" t="s">
        <v>80</v>
      </c>
      <c r="AV165" s="16" t="s">
        <v>226</v>
      </c>
      <c r="AW165" s="16" t="s">
        <v>27</v>
      </c>
      <c r="AX165" s="16" t="s">
        <v>78</v>
      </c>
      <c r="AY165" s="196" t="s">
        <v>212</v>
      </c>
    </row>
    <row r="166" spans="1:65" s="2" customFormat="1" ht="62.65" customHeight="1">
      <c r="A166" s="30"/>
      <c r="B166" s="147"/>
      <c r="C166" s="148" t="s">
        <v>226</v>
      </c>
      <c r="D166" s="148" t="s">
        <v>214</v>
      </c>
      <c r="E166" s="149" t="s">
        <v>223</v>
      </c>
      <c r="F166" s="150" t="s">
        <v>224</v>
      </c>
      <c r="G166" s="151" t="s">
        <v>217</v>
      </c>
      <c r="H166" s="152">
        <v>2359.9499999999998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0.19400000000000001</v>
      </c>
      <c r="P166" s="157">
        <f>O166*H166</f>
        <v>457.83029999999997</v>
      </c>
      <c r="Q166" s="157">
        <v>0</v>
      </c>
      <c r="R166" s="157">
        <f>Q166*H166</f>
        <v>0</v>
      </c>
      <c r="S166" s="157">
        <v>0.32500000000000001</v>
      </c>
      <c r="T166" s="158">
        <f>S166*H166</f>
        <v>766.98374999999999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225</v>
      </c>
    </row>
    <row r="167" spans="1:65" s="13" customFormat="1">
      <c r="B167" s="161"/>
      <c r="D167" s="162" t="s">
        <v>220</v>
      </c>
      <c r="E167" s="163" t="s">
        <v>1</v>
      </c>
      <c r="F167" s="164" t="s">
        <v>1165</v>
      </c>
      <c r="H167" s="163" t="s">
        <v>1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3" t="s">
        <v>220</v>
      </c>
      <c r="AU167" s="163" t="s">
        <v>80</v>
      </c>
      <c r="AV167" s="13" t="s">
        <v>78</v>
      </c>
      <c r="AW167" s="13" t="s">
        <v>27</v>
      </c>
      <c r="AX167" s="13" t="s">
        <v>71</v>
      </c>
      <c r="AY167" s="163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1166</v>
      </c>
      <c r="H168" s="171">
        <v>7.5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4" customFormat="1">
      <c r="B169" s="168"/>
      <c r="D169" s="162" t="s">
        <v>220</v>
      </c>
      <c r="E169" s="169" t="s">
        <v>1</v>
      </c>
      <c r="F169" s="170" t="s">
        <v>1167</v>
      </c>
      <c r="H169" s="171">
        <v>7.5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71</v>
      </c>
      <c r="AY169" s="169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1168</v>
      </c>
      <c r="H170" s="171">
        <v>7.5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4" customFormat="1">
      <c r="B171" s="168"/>
      <c r="D171" s="162" t="s">
        <v>220</v>
      </c>
      <c r="E171" s="169" t="s">
        <v>1</v>
      </c>
      <c r="F171" s="170" t="s">
        <v>1169</v>
      </c>
      <c r="H171" s="171">
        <v>7.5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71</v>
      </c>
      <c r="AY171" s="169" t="s">
        <v>212</v>
      </c>
    </row>
    <row r="172" spans="1:65" s="14" customFormat="1">
      <c r="B172" s="168"/>
      <c r="D172" s="162" t="s">
        <v>220</v>
      </c>
      <c r="E172" s="169" t="s">
        <v>1</v>
      </c>
      <c r="F172" s="170" t="s">
        <v>1170</v>
      </c>
      <c r="H172" s="171">
        <v>7.5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71</v>
      </c>
      <c r="AY172" s="169" t="s">
        <v>212</v>
      </c>
    </row>
    <row r="173" spans="1:65" s="14" customFormat="1">
      <c r="B173" s="168"/>
      <c r="D173" s="162" t="s">
        <v>220</v>
      </c>
      <c r="E173" s="169" t="s">
        <v>1</v>
      </c>
      <c r="F173" s="170" t="s">
        <v>1171</v>
      </c>
      <c r="H173" s="171">
        <v>7.5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71</v>
      </c>
      <c r="AY173" s="169" t="s">
        <v>212</v>
      </c>
    </row>
    <row r="174" spans="1:65" s="16" customFormat="1">
      <c r="B174" s="195"/>
      <c r="D174" s="162" t="s">
        <v>220</v>
      </c>
      <c r="E174" s="196" t="s">
        <v>1</v>
      </c>
      <c r="F174" s="197" t="s">
        <v>648</v>
      </c>
      <c r="H174" s="198">
        <v>45</v>
      </c>
      <c r="L174" s="195"/>
      <c r="M174" s="199"/>
      <c r="N174" s="200"/>
      <c r="O174" s="200"/>
      <c r="P174" s="200"/>
      <c r="Q174" s="200"/>
      <c r="R174" s="200"/>
      <c r="S174" s="200"/>
      <c r="T174" s="201"/>
      <c r="AT174" s="196" t="s">
        <v>220</v>
      </c>
      <c r="AU174" s="196" t="s">
        <v>80</v>
      </c>
      <c r="AV174" s="16" t="s">
        <v>226</v>
      </c>
      <c r="AW174" s="16" t="s">
        <v>27</v>
      </c>
      <c r="AX174" s="16" t="s">
        <v>71</v>
      </c>
      <c r="AY174" s="196" t="s">
        <v>212</v>
      </c>
    </row>
    <row r="175" spans="1:65" s="13" customFormat="1">
      <c r="B175" s="161"/>
      <c r="D175" s="162" t="s">
        <v>220</v>
      </c>
      <c r="E175" s="163" t="s">
        <v>1</v>
      </c>
      <c r="F175" s="164" t="s">
        <v>1172</v>
      </c>
      <c r="H175" s="163" t="s">
        <v>1</v>
      </c>
      <c r="L175" s="161"/>
      <c r="M175" s="165"/>
      <c r="N175" s="166"/>
      <c r="O175" s="166"/>
      <c r="P175" s="166"/>
      <c r="Q175" s="166"/>
      <c r="R175" s="166"/>
      <c r="S175" s="166"/>
      <c r="T175" s="167"/>
      <c r="AT175" s="163" t="s">
        <v>220</v>
      </c>
      <c r="AU175" s="163" t="s">
        <v>80</v>
      </c>
      <c r="AV175" s="13" t="s">
        <v>78</v>
      </c>
      <c r="AW175" s="13" t="s">
        <v>27</v>
      </c>
      <c r="AX175" s="13" t="s">
        <v>71</v>
      </c>
      <c r="AY175" s="163" t="s">
        <v>212</v>
      </c>
    </row>
    <row r="176" spans="1:65" s="14" customFormat="1">
      <c r="B176" s="168"/>
      <c r="D176" s="162" t="s">
        <v>220</v>
      </c>
      <c r="E176" s="169" t="s">
        <v>1</v>
      </c>
      <c r="F176" s="170" t="s">
        <v>1146</v>
      </c>
      <c r="H176" s="171">
        <v>497.53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71</v>
      </c>
      <c r="AY176" s="169" t="s">
        <v>212</v>
      </c>
    </row>
    <row r="177" spans="1:65" s="14" customFormat="1">
      <c r="B177" s="168"/>
      <c r="D177" s="162" t="s">
        <v>220</v>
      </c>
      <c r="E177" s="169" t="s">
        <v>1</v>
      </c>
      <c r="F177" s="170" t="s">
        <v>1147</v>
      </c>
      <c r="H177" s="171">
        <v>825.55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71</v>
      </c>
      <c r="AY177" s="169" t="s">
        <v>212</v>
      </c>
    </row>
    <row r="178" spans="1:65" s="14" customFormat="1">
      <c r="B178" s="168"/>
      <c r="D178" s="162" t="s">
        <v>220</v>
      </c>
      <c r="E178" s="169" t="s">
        <v>1</v>
      </c>
      <c r="F178" s="170" t="s">
        <v>1148</v>
      </c>
      <c r="H178" s="171">
        <v>163.57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71</v>
      </c>
      <c r="AY178" s="169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1149</v>
      </c>
      <c r="H179" s="171">
        <v>55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1150</v>
      </c>
      <c r="H180" s="171">
        <v>435.38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4" customFormat="1">
      <c r="B181" s="168"/>
      <c r="D181" s="162" t="s">
        <v>220</v>
      </c>
      <c r="E181" s="169" t="s">
        <v>1</v>
      </c>
      <c r="F181" s="170" t="s">
        <v>1151</v>
      </c>
      <c r="H181" s="171">
        <v>54.67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1152</v>
      </c>
      <c r="H182" s="171">
        <v>66.77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71</v>
      </c>
      <c r="AY182" s="169" t="s">
        <v>212</v>
      </c>
    </row>
    <row r="183" spans="1:65" s="14" customFormat="1">
      <c r="B183" s="168"/>
      <c r="D183" s="162" t="s">
        <v>220</v>
      </c>
      <c r="E183" s="169" t="s">
        <v>1</v>
      </c>
      <c r="F183" s="170" t="s">
        <v>1153</v>
      </c>
      <c r="H183" s="171">
        <v>216.48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6" customFormat="1">
      <c r="B184" s="195"/>
      <c r="D184" s="162" t="s">
        <v>220</v>
      </c>
      <c r="E184" s="196" t="s">
        <v>1</v>
      </c>
      <c r="F184" s="197" t="s">
        <v>648</v>
      </c>
      <c r="H184" s="198">
        <v>2314.9499999999998</v>
      </c>
      <c r="L184" s="195"/>
      <c r="M184" s="199"/>
      <c r="N184" s="200"/>
      <c r="O184" s="200"/>
      <c r="P184" s="200"/>
      <c r="Q184" s="200"/>
      <c r="R184" s="200"/>
      <c r="S184" s="200"/>
      <c r="T184" s="201"/>
      <c r="AT184" s="196" t="s">
        <v>220</v>
      </c>
      <c r="AU184" s="196" t="s">
        <v>80</v>
      </c>
      <c r="AV184" s="16" t="s">
        <v>226</v>
      </c>
      <c r="AW184" s="16" t="s">
        <v>27</v>
      </c>
      <c r="AX184" s="16" t="s">
        <v>71</v>
      </c>
      <c r="AY184" s="196" t="s">
        <v>212</v>
      </c>
    </row>
    <row r="185" spans="1:65" s="15" customFormat="1">
      <c r="B185" s="175"/>
      <c r="D185" s="162" t="s">
        <v>220</v>
      </c>
      <c r="E185" s="176" t="s">
        <v>1</v>
      </c>
      <c r="F185" s="177" t="s">
        <v>233</v>
      </c>
      <c r="H185" s="178">
        <v>2359.9499999999998</v>
      </c>
      <c r="L185" s="175"/>
      <c r="M185" s="179"/>
      <c r="N185" s="180"/>
      <c r="O185" s="180"/>
      <c r="P185" s="180"/>
      <c r="Q185" s="180"/>
      <c r="R185" s="180"/>
      <c r="S185" s="180"/>
      <c r="T185" s="181"/>
      <c r="AT185" s="176" t="s">
        <v>220</v>
      </c>
      <c r="AU185" s="176" t="s">
        <v>80</v>
      </c>
      <c r="AV185" s="15" t="s">
        <v>218</v>
      </c>
      <c r="AW185" s="15" t="s">
        <v>27</v>
      </c>
      <c r="AX185" s="15" t="s">
        <v>78</v>
      </c>
      <c r="AY185" s="176" t="s">
        <v>212</v>
      </c>
    </row>
    <row r="186" spans="1:65" s="2" customFormat="1" ht="62.65" customHeight="1">
      <c r="A186" s="30"/>
      <c r="B186" s="147"/>
      <c r="C186" s="148" t="s">
        <v>218</v>
      </c>
      <c r="D186" s="148" t="s">
        <v>214</v>
      </c>
      <c r="E186" s="149" t="s">
        <v>1173</v>
      </c>
      <c r="F186" s="150" t="s">
        <v>1174</v>
      </c>
      <c r="G186" s="151" t="s">
        <v>217</v>
      </c>
      <c r="H186" s="152">
        <v>226.59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0.05</v>
      </c>
      <c r="P186" s="157">
        <f>O186*H186</f>
        <v>11.329500000000001</v>
      </c>
      <c r="Q186" s="157">
        <v>0</v>
      </c>
      <c r="R186" s="157">
        <f>Q186*H186</f>
        <v>0</v>
      </c>
      <c r="S186" s="157">
        <v>0.17</v>
      </c>
      <c r="T186" s="158">
        <f>S186*H186</f>
        <v>38.520300000000006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229</v>
      </c>
    </row>
    <row r="187" spans="1:65" s="13" customFormat="1">
      <c r="B187" s="161"/>
      <c r="D187" s="162" t="s">
        <v>220</v>
      </c>
      <c r="E187" s="163" t="s">
        <v>1</v>
      </c>
      <c r="F187" s="164" t="s">
        <v>1175</v>
      </c>
      <c r="H187" s="163" t="s">
        <v>1</v>
      </c>
      <c r="L187" s="161"/>
      <c r="M187" s="165"/>
      <c r="N187" s="166"/>
      <c r="O187" s="166"/>
      <c r="P187" s="166"/>
      <c r="Q187" s="166"/>
      <c r="R187" s="166"/>
      <c r="S187" s="166"/>
      <c r="T187" s="167"/>
      <c r="AT187" s="163" t="s">
        <v>220</v>
      </c>
      <c r="AU187" s="163" t="s">
        <v>80</v>
      </c>
      <c r="AV187" s="13" t="s">
        <v>78</v>
      </c>
      <c r="AW187" s="13" t="s">
        <v>27</v>
      </c>
      <c r="AX187" s="13" t="s">
        <v>71</v>
      </c>
      <c r="AY187" s="163" t="s">
        <v>212</v>
      </c>
    </row>
    <row r="188" spans="1:65" s="14" customFormat="1">
      <c r="B188" s="168"/>
      <c r="D188" s="162" t="s">
        <v>220</v>
      </c>
      <c r="E188" s="169" t="s">
        <v>1</v>
      </c>
      <c r="F188" s="170" t="s">
        <v>1176</v>
      </c>
      <c r="H188" s="171">
        <v>226.59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2" customFormat="1" ht="55.5" customHeight="1">
      <c r="A189" s="30"/>
      <c r="B189" s="147"/>
      <c r="C189" s="148" t="s">
        <v>240</v>
      </c>
      <c r="D189" s="148" t="s">
        <v>214</v>
      </c>
      <c r="E189" s="149" t="s">
        <v>641</v>
      </c>
      <c r="F189" s="150" t="s">
        <v>642</v>
      </c>
      <c r="G189" s="151" t="s">
        <v>217</v>
      </c>
      <c r="H189" s="152">
        <v>2450.4499999999998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7.8E-2</v>
      </c>
      <c r="P189" s="157">
        <f>O189*H189</f>
        <v>191.13509999999999</v>
      </c>
      <c r="Q189" s="157">
        <v>0</v>
      </c>
      <c r="R189" s="157">
        <f>Q189*H189</f>
        <v>0</v>
      </c>
      <c r="S189" s="157">
        <v>0.22</v>
      </c>
      <c r="T189" s="158">
        <f>S189*H189</f>
        <v>539.09899999999993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1177</v>
      </c>
    </row>
    <row r="190" spans="1:65" s="13" customFormat="1">
      <c r="B190" s="161"/>
      <c r="D190" s="162" t="s">
        <v>220</v>
      </c>
      <c r="E190" s="163" t="s">
        <v>1</v>
      </c>
      <c r="F190" s="164" t="s">
        <v>1178</v>
      </c>
      <c r="H190" s="163" t="s">
        <v>1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3" t="s">
        <v>220</v>
      </c>
      <c r="AU190" s="163" t="s">
        <v>80</v>
      </c>
      <c r="AV190" s="13" t="s">
        <v>78</v>
      </c>
      <c r="AW190" s="13" t="s">
        <v>27</v>
      </c>
      <c r="AX190" s="13" t="s">
        <v>71</v>
      </c>
      <c r="AY190" s="163" t="s">
        <v>212</v>
      </c>
    </row>
    <row r="191" spans="1:65" s="14" customFormat="1">
      <c r="B191" s="168"/>
      <c r="D191" s="162" t="s">
        <v>220</v>
      </c>
      <c r="E191" s="169" t="s">
        <v>1</v>
      </c>
      <c r="F191" s="170" t="s">
        <v>1179</v>
      </c>
      <c r="H191" s="171">
        <v>11.5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>
      <c r="B192" s="168"/>
      <c r="D192" s="162" t="s">
        <v>220</v>
      </c>
      <c r="E192" s="169" t="s">
        <v>1</v>
      </c>
      <c r="F192" s="170" t="s">
        <v>1180</v>
      </c>
      <c r="H192" s="171">
        <v>11.5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2:51" s="14" customFormat="1">
      <c r="B193" s="168"/>
      <c r="D193" s="162" t="s">
        <v>220</v>
      </c>
      <c r="E193" s="169" t="s">
        <v>1</v>
      </c>
      <c r="F193" s="170" t="s">
        <v>1181</v>
      </c>
      <c r="H193" s="171">
        <v>11.5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2:51" s="14" customFormat="1">
      <c r="B194" s="168"/>
      <c r="D194" s="162" t="s">
        <v>220</v>
      </c>
      <c r="E194" s="169" t="s">
        <v>1</v>
      </c>
      <c r="F194" s="170" t="s">
        <v>1182</v>
      </c>
      <c r="H194" s="171">
        <v>11.5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2:51" s="14" customFormat="1">
      <c r="B195" s="168"/>
      <c r="D195" s="162" t="s">
        <v>220</v>
      </c>
      <c r="E195" s="169" t="s">
        <v>1</v>
      </c>
      <c r="F195" s="170" t="s">
        <v>1183</v>
      </c>
      <c r="H195" s="171">
        <v>11.5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71</v>
      </c>
      <c r="AY195" s="169" t="s">
        <v>212</v>
      </c>
    </row>
    <row r="196" spans="2:51" s="14" customFormat="1">
      <c r="B196" s="168"/>
      <c r="D196" s="162" t="s">
        <v>220</v>
      </c>
      <c r="E196" s="169" t="s">
        <v>1</v>
      </c>
      <c r="F196" s="170" t="s">
        <v>1184</v>
      </c>
      <c r="H196" s="171">
        <v>11.5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71</v>
      </c>
      <c r="AY196" s="169" t="s">
        <v>212</v>
      </c>
    </row>
    <row r="197" spans="2:51" s="13" customFormat="1">
      <c r="B197" s="161"/>
      <c r="D197" s="162" t="s">
        <v>220</v>
      </c>
      <c r="E197" s="163" t="s">
        <v>1</v>
      </c>
      <c r="F197" s="164" t="s">
        <v>1185</v>
      </c>
      <c r="H197" s="163" t="s">
        <v>1</v>
      </c>
      <c r="L197" s="161"/>
      <c r="M197" s="165"/>
      <c r="N197" s="166"/>
      <c r="O197" s="166"/>
      <c r="P197" s="166"/>
      <c r="Q197" s="166"/>
      <c r="R197" s="166"/>
      <c r="S197" s="166"/>
      <c r="T197" s="167"/>
      <c r="AT197" s="163" t="s">
        <v>220</v>
      </c>
      <c r="AU197" s="163" t="s">
        <v>80</v>
      </c>
      <c r="AV197" s="13" t="s">
        <v>78</v>
      </c>
      <c r="AW197" s="13" t="s">
        <v>27</v>
      </c>
      <c r="AX197" s="13" t="s">
        <v>71</v>
      </c>
      <c r="AY197" s="163" t="s">
        <v>212</v>
      </c>
    </row>
    <row r="198" spans="2:51" s="14" customFormat="1">
      <c r="B198" s="168"/>
      <c r="D198" s="162" t="s">
        <v>220</v>
      </c>
      <c r="E198" s="169" t="s">
        <v>1</v>
      </c>
      <c r="F198" s="170" t="s">
        <v>1186</v>
      </c>
      <c r="H198" s="171">
        <v>9.5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2:51" s="14" customFormat="1">
      <c r="B199" s="168"/>
      <c r="D199" s="162" t="s">
        <v>220</v>
      </c>
      <c r="E199" s="169" t="s">
        <v>1</v>
      </c>
      <c r="F199" s="170" t="s">
        <v>1187</v>
      </c>
      <c r="H199" s="171">
        <v>9.5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71</v>
      </c>
      <c r="AY199" s="169" t="s">
        <v>212</v>
      </c>
    </row>
    <row r="200" spans="2:51" s="14" customFormat="1">
      <c r="B200" s="168"/>
      <c r="D200" s="162" t="s">
        <v>220</v>
      </c>
      <c r="E200" s="169" t="s">
        <v>1</v>
      </c>
      <c r="F200" s="170" t="s">
        <v>1188</v>
      </c>
      <c r="H200" s="171">
        <v>9.5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2:51" s="14" customFormat="1">
      <c r="B201" s="168"/>
      <c r="D201" s="162" t="s">
        <v>220</v>
      </c>
      <c r="E201" s="169" t="s">
        <v>1</v>
      </c>
      <c r="F201" s="170" t="s">
        <v>1189</v>
      </c>
      <c r="H201" s="171">
        <v>9.5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71</v>
      </c>
      <c r="AY201" s="169" t="s">
        <v>212</v>
      </c>
    </row>
    <row r="202" spans="2:51" s="14" customFormat="1">
      <c r="B202" s="168"/>
      <c r="D202" s="162" t="s">
        <v>220</v>
      </c>
      <c r="E202" s="169" t="s">
        <v>1</v>
      </c>
      <c r="F202" s="170" t="s">
        <v>1190</v>
      </c>
      <c r="H202" s="171">
        <v>9.5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71</v>
      </c>
      <c r="AY202" s="169" t="s">
        <v>212</v>
      </c>
    </row>
    <row r="203" spans="2:51" s="14" customFormat="1">
      <c r="B203" s="168"/>
      <c r="D203" s="162" t="s">
        <v>220</v>
      </c>
      <c r="E203" s="169" t="s">
        <v>1</v>
      </c>
      <c r="F203" s="170" t="s">
        <v>1191</v>
      </c>
      <c r="H203" s="171">
        <v>9.5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71</v>
      </c>
      <c r="AY203" s="169" t="s">
        <v>212</v>
      </c>
    </row>
    <row r="204" spans="2:51" s="13" customFormat="1">
      <c r="B204" s="161"/>
      <c r="D204" s="162" t="s">
        <v>220</v>
      </c>
      <c r="E204" s="163" t="s">
        <v>1</v>
      </c>
      <c r="F204" s="164" t="s">
        <v>1192</v>
      </c>
      <c r="H204" s="163" t="s">
        <v>1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3" t="s">
        <v>220</v>
      </c>
      <c r="AU204" s="163" t="s">
        <v>80</v>
      </c>
      <c r="AV204" s="13" t="s">
        <v>78</v>
      </c>
      <c r="AW204" s="13" t="s">
        <v>27</v>
      </c>
      <c r="AX204" s="13" t="s">
        <v>71</v>
      </c>
      <c r="AY204" s="163" t="s">
        <v>212</v>
      </c>
    </row>
    <row r="205" spans="2:51" s="14" customFormat="1">
      <c r="B205" s="168"/>
      <c r="D205" s="162" t="s">
        <v>220</v>
      </c>
      <c r="E205" s="169" t="s">
        <v>1</v>
      </c>
      <c r="F205" s="170" t="s">
        <v>1146</v>
      </c>
      <c r="H205" s="171">
        <v>497.53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2:51" s="14" customFormat="1">
      <c r="B206" s="168"/>
      <c r="D206" s="162" t="s">
        <v>220</v>
      </c>
      <c r="E206" s="169" t="s">
        <v>1</v>
      </c>
      <c r="F206" s="170" t="s">
        <v>1147</v>
      </c>
      <c r="H206" s="171">
        <v>825.55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71</v>
      </c>
      <c r="AY206" s="169" t="s">
        <v>212</v>
      </c>
    </row>
    <row r="207" spans="2:51" s="14" customFormat="1">
      <c r="B207" s="168"/>
      <c r="D207" s="162" t="s">
        <v>220</v>
      </c>
      <c r="E207" s="169" t="s">
        <v>1</v>
      </c>
      <c r="F207" s="170" t="s">
        <v>1148</v>
      </c>
      <c r="H207" s="171">
        <v>163.57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71</v>
      </c>
      <c r="AY207" s="169" t="s">
        <v>212</v>
      </c>
    </row>
    <row r="208" spans="2:51" s="14" customFormat="1">
      <c r="B208" s="168"/>
      <c r="D208" s="162" t="s">
        <v>220</v>
      </c>
      <c r="E208" s="169" t="s">
        <v>1</v>
      </c>
      <c r="F208" s="170" t="s">
        <v>1149</v>
      </c>
      <c r="H208" s="171">
        <v>55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71</v>
      </c>
      <c r="AY208" s="169" t="s">
        <v>212</v>
      </c>
    </row>
    <row r="209" spans="1:65" s="14" customFormat="1">
      <c r="B209" s="168"/>
      <c r="D209" s="162" t="s">
        <v>220</v>
      </c>
      <c r="E209" s="169" t="s">
        <v>1</v>
      </c>
      <c r="F209" s="170" t="s">
        <v>1150</v>
      </c>
      <c r="H209" s="171">
        <v>435.38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4" customFormat="1">
      <c r="B210" s="168"/>
      <c r="D210" s="162" t="s">
        <v>220</v>
      </c>
      <c r="E210" s="169" t="s">
        <v>1</v>
      </c>
      <c r="F210" s="170" t="s">
        <v>1151</v>
      </c>
      <c r="H210" s="171">
        <v>54.67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1152</v>
      </c>
      <c r="H211" s="171">
        <v>66.77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>
      <c r="B212" s="168"/>
      <c r="D212" s="162" t="s">
        <v>220</v>
      </c>
      <c r="E212" s="169" t="s">
        <v>1</v>
      </c>
      <c r="F212" s="170" t="s">
        <v>1153</v>
      </c>
      <c r="H212" s="171">
        <v>216.48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4" customFormat="1">
      <c r="B213" s="168"/>
      <c r="D213" s="162" t="s">
        <v>220</v>
      </c>
      <c r="E213" s="169" t="s">
        <v>1</v>
      </c>
      <c r="F213" s="170" t="s">
        <v>1191</v>
      </c>
      <c r="H213" s="171">
        <v>9.5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71</v>
      </c>
      <c r="AY213" s="169" t="s">
        <v>212</v>
      </c>
    </row>
    <row r="214" spans="1:65" s="16" customFormat="1">
      <c r="B214" s="195"/>
      <c r="D214" s="162" t="s">
        <v>220</v>
      </c>
      <c r="E214" s="196" t="s">
        <v>1</v>
      </c>
      <c r="F214" s="197" t="s">
        <v>648</v>
      </c>
      <c r="H214" s="198">
        <v>2450.4499999999998</v>
      </c>
      <c r="L214" s="195"/>
      <c r="M214" s="199"/>
      <c r="N214" s="200"/>
      <c r="O214" s="200"/>
      <c r="P214" s="200"/>
      <c r="Q214" s="200"/>
      <c r="R214" s="200"/>
      <c r="S214" s="200"/>
      <c r="T214" s="201"/>
      <c r="AT214" s="196" t="s">
        <v>220</v>
      </c>
      <c r="AU214" s="196" t="s">
        <v>80</v>
      </c>
      <c r="AV214" s="16" t="s">
        <v>226</v>
      </c>
      <c r="AW214" s="16" t="s">
        <v>27</v>
      </c>
      <c r="AX214" s="16" t="s">
        <v>71</v>
      </c>
      <c r="AY214" s="196" t="s">
        <v>212</v>
      </c>
    </row>
    <row r="215" spans="1:65" s="15" customFormat="1">
      <c r="B215" s="175"/>
      <c r="D215" s="162" t="s">
        <v>220</v>
      </c>
      <c r="E215" s="176" t="s">
        <v>1</v>
      </c>
      <c r="F215" s="177" t="s">
        <v>233</v>
      </c>
      <c r="H215" s="178">
        <v>2450.4499999999998</v>
      </c>
      <c r="L215" s="175"/>
      <c r="M215" s="179"/>
      <c r="N215" s="180"/>
      <c r="O215" s="180"/>
      <c r="P215" s="180"/>
      <c r="Q215" s="180"/>
      <c r="R215" s="180"/>
      <c r="S215" s="180"/>
      <c r="T215" s="181"/>
      <c r="AT215" s="176" t="s">
        <v>220</v>
      </c>
      <c r="AU215" s="176" t="s">
        <v>80</v>
      </c>
      <c r="AV215" s="15" t="s">
        <v>218</v>
      </c>
      <c r="AW215" s="15" t="s">
        <v>27</v>
      </c>
      <c r="AX215" s="15" t="s">
        <v>78</v>
      </c>
      <c r="AY215" s="176" t="s">
        <v>212</v>
      </c>
    </row>
    <row r="216" spans="1:65" s="2" customFormat="1" ht="55.5" customHeight="1">
      <c r="A216" s="30"/>
      <c r="B216" s="147"/>
      <c r="C216" s="148" t="s">
        <v>246</v>
      </c>
      <c r="D216" s="148" t="s">
        <v>214</v>
      </c>
      <c r="E216" s="149" t="s">
        <v>230</v>
      </c>
      <c r="F216" s="150" t="s">
        <v>231</v>
      </c>
      <c r="G216" s="151" t="s">
        <v>217</v>
      </c>
      <c r="H216" s="152">
        <v>105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8.9999999999999993E-3</v>
      </c>
      <c r="P216" s="157">
        <f>O216*H216</f>
        <v>0.94499999999999995</v>
      </c>
      <c r="Q216" s="157">
        <v>9.0000000000000006E-5</v>
      </c>
      <c r="R216" s="157">
        <f>Q216*H216</f>
        <v>9.4500000000000001E-3</v>
      </c>
      <c r="S216" s="157">
        <v>0.115</v>
      </c>
      <c r="T216" s="158">
        <f>S216*H216</f>
        <v>12.075000000000001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232</v>
      </c>
    </row>
    <row r="217" spans="1:65" s="13" customFormat="1">
      <c r="B217" s="161"/>
      <c r="D217" s="162" t="s">
        <v>220</v>
      </c>
      <c r="E217" s="163" t="s">
        <v>1</v>
      </c>
      <c r="F217" s="164" t="s">
        <v>1193</v>
      </c>
      <c r="H217" s="163" t="s">
        <v>1</v>
      </c>
      <c r="L217" s="161"/>
      <c r="M217" s="165"/>
      <c r="N217" s="166"/>
      <c r="O217" s="166"/>
      <c r="P217" s="166"/>
      <c r="Q217" s="166"/>
      <c r="R217" s="166"/>
      <c r="S217" s="166"/>
      <c r="T217" s="167"/>
      <c r="AT217" s="163" t="s">
        <v>220</v>
      </c>
      <c r="AU217" s="163" t="s">
        <v>80</v>
      </c>
      <c r="AV217" s="13" t="s">
        <v>78</v>
      </c>
      <c r="AW217" s="13" t="s">
        <v>27</v>
      </c>
      <c r="AX217" s="13" t="s">
        <v>71</v>
      </c>
      <c r="AY217" s="163" t="s">
        <v>212</v>
      </c>
    </row>
    <row r="218" spans="1:65" s="14" customFormat="1">
      <c r="B218" s="168"/>
      <c r="D218" s="162" t="s">
        <v>220</v>
      </c>
      <c r="E218" s="169" t="s">
        <v>1</v>
      </c>
      <c r="F218" s="170" t="s">
        <v>1194</v>
      </c>
      <c r="H218" s="171">
        <v>17.5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71</v>
      </c>
      <c r="AY218" s="169" t="s">
        <v>212</v>
      </c>
    </row>
    <row r="219" spans="1:65" s="14" customFormat="1">
      <c r="B219" s="168"/>
      <c r="D219" s="162" t="s">
        <v>220</v>
      </c>
      <c r="E219" s="169" t="s">
        <v>1</v>
      </c>
      <c r="F219" s="170" t="s">
        <v>1195</v>
      </c>
      <c r="H219" s="171">
        <v>17.5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1196</v>
      </c>
      <c r="H220" s="171">
        <v>17.5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4" customFormat="1">
      <c r="B221" s="168"/>
      <c r="D221" s="162" t="s">
        <v>220</v>
      </c>
      <c r="E221" s="169" t="s">
        <v>1</v>
      </c>
      <c r="F221" s="170" t="s">
        <v>1197</v>
      </c>
      <c r="H221" s="171">
        <v>17.5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71</v>
      </c>
      <c r="AY221" s="169" t="s">
        <v>212</v>
      </c>
    </row>
    <row r="222" spans="1:65" s="14" customFormat="1">
      <c r="B222" s="168"/>
      <c r="D222" s="162" t="s">
        <v>220</v>
      </c>
      <c r="E222" s="169" t="s">
        <v>1</v>
      </c>
      <c r="F222" s="170" t="s">
        <v>1198</v>
      </c>
      <c r="H222" s="171">
        <v>17.5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>
      <c r="B223" s="168"/>
      <c r="D223" s="162" t="s">
        <v>220</v>
      </c>
      <c r="E223" s="169" t="s">
        <v>1</v>
      </c>
      <c r="F223" s="170" t="s">
        <v>1199</v>
      </c>
      <c r="H223" s="171">
        <v>17.5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6" customFormat="1">
      <c r="B224" s="195"/>
      <c r="D224" s="162" t="s">
        <v>220</v>
      </c>
      <c r="E224" s="196" t="s">
        <v>1</v>
      </c>
      <c r="F224" s="197" t="s">
        <v>648</v>
      </c>
      <c r="H224" s="198">
        <v>105</v>
      </c>
      <c r="L224" s="195"/>
      <c r="M224" s="199"/>
      <c r="N224" s="200"/>
      <c r="O224" s="200"/>
      <c r="P224" s="200"/>
      <c r="Q224" s="200"/>
      <c r="R224" s="200"/>
      <c r="S224" s="200"/>
      <c r="T224" s="201"/>
      <c r="AT224" s="196" t="s">
        <v>220</v>
      </c>
      <c r="AU224" s="196" t="s">
        <v>80</v>
      </c>
      <c r="AV224" s="16" t="s">
        <v>226</v>
      </c>
      <c r="AW224" s="16" t="s">
        <v>27</v>
      </c>
      <c r="AX224" s="16" t="s">
        <v>78</v>
      </c>
      <c r="AY224" s="196" t="s">
        <v>212</v>
      </c>
    </row>
    <row r="225" spans="1:65" s="2" customFormat="1" ht="44.25" customHeight="1">
      <c r="A225" s="30"/>
      <c r="B225" s="147"/>
      <c r="C225" s="148" t="s">
        <v>941</v>
      </c>
      <c r="D225" s="148" t="s">
        <v>214</v>
      </c>
      <c r="E225" s="149" t="s">
        <v>1200</v>
      </c>
      <c r="F225" s="150" t="s">
        <v>1201</v>
      </c>
      <c r="G225" s="151" t="s">
        <v>217</v>
      </c>
      <c r="H225" s="152">
        <v>2314.9499999999998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8.9999999999999993E-3</v>
      </c>
      <c r="P225" s="157">
        <f>O225*H225</f>
        <v>20.834549999999997</v>
      </c>
      <c r="Q225" s="157">
        <v>1.0000000000000001E-5</v>
      </c>
      <c r="R225" s="157">
        <f>Q225*H225</f>
        <v>2.31495E-2</v>
      </c>
      <c r="S225" s="157">
        <v>9.1999999999999998E-2</v>
      </c>
      <c r="T225" s="158">
        <f>S225*H225</f>
        <v>212.97539999999998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1202</v>
      </c>
    </row>
    <row r="226" spans="1:65" s="13" customFormat="1">
      <c r="B226" s="161"/>
      <c r="D226" s="162" t="s">
        <v>220</v>
      </c>
      <c r="E226" s="163" t="s">
        <v>1</v>
      </c>
      <c r="F226" s="164" t="s">
        <v>1203</v>
      </c>
      <c r="H226" s="163" t="s">
        <v>1</v>
      </c>
      <c r="L226" s="161"/>
      <c r="M226" s="165"/>
      <c r="N226" s="166"/>
      <c r="O226" s="166"/>
      <c r="P226" s="166"/>
      <c r="Q226" s="166"/>
      <c r="R226" s="166"/>
      <c r="S226" s="166"/>
      <c r="T226" s="167"/>
      <c r="AT226" s="163" t="s">
        <v>220</v>
      </c>
      <c r="AU226" s="163" t="s">
        <v>80</v>
      </c>
      <c r="AV226" s="13" t="s">
        <v>78</v>
      </c>
      <c r="AW226" s="13" t="s">
        <v>27</v>
      </c>
      <c r="AX226" s="13" t="s">
        <v>71</v>
      </c>
      <c r="AY226" s="163" t="s">
        <v>212</v>
      </c>
    </row>
    <row r="227" spans="1:65" s="14" customFormat="1">
      <c r="B227" s="168"/>
      <c r="D227" s="162" t="s">
        <v>220</v>
      </c>
      <c r="E227" s="169" t="s">
        <v>1</v>
      </c>
      <c r="F227" s="170" t="s">
        <v>1146</v>
      </c>
      <c r="H227" s="171">
        <v>497.53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4" customFormat="1">
      <c r="B228" s="168"/>
      <c r="D228" s="162" t="s">
        <v>220</v>
      </c>
      <c r="E228" s="169" t="s">
        <v>1</v>
      </c>
      <c r="F228" s="170" t="s">
        <v>1147</v>
      </c>
      <c r="H228" s="171">
        <v>825.55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4" customFormat="1">
      <c r="B229" s="168"/>
      <c r="D229" s="162" t="s">
        <v>220</v>
      </c>
      <c r="E229" s="169" t="s">
        <v>1</v>
      </c>
      <c r="F229" s="170" t="s">
        <v>1148</v>
      </c>
      <c r="H229" s="171">
        <v>163.57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>
      <c r="B230" s="168"/>
      <c r="D230" s="162" t="s">
        <v>220</v>
      </c>
      <c r="E230" s="169" t="s">
        <v>1</v>
      </c>
      <c r="F230" s="170" t="s">
        <v>1149</v>
      </c>
      <c r="H230" s="171">
        <v>55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1150</v>
      </c>
      <c r="H231" s="171">
        <v>435.38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>
      <c r="B232" s="168"/>
      <c r="D232" s="162" t="s">
        <v>220</v>
      </c>
      <c r="E232" s="169" t="s">
        <v>1</v>
      </c>
      <c r="F232" s="170" t="s">
        <v>1151</v>
      </c>
      <c r="H232" s="171">
        <v>54.67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4" customFormat="1">
      <c r="B233" s="168"/>
      <c r="D233" s="162" t="s">
        <v>220</v>
      </c>
      <c r="E233" s="169" t="s">
        <v>1</v>
      </c>
      <c r="F233" s="170" t="s">
        <v>1152</v>
      </c>
      <c r="H233" s="171">
        <v>66.77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71</v>
      </c>
      <c r="AY233" s="169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1153</v>
      </c>
      <c r="H234" s="171">
        <v>216.48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6" customFormat="1">
      <c r="B235" s="195"/>
      <c r="D235" s="162" t="s">
        <v>220</v>
      </c>
      <c r="E235" s="196" t="s">
        <v>1</v>
      </c>
      <c r="F235" s="197" t="s">
        <v>648</v>
      </c>
      <c r="H235" s="198">
        <v>2314.9499999999998</v>
      </c>
      <c r="L235" s="195"/>
      <c r="M235" s="199"/>
      <c r="N235" s="200"/>
      <c r="O235" s="200"/>
      <c r="P235" s="200"/>
      <c r="Q235" s="200"/>
      <c r="R235" s="200"/>
      <c r="S235" s="200"/>
      <c r="T235" s="201"/>
      <c r="AT235" s="196" t="s">
        <v>220</v>
      </c>
      <c r="AU235" s="196" t="s">
        <v>80</v>
      </c>
      <c r="AV235" s="16" t="s">
        <v>226</v>
      </c>
      <c r="AW235" s="16" t="s">
        <v>27</v>
      </c>
      <c r="AX235" s="16" t="s">
        <v>71</v>
      </c>
      <c r="AY235" s="196" t="s">
        <v>212</v>
      </c>
    </row>
    <row r="236" spans="1:65" s="15" customFormat="1">
      <c r="B236" s="175"/>
      <c r="D236" s="162" t="s">
        <v>220</v>
      </c>
      <c r="E236" s="176" t="s">
        <v>1</v>
      </c>
      <c r="F236" s="177" t="s">
        <v>233</v>
      </c>
      <c r="H236" s="178">
        <v>2314.9499999999998</v>
      </c>
      <c r="L236" s="175"/>
      <c r="M236" s="179"/>
      <c r="N236" s="180"/>
      <c r="O236" s="180"/>
      <c r="P236" s="180"/>
      <c r="Q236" s="180"/>
      <c r="R236" s="180"/>
      <c r="S236" s="180"/>
      <c r="T236" s="181"/>
      <c r="AT236" s="176" t="s">
        <v>220</v>
      </c>
      <c r="AU236" s="176" t="s">
        <v>80</v>
      </c>
      <c r="AV236" s="15" t="s">
        <v>218</v>
      </c>
      <c r="AW236" s="15" t="s">
        <v>27</v>
      </c>
      <c r="AX236" s="15" t="s">
        <v>78</v>
      </c>
      <c r="AY236" s="176" t="s">
        <v>212</v>
      </c>
    </row>
    <row r="237" spans="1:65" s="2" customFormat="1" ht="24.2" customHeight="1">
      <c r="A237" s="30"/>
      <c r="B237" s="147"/>
      <c r="C237" s="148" t="s">
        <v>252</v>
      </c>
      <c r="D237" s="148" t="s">
        <v>214</v>
      </c>
      <c r="E237" s="149" t="s">
        <v>235</v>
      </c>
      <c r="F237" s="150" t="s">
        <v>236</v>
      </c>
      <c r="G237" s="151" t="s">
        <v>237</v>
      </c>
      <c r="H237" s="152">
        <v>1570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0.184</v>
      </c>
      <c r="P237" s="157">
        <f>O237*H237</f>
        <v>288.88</v>
      </c>
      <c r="Q237" s="157">
        <v>3.0000000000000001E-5</v>
      </c>
      <c r="R237" s="157">
        <f>Q237*H237</f>
        <v>4.7100000000000003E-2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238</v>
      </c>
    </row>
    <row r="238" spans="1:65" s="14" customFormat="1">
      <c r="B238" s="168"/>
      <c r="D238" s="162" t="s">
        <v>220</v>
      </c>
      <c r="E238" s="169" t="s">
        <v>1</v>
      </c>
      <c r="F238" s="170" t="s">
        <v>1204</v>
      </c>
      <c r="H238" s="171">
        <v>1570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37.9" customHeight="1">
      <c r="A239" s="30"/>
      <c r="B239" s="147"/>
      <c r="C239" s="148" t="s">
        <v>257</v>
      </c>
      <c r="D239" s="148" t="s">
        <v>214</v>
      </c>
      <c r="E239" s="149" t="s">
        <v>241</v>
      </c>
      <c r="F239" s="150" t="s">
        <v>242</v>
      </c>
      <c r="G239" s="151" t="s">
        <v>243</v>
      </c>
      <c r="H239" s="152">
        <v>313.69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</v>
      </c>
      <c r="P239" s="157">
        <f>O239*H239</f>
        <v>0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244</v>
      </c>
    </row>
    <row r="240" spans="1:65" s="14" customFormat="1">
      <c r="B240" s="168"/>
      <c r="D240" s="162" t="s">
        <v>220</v>
      </c>
      <c r="E240" s="169" t="s">
        <v>1</v>
      </c>
      <c r="F240" s="170" t="s">
        <v>1205</v>
      </c>
      <c r="H240" s="171">
        <v>313.69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78</v>
      </c>
      <c r="AY240" s="169" t="s">
        <v>212</v>
      </c>
    </row>
    <row r="241" spans="1:65" s="2" customFormat="1" ht="90" customHeight="1">
      <c r="A241" s="30"/>
      <c r="B241" s="147"/>
      <c r="C241" s="148" t="s">
        <v>262</v>
      </c>
      <c r="D241" s="148" t="s">
        <v>214</v>
      </c>
      <c r="E241" s="149" t="s">
        <v>247</v>
      </c>
      <c r="F241" s="150" t="s">
        <v>248</v>
      </c>
      <c r="G241" s="151" t="s">
        <v>249</v>
      </c>
      <c r="H241" s="152">
        <v>22</v>
      </c>
      <c r="I241" s="153"/>
      <c r="J241" s="153">
        <f>ROUND(I241*H241,2)</f>
        <v>0</v>
      </c>
      <c r="K241" s="154"/>
      <c r="L241" s="31"/>
      <c r="M241" s="155" t="s">
        <v>1</v>
      </c>
      <c r="N241" s="156" t="s">
        <v>36</v>
      </c>
      <c r="O241" s="157">
        <v>0.58099999999999996</v>
      </c>
      <c r="P241" s="157">
        <f>O241*H241</f>
        <v>12.782</v>
      </c>
      <c r="Q241" s="157">
        <v>3.6900000000000002E-2</v>
      </c>
      <c r="R241" s="157">
        <f>Q241*H241</f>
        <v>0.81180000000000008</v>
      </c>
      <c r="S241" s="157">
        <v>0</v>
      </c>
      <c r="T241" s="158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250</v>
      </c>
    </row>
    <row r="242" spans="1:65" s="14" customFormat="1">
      <c r="B242" s="168"/>
      <c r="D242" s="162" t="s">
        <v>220</v>
      </c>
      <c r="E242" s="169" t="s">
        <v>1</v>
      </c>
      <c r="F242" s="170" t="s">
        <v>1206</v>
      </c>
      <c r="H242" s="171">
        <v>22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101.25" customHeight="1">
      <c r="A243" s="30"/>
      <c r="B243" s="147"/>
      <c r="C243" s="148" t="s">
        <v>269</v>
      </c>
      <c r="D243" s="148" t="s">
        <v>214</v>
      </c>
      <c r="E243" s="149" t="s">
        <v>1207</v>
      </c>
      <c r="F243" s="150" t="s">
        <v>1208</v>
      </c>
      <c r="G243" s="151" t="s">
        <v>249</v>
      </c>
      <c r="H243" s="152">
        <v>1.1000000000000001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1.153</v>
      </c>
      <c r="P243" s="157">
        <f>O243*H243</f>
        <v>1.2683000000000002</v>
      </c>
      <c r="Q243" s="157">
        <v>1.269E-2</v>
      </c>
      <c r="R243" s="157">
        <f>Q243*H243</f>
        <v>1.3959000000000001E-2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1209</v>
      </c>
    </row>
    <row r="244" spans="1:65" s="14" customFormat="1">
      <c r="B244" s="168"/>
      <c r="D244" s="162" t="s">
        <v>220</v>
      </c>
      <c r="E244" s="169" t="s">
        <v>1</v>
      </c>
      <c r="F244" s="170" t="s">
        <v>1210</v>
      </c>
      <c r="H244" s="171">
        <v>1.1000000000000001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2" customFormat="1" ht="90" customHeight="1">
      <c r="A245" s="30"/>
      <c r="B245" s="147"/>
      <c r="C245" s="148" t="s">
        <v>8</v>
      </c>
      <c r="D245" s="148" t="s">
        <v>214</v>
      </c>
      <c r="E245" s="149" t="s">
        <v>253</v>
      </c>
      <c r="F245" s="150" t="s">
        <v>254</v>
      </c>
      <c r="G245" s="151" t="s">
        <v>249</v>
      </c>
      <c r="H245" s="152">
        <v>68.2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0.54700000000000004</v>
      </c>
      <c r="P245" s="157">
        <f>O245*H245</f>
        <v>37.305400000000006</v>
      </c>
      <c r="Q245" s="157">
        <v>3.6900000000000002E-2</v>
      </c>
      <c r="R245" s="157">
        <f>Q245*H245</f>
        <v>2.5165800000000003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255</v>
      </c>
    </row>
    <row r="246" spans="1:65" s="14" customFormat="1">
      <c r="B246" s="168"/>
      <c r="D246" s="162" t="s">
        <v>220</v>
      </c>
      <c r="E246" s="169" t="s">
        <v>1</v>
      </c>
      <c r="F246" s="170" t="s">
        <v>1211</v>
      </c>
      <c r="H246" s="171">
        <v>68.2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24.2" customHeight="1">
      <c r="A247" s="30"/>
      <c r="B247" s="147"/>
      <c r="C247" s="148" t="s">
        <v>279</v>
      </c>
      <c r="D247" s="148" t="s">
        <v>214</v>
      </c>
      <c r="E247" s="149" t="s">
        <v>258</v>
      </c>
      <c r="F247" s="150" t="s">
        <v>259</v>
      </c>
      <c r="G247" s="151" t="s">
        <v>217</v>
      </c>
      <c r="H247" s="152">
        <v>22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1.9E-2</v>
      </c>
      <c r="P247" s="157">
        <f>O247*H247</f>
        <v>0.41799999999999998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260</v>
      </c>
    </row>
    <row r="248" spans="1:65" s="14" customFormat="1">
      <c r="B248" s="168"/>
      <c r="D248" s="162" t="s">
        <v>220</v>
      </c>
      <c r="E248" s="169" t="s">
        <v>1</v>
      </c>
      <c r="F248" s="170" t="s">
        <v>1212</v>
      </c>
      <c r="H248" s="171">
        <v>22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78</v>
      </c>
      <c r="AY248" s="169" t="s">
        <v>212</v>
      </c>
    </row>
    <row r="249" spans="1:65" s="2" customFormat="1" ht="37.9" customHeight="1">
      <c r="A249" s="30"/>
      <c r="B249" s="147"/>
      <c r="C249" s="148" t="s">
        <v>937</v>
      </c>
      <c r="D249" s="148" t="s">
        <v>214</v>
      </c>
      <c r="E249" s="149" t="s">
        <v>1213</v>
      </c>
      <c r="F249" s="150" t="s">
        <v>1214</v>
      </c>
      <c r="G249" s="151" t="s">
        <v>265</v>
      </c>
      <c r="H249" s="152">
        <v>206.84100000000001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0.27900000000000003</v>
      </c>
      <c r="P249" s="157">
        <f>O249*H249</f>
        <v>57.708639000000005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1215</v>
      </c>
    </row>
    <row r="250" spans="1:65" s="14" customFormat="1">
      <c r="B250" s="168"/>
      <c r="D250" s="162" t="s">
        <v>220</v>
      </c>
      <c r="E250" s="169" t="s">
        <v>1</v>
      </c>
      <c r="F250" s="170" t="s">
        <v>1216</v>
      </c>
      <c r="H250" s="171">
        <v>206.84100000000001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78</v>
      </c>
      <c r="AY250" s="169" t="s">
        <v>212</v>
      </c>
    </row>
    <row r="251" spans="1:65" s="2" customFormat="1" ht="49.15" customHeight="1">
      <c r="A251" s="30"/>
      <c r="B251" s="147"/>
      <c r="C251" s="148" t="s">
        <v>283</v>
      </c>
      <c r="D251" s="148" t="s">
        <v>214</v>
      </c>
      <c r="E251" s="149" t="s">
        <v>1217</v>
      </c>
      <c r="F251" s="150" t="s">
        <v>1218</v>
      </c>
      <c r="G251" s="151" t="s">
        <v>265</v>
      </c>
      <c r="H251" s="152">
        <v>4160.84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0.22</v>
      </c>
      <c r="P251" s="157">
        <f>O251*H251</f>
        <v>915.38480000000004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266</v>
      </c>
    </row>
    <row r="252" spans="1:65" s="13" customFormat="1">
      <c r="B252" s="161"/>
      <c r="D252" s="162" t="s">
        <v>220</v>
      </c>
      <c r="E252" s="163" t="s">
        <v>1</v>
      </c>
      <c r="F252" s="164" t="s">
        <v>1219</v>
      </c>
      <c r="H252" s="163" t="s">
        <v>1</v>
      </c>
      <c r="L252" s="161"/>
      <c r="M252" s="165"/>
      <c r="N252" s="166"/>
      <c r="O252" s="166"/>
      <c r="P252" s="166"/>
      <c r="Q252" s="166"/>
      <c r="R252" s="166"/>
      <c r="S252" s="166"/>
      <c r="T252" s="167"/>
      <c r="AT252" s="163" t="s">
        <v>220</v>
      </c>
      <c r="AU252" s="163" t="s">
        <v>80</v>
      </c>
      <c r="AV252" s="13" t="s">
        <v>78</v>
      </c>
      <c r="AW252" s="13" t="s">
        <v>27</v>
      </c>
      <c r="AX252" s="13" t="s">
        <v>71</v>
      </c>
      <c r="AY252" s="163" t="s">
        <v>212</v>
      </c>
    </row>
    <row r="253" spans="1:65" s="14" customFormat="1">
      <c r="B253" s="168"/>
      <c r="D253" s="162" t="s">
        <v>220</v>
      </c>
      <c r="E253" s="169" t="s">
        <v>1</v>
      </c>
      <c r="F253" s="170" t="s">
        <v>1220</v>
      </c>
      <c r="H253" s="171">
        <v>1129.193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71</v>
      </c>
      <c r="AY253" s="169" t="s">
        <v>212</v>
      </c>
    </row>
    <row r="254" spans="1:65" s="14" customFormat="1">
      <c r="B254" s="168"/>
      <c r="D254" s="162" t="s">
        <v>220</v>
      </c>
      <c r="E254" s="169" t="s">
        <v>1</v>
      </c>
      <c r="F254" s="170" t="s">
        <v>1221</v>
      </c>
      <c r="H254" s="171">
        <v>2840.1750000000002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71</v>
      </c>
      <c r="AY254" s="169" t="s">
        <v>212</v>
      </c>
    </row>
    <row r="255" spans="1:65" s="14" customFormat="1">
      <c r="B255" s="168"/>
      <c r="D255" s="162" t="s">
        <v>220</v>
      </c>
      <c r="E255" s="169" t="s">
        <v>1</v>
      </c>
      <c r="F255" s="170" t="s">
        <v>1222</v>
      </c>
      <c r="H255" s="171">
        <v>1071.202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4" customFormat="1">
      <c r="B256" s="168"/>
      <c r="D256" s="162" t="s">
        <v>220</v>
      </c>
      <c r="E256" s="169" t="s">
        <v>1</v>
      </c>
      <c r="F256" s="170" t="s">
        <v>1223</v>
      </c>
      <c r="H256" s="171">
        <v>440.69099999999997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71</v>
      </c>
      <c r="AY256" s="169" t="s">
        <v>212</v>
      </c>
    </row>
    <row r="257" spans="1:65" s="14" customFormat="1">
      <c r="B257" s="168"/>
      <c r="D257" s="162" t="s">
        <v>220</v>
      </c>
      <c r="E257" s="169" t="s">
        <v>1</v>
      </c>
      <c r="F257" s="170" t="s">
        <v>1224</v>
      </c>
      <c r="H257" s="171">
        <v>556.42700000000002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71</v>
      </c>
      <c r="AY257" s="169" t="s">
        <v>212</v>
      </c>
    </row>
    <row r="258" spans="1:65" s="14" customFormat="1">
      <c r="B258" s="168"/>
      <c r="D258" s="162" t="s">
        <v>220</v>
      </c>
      <c r="E258" s="169" t="s">
        <v>1</v>
      </c>
      <c r="F258" s="170" t="s">
        <v>1225</v>
      </c>
      <c r="H258" s="171">
        <v>1055.4559999999999</v>
      </c>
      <c r="L258" s="168"/>
      <c r="M258" s="172"/>
      <c r="N258" s="173"/>
      <c r="O258" s="173"/>
      <c r="P258" s="173"/>
      <c r="Q258" s="173"/>
      <c r="R258" s="173"/>
      <c r="S258" s="173"/>
      <c r="T258" s="174"/>
      <c r="AT258" s="169" t="s">
        <v>220</v>
      </c>
      <c r="AU258" s="169" t="s">
        <v>80</v>
      </c>
      <c r="AV258" s="14" t="s">
        <v>80</v>
      </c>
      <c r="AW258" s="14" t="s">
        <v>27</v>
      </c>
      <c r="AX258" s="14" t="s">
        <v>71</v>
      </c>
      <c r="AY258" s="169" t="s">
        <v>212</v>
      </c>
    </row>
    <row r="259" spans="1:65" s="14" customFormat="1">
      <c r="B259" s="168"/>
      <c r="D259" s="162" t="s">
        <v>220</v>
      </c>
      <c r="E259" s="169" t="s">
        <v>1</v>
      </c>
      <c r="F259" s="170" t="s">
        <v>1226</v>
      </c>
      <c r="H259" s="171">
        <v>353.87799999999999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71</v>
      </c>
      <c r="AY259" s="169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1227</v>
      </c>
      <c r="H260" s="171">
        <v>159.17099999999999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4" customFormat="1">
      <c r="B261" s="168"/>
      <c r="D261" s="162" t="s">
        <v>220</v>
      </c>
      <c r="E261" s="169" t="s">
        <v>1</v>
      </c>
      <c r="F261" s="170" t="s">
        <v>1228</v>
      </c>
      <c r="H261" s="171">
        <v>167.67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4" customFormat="1">
      <c r="B262" s="168"/>
      <c r="D262" s="162" t="s">
        <v>220</v>
      </c>
      <c r="E262" s="169" t="s">
        <v>1</v>
      </c>
      <c r="F262" s="170" t="s">
        <v>1229</v>
      </c>
      <c r="H262" s="171">
        <v>575.61199999999997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6" customFormat="1">
      <c r="B263" s="195"/>
      <c r="D263" s="162" t="s">
        <v>220</v>
      </c>
      <c r="E263" s="196" t="s">
        <v>1</v>
      </c>
      <c r="F263" s="197" t="s">
        <v>648</v>
      </c>
      <c r="H263" s="198">
        <v>8349.4750000000004</v>
      </c>
      <c r="L263" s="195"/>
      <c r="M263" s="199"/>
      <c r="N263" s="200"/>
      <c r="O263" s="200"/>
      <c r="P263" s="200"/>
      <c r="Q263" s="200"/>
      <c r="R263" s="200"/>
      <c r="S263" s="200"/>
      <c r="T263" s="201"/>
      <c r="AT263" s="196" t="s">
        <v>220</v>
      </c>
      <c r="AU263" s="196" t="s">
        <v>80</v>
      </c>
      <c r="AV263" s="16" t="s">
        <v>226</v>
      </c>
      <c r="AW263" s="16" t="s">
        <v>27</v>
      </c>
      <c r="AX263" s="16" t="s">
        <v>71</v>
      </c>
      <c r="AY263" s="196" t="s">
        <v>212</v>
      </c>
    </row>
    <row r="264" spans="1:65" s="14" customFormat="1">
      <c r="B264" s="168"/>
      <c r="D264" s="162" t="s">
        <v>220</v>
      </c>
      <c r="E264" s="169" t="s">
        <v>1</v>
      </c>
      <c r="F264" s="170" t="s">
        <v>1230</v>
      </c>
      <c r="H264" s="171">
        <v>4160.84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49.15" customHeight="1">
      <c r="A265" s="30"/>
      <c r="B265" s="147"/>
      <c r="C265" s="148" t="s">
        <v>289</v>
      </c>
      <c r="D265" s="148" t="s">
        <v>214</v>
      </c>
      <c r="E265" s="149" t="s">
        <v>1231</v>
      </c>
      <c r="F265" s="150" t="s">
        <v>1232</v>
      </c>
      <c r="G265" s="151" t="s">
        <v>265</v>
      </c>
      <c r="H265" s="152">
        <v>1386.9469999999999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0.32600000000000001</v>
      </c>
      <c r="P265" s="157">
        <f>O265*H265</f>
        <v>452.144722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1233</v>
      </c>
    </row>
    <row r="266" spans="1:65" s="13" customFormat="1">
      <c r="B266" s="161"/>
      <c r="D266" s="162" t="s">
        <v>220</v>
      </c>
      <c r="E266" s="163" t="s">
        <v>1</v>
      </c>
      <c r="F266" s="164" t="s">
        <v>1234</v>
      </c>
      <c r="H266" s="163" t="s">
        <v>1</v>
      </c>
      <c r="L266" s="161"/>
      <c r="M266" s="165"/>
      <c r="N266" s="166"/>
      <c r="O266" s="166"/>
      <c r="P266" s="166"/>
      <c r="Q266" s="166"/>
      <c r="R266" s="166"/>
      <c r="S266" s="166"/>
      <c r="T266" s="167"/>
      <c r="AT266" s="163" t="s">
        <v>220</v>
      </c>
      <c r="AU266" s="163" t="s">
        <v>80</v>
      </c>
      <c r="AV266" s="13" t="s">
        <v>78</v>
      </c>
      <c r="AW266" s="13" t="s">
        <v>27</v>
      </c>
      <c r="AX266" s="13" t="s">
        <v>71</v>
      </c>
      <c r="AY266" s="163" t="s">
        <v>212</v>
      </c>
    </row>
    <row r="267" spans="1:65" s="14" customFormat="1">
      <c r="B267" s="168"/>
      <c r="D267" s="162" t="s">
        <v>220</v>
      </c>
      <c r="E267" s="169" t="s">
        <v>1</v>
      </c>
      <c r="F267" s="170" t="s">
        <v>1220</v>
      </c>
      <c r="H267" s="171">
        <v>1129.193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71</v>
      </c>
      <c r="AY267" s="169" t="s">
        <v>212</v>
      </c>
    </row>
    <row r="268" spans="1:65" s="14" customFormat="1">
      <c r="B268" s="168"/>
      <c r="D268" s="162" t="s">
        <v>220</v>
      </c>
      <c r="E268" s="169" t="s">
        <v>1</v>
      </c>
      <c r="F268" s="170" t="s">
        <v>1221</v>
      </c>
      <c r="H268" s="171">
        <v>2840.1750000000002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4" customFormat="1">
      <c r="B269" s="168"/>
      <c r="D269" s="162" t="s">
        <v>220</v>
      </c>
      <c r="E269" s="169" t="s">
        <v>1</v>
      </c>
      <c r="F269" s="170" t="s">
        <v>1222</v>
      </c>
      <c r="H269" s="171">
        <v>1071.202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>
      <c r="B270" s="168"/>
      <c r="D270" s="162" t="s">
        <v>220</v>
      </c>
      <c r="E270" s="169" t="s">
        <v>1</v>
      </c>
      <c r="F270" s="170" t="s">
        <v>1223</v>
      </c>
      <c r="H270" s="171">
        <v>440.69099999999997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4" customFormat="1">
      <c r="B271" s="168"/>
      <c r="D271" s="162" t="s">
        <v>220</v>
      </c>
      <c r="E271" s="169" t="s">
        <v>1</v>
      </c>
      <c r="F271" s="170" t="s">
        <v>1224</v>
      </c>
      <c r="H271" s="171">
        <v>556.42700000000002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71</v>
      </c>
      <c r="AY271" s="169" t="s">
        <v>212</v>
      </c>
    </row>
    <row r="272" spans="1:65" s="14" customFormat="1">
      <c r="B272" s="168"/>
      <c r="D272" s="162" t="s">
        <v>220</v>
      </c>
      <c r="E272" s="169" t="s">
        <v>1</v>
      </c>
      <c r="F272" s="170" t="s">
        <v>1225</v>
      </c>
      <c r="H272" s="171">
        <v>1055.4559999999999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71</v>
      </c>
      <c r="AY272" s="169" t="s">
        <v>212</v>
      </c>
    </row>
    <row r="273" spans="1:65" s="14" customFormat="1">
      <c r="B273" s="168"/>
      <c r="D273" s="162" t="s">
        <v>220</v>
      </c>
      <c r="E273" s="169" t="s">
        <v>1</v>
      </c>
      <c r="F273" s="170" t="s">
        <v>1226</v>
      </c>
      <c r="H273" s="171">
        <v>353.87799999999999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>
      <c r="B274" s="168"/>
      <c r="D274" s="162" t="s">
        <v>220</v>
      </c>
      <c r="E274" s="169" t="s">
        <v>1</v>
      </c>
      <c r="F274" s="170" t="s">
        <v>1227</v>
      </c>
      <c r="H274" s="171">
        <v>159.17099999999999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4" customFormat="1">
      <c r="B275" s="168"/>
      <c r="D275" s="162" t="s">
        <v>220</v>
      </c>
      <c r="E275" s="169" t="s">
        <v>1</v>
      </c>
      <c r="F275" s="170" t="s">
        <v>1228</v>
      </c>
      <c r="H275" s="171">
        <v>167.67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71</v>
      </c>
      <c r="AY275" s="169" t="s">
        <v>212</v>
      </c>
    </row>
    <row r="276" spans="1:65" s="14" customFormat="1">
      <c r="B276" s="168"/>
      <c r="D276" s="162" t="s">
        <v>220</v>
      </c>
      <c r="E276" s="169" t="s">
        <v>1</v>
      </c>
      <c r="F276" s="170" t="s">
        <v>1229</v>
      </c>
      <c r="H276" s="171">
        <v>575.61199999999997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27</v>
      </c>
      <c r="AX276" s="14" t="s">
        <v>71</v>
      </c>
      <c r="AY276" s="169" t="s">
        <v>212</v>
      </c>
    </row>
    <row r="277" spans="1:65" s="16" customFormat="1">
      <c r="B277" s="195"/>
      <c r="D277" s="162" t="s">
        <v>220</v>
      </c>
      <c r="E277" s="196" t="s">
        <v>1</v>
      </c>
      <c r="F277" s="197" t="s">
        <v>648</v>
      </c>
      <c r="H277" s="198">
        <v>8349.4750000000004</v>
      </c>
      <c r="L277" s="195"/>
      <c r="M277" s="199"/>
      <c r="N277" s="200"/>
      <c r="O277" s="200"/>
      <c r="P277" s="200"/>
      <c r="Q277" s="200"/>
      <c r="R277" s="200"/>
      <c r="S277" s="200"/>
      <c r="T277" s="201"/>
      <c r="AT277" s="196" t="s">
        <v>220</v>
      </c>
      <c r="AU277" s="196" t="s">
        <v>80</v>
      </c>
      <c r="AV277" s="16" t="s">
        <v>226</v>
      </c>
      <c r="AW277" s="16" t="s">
        <v>27</v>
      </c>
      <c r="AX277" s="16" t="s">
        <v>71</v>
      </c>
      <c r="AY277" s="196" t="s">
        <v>212</v>
      </c>
    </row>
    <row r="278" spans="1:65" s="14" customFormat="1">
      <c r="B278" s="168"/>
      <c r="D278" s="162" t="s">
        <v>220</v>
      </c>
      <c r="E278" s="169" t="s">
        <v>1</v>
      </c>
      <c r="F278" s="170" t="s">
        <v>1235</v>
      </c>
      <c r="H278" s="171">
        <v>1386.9469999999999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78</v>
      </c>
      <c r="AY278" s="169" t="s">
        <v>212</v>
      </c>
    </row>
    <row r="279" spans="1:65" s="2" customFormat="1" ht="49.15" customHeight="1">
      <c r="A279" s="30"/>
      <c r="B279" s="147"/>
      <c r="C279" s="148" t="s">
        <v>294</v>
      </c>
      <c r="D279" s="148" t="s">
        <v>214</v>
      </c>
      <c r="E279" s="149" t="s">
        <v>1236</v>
      </c>
      <c r="F279" s="150" t="s">
        <v>1237</v>
      </c>
      <c r="G279" s="151" t="s">
        <v>265</v>
      </c>
      <c r="H279" s="152">
        <v>693.47299999999996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0.48199999999999998</v>
      </c>
      <c r="P279" s="157">
        <f>O279*H279</f>
        <v>334.25398599999994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1238</v>
      </c>
    </row>
    <row r="280" spans="1:65" s="13" customFormat="1">
      <c r="B280" s="161"/>
      <c r="D280" s="162" t="s">
        <v>220</v>
      </c>
      <c r="E280" s="163" t="s">
        <v>1</v>
      </c>
      <c r="F280" s="164" t="s">
        <v>1239</v>
      </c>
      <c r="H280" s="163" t="s">
        <v>1</v>
      </c>
      <c r="L280" s="161"/>
      <c r="M280" s="165"/>
      <c r="N280" s="166"/>
      <c r="O280" s="166"/>
      <c r="P280" s="166"/>
      <c r="Q280" s="166"/>
      <c r="R280" s="166"/>
      <c r="S280" s="166"/>
      <c r="T280" s="167"/>
      <c r="AT280" s="163" t="s">
        <v>220</v>
      </c>
      <c r="AU280" s="163" t="s">
        <v>80</v>
      </c>
      <c r="AV280" s="13" t="s">
        <v>78</v>
      </c>
      <c r="AW280" s="13" t="s">
        <v>27</v>
      </c>
      <c r="AX280" s="13" t="s">
        <v>71</v>
      </c>
      <c r="AY280" s="163" t="s">
        <v>212</v>
      </c>
    </row>
    <row r="281" spans="1:65" s="14" customFormat="1">
      <c r="B281" s="168"/>
      <c r="D281" s="162" t="s">
        <v>220</v>
      </c>
      <c r="E281" s="169" t="s">
        <v>1</v>
      </c>
      <c r="F281" s="170" t="s">
        <v>1220</v>
      </c>
      <c r="H281" s="171">
        <v>1129.193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220</v>
      </c>
      <c r="AU281" s="169" t="s">
        <v>80</v>
      </c>
      <c r="AV281" s="14" t="s">
        <v>80</v>
      </c>
      <c r="AW281" s="14" t="s">
        <v>27</v>
      </c>
      <c r="AX281" s="14" t="s">
        <v>71</v>
      </c>
      <c r="AY281" s="169" t="s">
        <v>212</v>
      </c>
    </row>
    <row r="282" spans="1:65" s="14" customFormat="1">
      <c r="B282" s="168"/>
      <c r="D282" s="162" t="s">
        <v>220</v>
      </c>
      <c r="E282" s="169" t="s">
        <v>1</v>
      </c>
      <c r="F282" s="170" t="s">
        <v>1221</v>
      </c>
      <c r="H282" s="171">
        <v>2840.1750000000002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71</v>
      </c>
      <c r="AY282" s="169" t="s">
        <v>212</v>
      </c>
    </row>
    <row r="283" spans="1:65" s="14" customFormat="1">
      <c r="B283" s="168"/>
      <c r="D283" s="162" t="s">
        <v>220</v>
      </c>
      <c r="E283" s="169" t="s">
        <v>1</v>
      </c>
      <c r="F283" s="170" t="s">
        <v>1222</v>
      </c>
      <c r="H283" s="171">
        <v>1071.202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27</v>
      </c>
      <c r="AX283" s="14" t="s">
        <v>71</v>
      </c>
      <c r="AY283" s="169" t="s">
        <v>212</v>
      </c>
    </row>
    <row r="284" spans="1:65" s="14" customFormat="1">
      <c r="B284" s="168"/>
      <c r="D284" s="162" t="s">
        <v>220</v>
      </c>
      <c r="E284" s="169" t="s">
        <v>1</v>
      </c>
      <c r="F284" s="170" t="s">
        <v>1223</v>
      </c>
      <c r="H284" s="171">
        <v>440.69099999999997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71</v>
      </c>
      <c r="AY284" s="169" t="s">
        <v>212</v>
      </c>
    </row>
    <row r="285" spans="1:65" s="14" customFormat="1">
      <c r="B285" s="168"/>
      <c r="D285" s="162" t="s">
        <v>220</v>
      </c>
      <c r="E285" s="169" t="s">
        <v>1</v>
      </c>
      <c r="F285" s="170" t="s">
        <v>1224</v>
      </c>
      <c r="H285" s="171">
        <v>556.42700000000002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4" customFormat="1">
      <c r="B286" s="168"/>
      <c r="D286" s="162" t="s">
        <v>220</v>
      </c>
      <c r="E286" s="169" t="s">
        <v>1</v>
      </c>
      <c r="F286" s="170" t="s">
        <v>1225</v>
      </c>
      <c r="H286" s="171">
        <v>1055.4559999999999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4" customFormat="1">
      <c r="B287" s="168"/>
      <c r="D287" s="162" t="s">
        <v>220</v>
      </c>
      <c r="E287" s="169" t="s">
        <v>1</v>
      </c>
      <c r="F287" s="170" t="s">
        <v>1226</v>
      </c>
      <c r="H287" s="171">
        <v>353.87799999999999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4" customFormat="1">
      <c r="B288" s="168"/>
      <c r="D288" s="162" t="s">
        <v>220</v>
      </c>
      <c r="E288" s="169" t="s">
        <v>1</v>
      </c>
      <c r="F288" s="170" t="s">
        <v>1227</v>
      </c>
      <c r="H288" s="171">
        <v>159.17099999999999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4" customFormat="1">
      <c r="B289" s="168"/>
      <c r="D289" s="162" t="s">
        <v>220</v>
      </c>
      <c r="E289" s="169" t="s">
        <v>1</v>
      </c>
      <c r="F289" s="170" t="s">
        <v>1228</v>
      </c>
      <c r="H289" s="171">
        <v>167.67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71</v>
      </c>
      <c r="AY289" s="169" t="s">
        <v>212</v>
      </c>
    </row>
    <row r="290" spans="1:65" s="14" customFormat="1">
      <c r="B290" s="168"/>
      <c r="D290" s="162" t="s">
        <v>220</v>
      </c>
      <c r="E290" s="169" t="s">
        <v>1</v>
      </c>
      <c r="F290" s="170" t="s">
        <v>1229</v>
      </c>
      <c r="H290" s="171">
        <v>575.61199999999997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71</v>
      </c>
      <c r="AY290" s="169" t="s">
        <v>212</v>
      </c>
    </row>
    <row r="291" spans="1:65" s="16" customFormat="1">
      <c r="B291" s="195"/>
      <c r="D291" s="162" t="s">
        <v>220</v>
      </c>
      <c r="E291" s="196" t="s">
        <v>1</v>
      </c>
      <c r="F291" s="197" t="s">
        <v>648</v>
      </c>
      <c r="H291" s="198">
        <v>8349.4750000000004</v>
      </c>
      <c r="L291" s="195"/>
      <c r="M291" s="199"/>
      <c r="N291" s="200"/>
      <c r="O291" s="200"/>
      <c r="P291" s="200"/>
      <c r="Q291" s="200"/>
      <c r="R291" s="200"/>
      <c r="S291" s="200"/>
      <c r="T291" s="201"/>
      <c r="AT291" s="196" t="s">
        <v>220</v>
      </c>
      <c r="AU291" s="196" t="s">
        <v>80</v>
      </c>
      <c r="AV291" s="16" t="s">
        <v>226</v>
      </c>
      <c r="AW291" s="16" t="s">
        <v>27</v>
      </c>
      <c r="AX291" s="16" t="s">
        <v>71</v>
      </c>
      <c r="AY291" s="196" t="s">
        <v>212</v>
      </c>
    </row>
    <row r="292" spans="1:65" s="14" customFormat="1">
      <c r="B292" s="168"/>
      <c r="D292" s="162" t="s">
        <v>220</v>
      </c>
      <c r="E292" s="169" t="s">
        <v>1</v>
      </c>
      <c r="F292" s="170" t="s">
        <v>1240</v>
      </c>
      <c r="H292" s="171">
        <v>693.47299999999996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78</v>
      </c>
      <c r="AY292" s="169" t="s">
        <v>212</v>
      </c>
    </row>
    <row r="293" spans="1:65" s="2" customFormat="1" ht="55.5" customHeight="1">
      <c r="A293" s="30"/>
      <c r="B293" s="147"/>
      <c r="C293" s="148" t="s">
        <v>298</v>
      </c>
      <c r="D293" s="148" t="s">
        <v>214</v>
      </c>
      <c r="E293" s="149" t="s">
        <v>1241</v>
      </c>
      <c r="F293" s="150" t="s">
        <v>1242</v>
      </c>
      <c r="G293" s="151" t="s">
        <v>265</v>
      </c>
      <c r="H293" s="152">
        <v>693.47299999999996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0.70899999999999996</v>
      </c>
      <c r="P293" s="157">
        <f>O293*H293</f>
        <v>491.67235699999992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1243</v>
      </c>
    </row>
    <row r="294" spans="1:65" s="13" customFormat="1">
      <c r="B294" s="161"/>
      <c r="D294" s="162" t="s">
        <v>220</v>
      </c>
      <c r="E294" s="163" t="s">
        <v>1</v>
      </c>
      <c r="F294" s="164" t="s">
        <v>1244</v>
      </c>
      <c r="H294" s="163" t="s">
        <v>1</v>
      </c>
      <c r="L294" s="161"/>
      <c r="M294" s="165"/>
      <c r="N294" s="166"/>
      <c r="O294" s="166"/>
      <c r="P294" s="166"/>
      <c r="Q294" s="166"/>
      <c r="R294" s="166"/>
      <c r="S294" s="166"/>
      <c r="T294" s="167"/>
      <c r="AT294" s="163" t="s">
        <v>220</v>
      </c>
      <c r="AU294" s="163" t="s">
        <v>80</v>
      </c>
      <c r="AV294" s="13" t="s">
        <v>78</v>
      </c>
      <c r="AW294" s="13" t="s">
        <v>27</v>
      </c>
      <c r="AX294" s="13" t="s">
        <v>71</v>
      </c>
      <c r="AY294" s="163" t="s">
        <v>212</v>
      </c>
    </row>
    <row r="295" spans="1:65" s="14" customFormat="1">
      <c r="B295" s="168"/>
      <c r="D295" s="162" t="s">
        <v>220</v>
      </c>
      <c r="E295" s="169" t="s">
        <v>1</v>
      </c>
      <c r="F295" s="170" t="s">
        <v>1220</v>
      </c>
      <c r="H295" s="171">
        <v>1129.193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27</v>
      </c>
      <c r="AX295" s="14" t="s">
        <v>71</v>
      </c>
      <c r="AY295" s="169" t="s">
        <v>212</v>
      </c>
    </row>
    <row r="296" spans="1:65" s="14" customFormat="1">
      <c r="B296" s="168"/>
      <c r="D296" s="162" t="s">
        <v>220</v>
      </c>
      <c r="E296" s="169" t="s">
        <v>1</v>
      </c>
      <c r="F296" s="170" t="s">
        <v>1221</v>
      </c>
      <c r="H296" s="171">
        <v>2840.1750000000002</v>
      </c>
      <c r="L296" s="168"/>
      <c r="M296" s="172"/>
      <c r="N296" s="173"/>
      <c r="O296" s="173"/>
      <c r="P296" s="173"/>
      <c r="Q296" s="173"/>
      <c r="R296" s="173"/>
      <c r="S296" s="173"/>
      <c r="T296" s="174"/>
      <c r="AT296" s="169" t="s">
        <v>220</v>
      </c>
      <c r="AU296" s="169" t="s">
        <v>80</v>
      </c>
      <c r="AV296" s="14" t="s">
        <v>80</v>
      </c>
      <c r="AW296" s="14" t="s">
        <v>27</v>
      </c>
      <c r="AX296" s="14" t="s">
        <v>71</v>
      </c>
      <c r="AY296" s="169" t="s">
        <v>212</v>
      </c>
    </row>
    <row r="297" spans="1:65" s="14" customFormat="1">
      <c r="B297" s="168"/>
      <c r="D297" s="162" t="s">
        <v>220</v>
      </c>
      <c r="E297" s="169" t="s">
        <v>1</v>
      </c>
      <c r="F297" s="170" t="s">
        <v>1222</v>
      </c>
      <c r="H297" s="171">
        <v>1071.202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4" customFormat="1">
      <c r="B298" s="168"/>
      <c r="D298" s="162" t="s">
        <v>220</v>
      </c>
      <c r="E298" s="169" t="s">
        <v>1</v>
      </c>
      <c r="F298" s="170" t="s">
        <v>1223</v>
      </c>
      <c r="H298" s="171">
        <v>440.69099999999997</v>
      </c>
      <c r="L298" s="168"/>
      <c r="M298" s="172"/>
      <c r="N298" s="173"/>
      <c r="O298" s="173"/>
      <c r="P298" s="173"/>
      <c r="Q298" s="173"/>
      <c r="R298" s="173"/>
      <c r="S298" s="173"/>
      <c r="T298" s="174"/>
      <c r="AT298" s="169" t="s">
        <v>220</v>
      </c>
      <c r="AU298" s="169" t="s">
        <v>80</v>
      </c>
      <c r="AV298" s="14" t="s">
        <v>80</v>
      </c>
      <c r="AW298" s="14" t="s">
        <v>27</v>
      </c>
      <c r="AX298" s="14" t="s">
        <v>71</v>
      </c>
      <c r="AY298" s="169" t="s">
        <v>212</v>
      </c>
    </row>
    <row r="299" spans="1:65" s="14" customFormat="1">
      <c r="B299" s="168"/>
      <c r="D299" s="162" t="s">
        <v>220</v>
      </c>
      <c r="E299" s="169" t="s">
        <v>1</v>
      </c>
      <c r="F299" s="170" t="s">
        <v>1224</v>
      </c>
      <c r="H299" s="171">
        <v>556.42700000000002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71</v>
      </c>
      <c r="AY299" s="169" t="s">
        <v>212</v>
      </c>
    </row>
    <row r="300" spans="1:65" s="14" customFormat="1">
      <c r="B300" s="168"/>
      <c r="D300" s="162" t="s">
        <v>220</v>
      </c>
      <c r="E300" s="169" t="s">
        <v>1</v>
      </c>
      <c r="F300" s="170" t="s">
        <v>1225</v>
      </c>
      <c r="H300" s="171">
        <v>1055.4559999999999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4" customFormat="1">
      <c r="B301" s="168"/>
      <c r="D301" s="162" t="s">
        <v>220</v>
      </c>
      <c r="E301" s="169" t="s">
        <v>1</v>
      </c>
      <c r="F301" s="170" t="s">
        <v>1226</v>
      </c>
      <c r="H301" s="171">
        <v>353.87799999999999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71</v>
      </c>
      <c r="AY301" s="169" t="s">
        <v>212</v>
      </c>
    </row>
    <row r="302" spans="1:65" s="14" customFormat="1">
      <c r="B302" s="168"/>
      <c r="D302" s="162" t="s">
        <v>220</v>
      </c>
      <c r="E302" s="169" t="s">
        <v>1</v>
      </c>
      <c r="F302" s="170" t="s">
        <v>1227</v>
      </c>
      <c r="H302" s="171">
        <v>159.17099999999999</v>
      </c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220</v>
      </c>
      <c r="AU302" s="169" t="s">
        <v>80</v>
      </c>
      <c r="AV302" s="14" t="s">
        <v>80</v>
      </c>
      <c r="AW302" s="14" t="s">
        <v>27</v>
      </c>
      <c r="AX302" s="14" t="s">
        <v>71</v>
      </c>
      <c r="AY302" s="169" t="s">
        <v>212</v>
      </c>
    </row>
    <row r="303" spans="1:65" s="14" customFormat="1">
      <c r="B303" s="168"/>
      <c r="D303" s="162" t="s">
        <v>220</v>
      </c>
      <c r="E303" s="169" t="s">
        <v>1</v>
      </c>
      <c r="F303" s="170" t="s">
        <v>1228</v>
      </c>
      <c r="H303" s="171">
        <v>167.67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71</v>
      </c>
      <c r="AY303" s="169" t="s">
        <v>212</v>
      </c>
    </row>
    <row r="304" spans="1:65" s="14" customFormat="1">
      <c r="B304" s="168"/>
      <c r="D304" s="162" t="s">
        <v>220</v>
      </c>
      <c r="E304" s="169" t="s">
        <v>1</v>
      </c>
      <c r="F304" s="170" t="s">
        <v>1229</v>
      </c>
      <c r="H304" s="171">
        <v>575.61199999999997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220</v>
      </c>
      <c r="AU304" s="169" t="s">
        <v>80</v>
      </c>
      <c r="AV304" s="14" t="s">
        <v>80</v>
      </c>
      <c r="AW304" s="14" t="s">
        <v>27</v>
      </c>
      <c r="AX304" s="14" t="s">
        <v>71</v>
      </c>
      <c r="AY304" s="169" t="s">
        <v>212</v>
      </c>
    </row>
    <row r="305" spans="1:65" s="16" customFormat="1">
      <c r="B305" s="195"/>
      <c r="D305" s="162" t="s">
        <v>220</v>
      </c>
      <c r="E305" s="196" t="s">
        <v>1</v>
      </c>
      <c r="F305" s="197" t="s">
        <v>648</v>
      </c>
      <c r="H305" s="198">
        <v>8349.4750000000004</v>
      </c>
      <c r="L305" s="195"/>
      <c r="M305" s="199"/>
      <c r="N305" s="200"/>
      <c r="O305" s="200"/>
      <c r="P305" s="200"/>
      <c r="Q305" s="200"/>
      <c r="R305" s="200"/>
      <c r="S305" s="200"/>
      <c r="T305" s="201"/>
      <c r="AT305" s="196" t="s">
        <v>220</v>
      </c>
      <c r="AU305" s="196" t="s">
        <v>80</v>
      </c>
      <c r="AV305" s="16" t="s">
        <v>226</v>
      </c>
      <c r="AW305" s="16" t="s">
        <v>27</v>
      </c>
      <c r="AX305" s="16" t="s">
        <v>71</v>
      </c>
      <c r="AY305" s="196" t="s">
        <v>212</v>
      </c>
    </row>
    <row r="306" spans="1:65" s="14" customFormat="1">
      <c r="B306" s="168"/>
      <c r="D306" s="162" t="s">
        <v>220</v>
      </c>
      <c r="E306" s="169" t="s">
        <v>1</v>
      </c>
      <c r="F306" s="170" t="s">
        <v>1240</v>
      </c>
      <c r="H306" s="171">
        <v>693.47299999999996</v>
      </c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220</v>
      </c>
      <c r="AU306" s="169" t="s">
        <v>80</v>
      </c>
      <c r="AV306" s="14" t="s">
        <v>80</v>
      </c>
      <c r="AW306" s="14" t="s">
        <v>27</v>
      </c>
      <c r="AX306" s="14" t="s">
        <v>78</v>
      </c>
      <c r="AY306" s="169" t="s">
        <v>212</v>
      </c>
    </row>
    <row r="307" spans="1:65" s="2" customFormat="1" ht="37.9" customHeight="1">
      <c r="A307" s="30"/>
      <c r="B307" s="147"/>
      <c r="C307" s="148" t="s">
        <v>304</v>
      </c>
      <c r="D307" s="148" t="s">
        <v>214</v>
      </c>
      <c r="E307" s="149" t="s">
        <v>270</v>
      </c>
      <c r="F307" s="150" t="s">
        <v>271</v>
      </c>
      <c r="G307" s="151" t="s">
        <v>265</v>
      </c>
      <c r="H307" s="152">
        <v>401.72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1.7629999999999999</v>
      </c>
      <c r="P307" s="157">
        <f>O307*H307</f>
        <v>708.23235999999997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272</v>
      </c>
    </row>
    <row r="308" spans="1:65" s="14" customFormat="1">
      <c r="B308" s="168"/>
      <c r="D308" s="162" t="s">
        <v>220</v>
      </c>
      <c r="E308" s="169" t="s">
        <v>1</v>
      </c>
      <c r="F308" s="170" t="s">
        <v>1245</v>
      </c>
      <c r="H308" s="171">
        <v>401.72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220</v>
      </c>
      <c r="AU308" s="169" t="s">
        <v>80</v>
      </c>
      <c r="AV308" s="14" t="s">
        <v>80</v>
      </c>
      <c r="AW308" s="14" t="s">
        <v>27</v>
      </c>
      <c r="AX308" s="14" t="s">
        <v>78</v>
      </c>
      <c r="AY308" s="169" t="s">
        <v>212</v>
      </c>
    </row>
    <row r="309" spans="1:65" s="2" customFormat="1" ht="37.9" customHeight="1">
      <c r="A309" s="30"/>
      <c r="B309" s="147"/>
      <c r="C309" s="148" t="s">
        <v>310</v>
      </c>
      <c r="D309" s="148" t="s">
        <v>214</v>
      </c>
      <c r="E309" s="149" t="s">
        <v>274</v>
      </c>
      <c r="F309" s="150" t="s">
        <v>275</v>
      </c>
      <c r="G309" s="151" t="s">
        <v>217</v>
      </c>
      <c r="H309" s="152">
        <v>13620.73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0.109</v>
      </c>
      <c r="P309" s="157">
        <f>O309*H309</f>
        <v>1484.65957</v>
      </c>
      <c r="Q309" s="157">
        <v>5.9000000000000003E-4</v>
      </c>
      <c r="R309" s="157">
        <f>Q309*H309</f>
        <v>8.0362307000000008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218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218</v>
      </c>
      <c r="BM309" s="159" t="s">
        <v>276</v>
      </c>
    </row>
    <row r="310" spans="1:65" s="14" customFormat="1">
      <c r="B310" s="168"/>
      <c r="D310" s="162" t="s">
        <v>220</v>
      </c>
      <c r="E310" s="169" t="s">
        <v>1</v>
      </c>
      <c r="F310" s="170" t="s">
        <v>1246</v>
      </c>
      <c r="H310" s="171">
        <v>1899.66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71</v>
      </c>
      <c r="AY310" s="169" t="s">
        <v>212</v>
      </c>
    </row>
    <row r="311" spans="1:65" s="14" customFormat="1">
      <c r="B311" s="168"/>
      <c r="D311" s="162" t="s">
        <v>220</v>
      </c>
      <c r="E311" s="169" t="s">
        <v>1</v>
      </c>
      <c r="F311" s="170" t="s">
        <v>1247</v>
      </c>
      <c r="H311" s="171">
        <v>4748.1000000000004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27</v>
      </c>
      <c r="AX311" s="14" t="s">
        <v>71</v>
      </c>
      <c r="AY311" s="169" t="s">
        <v>212</v>
      </c>
    </row>
    <row r="312" spans="1:65" s="14" customFormat="1">
      <c r="B312" s="168"/>
      <c r="D312" s="162" t="s">
        <v>220</v>
      </c>
      <c r="E312" s="169" t="s">
        <v>1</v>
      </c>
      <c r="F312" s="170" t="s">
        <v>1248</v>
      </c>
      <c r="H312" s="171">
        <v>1788.37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220</v>
      </c>
      <c r="AU312" s="169" t="s">
        <v>80</v>
      </c>
      <c r="AV312" s="14" t="s">
        <v>80</v>
      </c>
      <c r="AW312" s="14" t="s">
        <v>27</v>
      </c>
      <c r="AX312" s="14" t="s">
        <v>71</v>
      </c>
      <c r="AY312" s="169" t="s">
        <v>212</v>
      </c>
    </row>
    <row r="313" spans="1:65" s="14" customFormat="1">
      <c r="B313" s="168"/>
      <c r="D313" s="162" t="s">
        <v>220</v>
      </c>
      <c r="E313" s="169" t="s">
        <v>1</v>
      </c>
      <c r="F313" s="170" t="s">
        <v>1249</v>
      </c>
      <c r="H313" s="171">
        <v>737.76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27</v>
      </c>
      <c r="AX313" s="14" t="s">
        <v>71</v>
      </c>
      <c r="AY313" s="169" t="s">
        <v>212</v>
      </c>
    </row>
    <row r="314" spans="1:65" s="14" customFormat="1">
      <c r="B314" s="168"/>
      <c r="D314" s="162" t="s">
        <v>220</v>
      </c>
      <c r="E314" s="169" t="s">
        <v>1</v>
      </c>
      <c r="F314" s="170" t="s">
        <v>1250</v>
      </c>
      <c r="H314" s="171">
        <v>587.84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220</v>
      </c>
      <c r="AU314" s="169" t="s">
        <v>80</v>
      </c>
      <c r="AV314" s="14" t="s">
        <v>80</v>
      </c>
      <c r="AW314" s="14" t="s">
        <v>27</v>
      </c>
      <c r="AX314" s="14" t="s">
        <v>71</v>
      </c>
      <c r="AY314" s="169" t="s">
        <v>212</v>
      </c>
    </row>
    <row r="315" spans="1:65" s="14" customFormat="1">
      <c r="B315" s="168"/>
      <c r="D315" s="162" t="s">
        <v>220</v>
      </c>
      <c r="E315" s="169" t="s">
        <v>1</v>
      </c>
      <c r="F315" s="170" t="s">
        <v>1251</v>
      </c>
      <c r="H315" s="171">
        <v>1763.52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220</v>
      </c>
      <c r="AU315" s="169" t="s">
        <v>80</v>
      </c>
      <c r="AV315" s="14" t="s">
        <v>80</v>
      </c>
      <c r="AW315" s="14" t="s">
        <v>27</v>
      </c>
      <c r="AX315" s="14" t="s">
        <v>71</v>
      </c>
      <c r="AY315" s="169" t="s">
        <v>212</v>
      </c>
    </row>
    <row r="316" spans="1:65" s="14" customFormat="1">
      <c r="B316" s="168"/>
      <c r="D316" s="162" t="s">
        <v>220</v>
      </c>
      <c r="E316" s="169" t="s">
        <v>1</v>
      </c>
      <c r="F316" s="170" t="s">
        <v>1252</v>
      </c>
      <c r="H316" s="171">
        <v>588.34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4" customFormat="1">
      <c r="B317" s="168"/>
      <c r="D317" s="162" t="s">
        <v>220</v>
      </c>
      <c r="E317" s="169" t="s">
        <v>1</v>
      </c>
      <c r="F317" s="170" t="s">
        <v>1253</v>
      </c>
      <c r="H317" s="171">
        <v>262.56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27</v>
      </c>
      <c r="AX317" s="14" t="s">
        <v>71</v>
      </c>
      <c r="AY317" s="169" t="s">
        <v>212</v>
      </c>
    </row>
    <row r="318" spans="1:65" s="14" customFormat="1">
      <c r="B318" s="168"/>
      <c r="D318" s="162" t="s">
        <v>220</v>
      </c>
      <c r="E318" s="169" t="s">
        <v>1</v>
      </c>
      <c r="F318" s="170" t="s">
        <v>1254</v>
      </c>
      <c r="H318" s="171">
        <v>275.94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71</v>
      </c>
      <c r="AY318" s="169" t="s">
        <v>212</v>
      </c>
    </row>
    <row r="319" spans="1:65" s="14" customFormat="1">
      <c r="B319" s="168"/>
      <c r="D319" s="162" t="s">
        <v>220</v>
      </c>
      <c r="E319" s="169" t="s">
        <v>1</v>
      </c>
      <c r="F319" s="170" t="s">
        <v>1255</v>
      </c>
      <c r="H319" s="171">
        <v>968.64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71</v>
      </c>
      <c r="AY319" s="169" t="s">
        <v>212</v>
      </c>
    </row>
    <row r="320" spans="1:65" s="15" customFormat="1">
      <c r="B320" s="175"/>
      <c r="D320" s="162" t="s">
        <v>220</v>
      </c>
      <c r="E320" s="176" t="s">
        <v>1</v>
      </c>
      <c r="F320" s="177" t="s">
        <v>233</v>
      </c>
      <c r="H320" s="178">
        <v>13620.73</v>
      </c>
      <c r="L320" s="175"/>
      <c r="M320" s="179"/>
      <c r="N320" s="180"/>
      <c r="O320" s="180"/>
      <c r="P320" s="180"/>
      <c r="Q320" s="180"/>
      <c r="R320" s="180"/>
      <c r="S320" s="180"/>
      <c r="T320" s="181"/>
      <c r="AT320" s="176" t="s">
        <v>220</v>
      </c>
      <c r="AU320" s="176" t="s">
        <v>80</v>
      </c>
      <c r="AV320" s="15" t="s">
        <v>218</v>
      </c>
      <c r="AW320" s="15" t="s">
        <v>27</v>
      </c>
      <c r="AX320" s="15" t="s">
        <v>78</v>
      </c>
      <c r="AY320" s="176" t="s">
        <v>212</v>
      </c>
    </row>
    <row r="321" spans="1:65" s="2" customFormat="1" ht="37.9" customHeight="1">
      <c r="A321" s="30"/>
      <c r="B321" s="147"/>
      <c r="C321" s="148" t="s">
        <v>318</v>
      </c>
      <c r="D321" s="148" t="s">
        <v>214</v>
      </c>
      <c r="E321" s="149" t="s">
        <v>280</v>
      </c>
      <c r="F321" s="150" t="s">
        <v>281</v>
      </c>
      <c r="G321" s="151" t="s">
        <v>217</v>
      </c>
      <c r="H321" s="152">
        <v>13620.73</v>
      </c>
      <c r="I321" s="153"/>
      <c r="J321" s="153">
        <f>ROUND(I321*H321,2)</f>
        <v>0</v>
      </c>
      <c r="K321" s="154"/>
      <c r="L321" s="31"/>
      <c r="M321" s="155" t="s">
        <v>1</v>
      </c>
      <c r="N321" s="156" t="s">
        <v>36</v>
      </c>
      <c r="O321" s="157">
        <v>0.106</v>
      </c>
      <c r="P321" s="157">
        <f>O321*H321</f>
        <v>1443.79738</v>
      </c>
      <c r="Q321" s="157">
        <v>0</v>
      </c>
      <c r="R321" s="157">
        <f>Q321*H321</f>
        <v>0</v>
      </c>
      <c r="S321" s="157">
        <v>0</v>
      </c>
      <c r="T321" s="158">
        <f>S321*H321</f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>IF(N321="základní",J321,0)</f>
        <v>0</v>
      </c>
      <c r="BF321" s="160">
        <f>IF(N321="snížená",J321,0)</f>
        <v>0</v>
      </c>
      <c r="BG321" s="160">
        <f>IF(N321="zákl. přenesená",J321,0)</f>
        <v>0</v>
      </c>
      <c r="BH321" s="160">
        <f>IF(N321="sníž. přenesená",J321,0)</f>
        <v>0</v>
      </c>
      <c r="BI321" s="160">
        <f>IF(N321="nulová",J321,0)</f>
        <v>0</v>
      </c>
      <c r="BJ321" s="18" t="s">
        <v>78</v>
      </c>
      <c r="BK321" s="160">
        <f>ROUND(I321*H321,2)</f>
        <v>0</v>
      </c>
      <c r="BL321" s="18" t="s">
        <v>218</v>
      </c>
      <c r="BM321" s="159" t="s">
        <v>282</v>
      </c>
    </row>
    <row r="322" spans="1:65" s="2" customFormat="1" ht="62.65" customHeight="1">
      <c r="A322" s="30"/>
      <c r="B322" s="147"/>
      <c r="C322" s="148" t="s">
        <v>7</v>
      </c>
      <c r="D322" s="148" t="s">
        <v>214</v>
      </c>
      <c r="E322" s="149" t="s">
        <v>1003</v>
      </c>
      <c r="F322" s="150" t="s">
        <v>1004</v>
      </c>
      <c r="G322" s="151" t="s">
        <v>265</v>
      </c>
      <c r="H322" s="152">
        <v>13869.466</v>
      </c>
      <c r="I322" s="153"/>
      <c r="J322" s="153">
        <f>ROUND(I322*H322,2)</f>
        <v>0</v>
      </c>
      <c r="K322" s="154"/>
      <c r="L322" s="31"/>
      <c r="M322" s="155" t="s">
        <v>1</v>
      </c>
      <c r="N322" s="156" t="s">
        <v>36</v>
      </c>
      <c r="O322" s="157">
        <v>5.8000000000000003E-2</v>
      </c>
      <c r="P322" s="157">
        <f>O322*H322</f>
        <v>804.42902800000002</v>
      </c>
      <c r="Q322" s="157">
        <v>0</v>
      </c>
      <c r="R322" s="157">
        <f>Q322*H322</f>
        <v>0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218</v>
      </c>
      <c r="AT322" s="159" t="s">
        <v>214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1256</v>
      </c>
    </row>
    <row r="323" spans="1:65" s="13" customFormat="1">
      <c r="B323" s="161"/>
      <c r="D323" s="162" t="s">
        <v>220</v>
      </c>
      <c r="E323" s="163" t="s">
        <v>1</v>
      </c>
      <c r="F323" s="164" t="s">
        <v>1257</v>
      </c>
      <c r="H323" s="163" t="s">
        <v>1</v>
      </c>
      <c r="L323" s="161"/>
      <c r="M323" s="165"/>
      <c r="N323" s="166"/>
      <c r="O323" s="166"/>
      <c r="P323" s="166"/>
      <c r="Q323" s="166"/>
      <c r="R323" s="166"/>
      <c r="S323" s="166"/>
      <c r="T323" s="167"/>
      <c r="AT323" s="163" t="s">
        <v>220</v>
      </c>
      <c r="AU323" s="163" t="s">
        <v>80</v>
      </c>
      <c r="AV323" s="13" t="s">
        <v>78</v>
      </c>
      <c r="AW323" s="13" t="s">
        <v>27</v>
      </c>
      <c r="AX323" s="13" t="s">
        <v>71</v>
      </c>
      <c r="AY323" s="163" t="s">
        <v>212</v>
      </c>
    </row>
    <row r="324" spans="1:65" s="14" customFormat="1">
      <c r="B324" s="168"/>
      <c r="D324" s="162" t="s">
        <v>220</v>
      </c>
      <c r="E324" s="169" t="s">
        <v>1</v>
      </c>
      <c r="F324" s="170" t="s">
        <v>1258</v>
      </c>
      <c r="H324" s="171">
        <v>6934.7330000000002</v>
      </c>
      <c r="L324" s="168"/>
      <c r="M324" s="172"/>
      <c r="N324" s="173"/>
      <c r="O324" s="173"/>
      <c r="P324" s="173"/>
      <c r="Q324" s="173"/>
      <c r="R324" s="173"/>
      <c r="S324" s="173"/>
      <c r="T324" s="174"/>
      <c r="AT324" s="169" t="s">
        <v>220</v>
      </c>
      <c r="AU324" s="169" t="s">
        <v>80</v>
      </c>
      <c r="AV324" s="14" t="s">
        <v>80</v>
      </c>
      <c r="AW324" s="14" t="s">
        <v>27</v>
      </c>
      <c r="AX324" s="14" t="s">
        <v>78</v>
      </c>
      <c r="AY324" s="169" t="s">
        <v>212</v>
      </c>
    </row>
    <row r="325" spans="1:65" s="14" customFormat="1">
      <c r="B325" s="168"/>
      <c r="D325" s="162" t="s">
        <v>220</v>
      </c>
      <c r="F325" s="170" t="s">
        <v>1259</v>
      </c>
      <c r="H325" s="171">
        <v>13869.466</v>
      </c>
      <c r="L325" s="168"/>
      <c r="M325" s="172"/>
      <c r="N325" s="173"/>
      <c r="O325" s="173"/>
      <c r="P325" s="173"/>
      <c r="Q325" s="173"/>
      <c r="R325" s="173"/>
      <c r="S325" s="173"/>
      <c r="T325" s="174"/>
      <c r="AT325" s="169" t="s">
        <v>220</v>
      </c>
      <c r="AU325" s="169" t="s">
        <v>80</v>
      </c>
      <c r="AV325" s="14" t="s">
        <v>80</v>
      </c>
      <c r="AW325" s="14" t="s">
        <v>3</v>
      </c>
      <c r="AX325" s="14" t="s">
        <v>78</v>
      </c>
      <c r="AY325" s="169" t="s">
        <v>212</v>
      </c>
    </row>
    <row r="326" spans="1:65" s="2" customFormat="1" ht="62.65" customHeight="1">
      <c r="A326" s="30"/>
      <c r="B326" s="147"/>
      <c r="C326" s="148" t="s">
        <v>327</v>
      </c>
      <c r="D326" s="148" t="s">
        <v>214</v>
      </c>
      <c r="E326" s="149" t="s">
        <v>284</v>
      </c>
      <c r="F326" s="150" t="s">
        <v>285</v>
      </c>
      <c r="G326" s="151" t="s">
        <v>265</v>
      </c>
      <c r="H326" s="152">
        <v>4160.84</v>
      </c>
      <c r="I326" s="153"/>
      <c r="J326" s="153">
        <f>ROUND(I326*H326,2)</f>
        <v>0</v>
      </c>
      <c r="K326" s="154"/>
      <c r="L326" s="31"/>
      <c r="M326" s="155" t="s">
        <v>1</v>
      </c>
      <c r="N326" s="156" t="s">
        <v>36</v>
      </c>
      <c r="O326" s="157">
        <v>8.6999999999999994E-2</v>
      </c>
      <c r="P326" s="157">
        <f>O326*H326</f>
        <v>361.99307999999996</v>
      </c>
      <c r="Q326" s="157">
        <v>0</v>
      </c>
      <c r="R326" s="157">
        <f>Q326*H326</f>
        <v>0</v>
      </c>
      <c r="S326" s="157">
        <v>0</v>
      </c>
      <c r="T326" s="158">
        <f>S326*H326</f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9" t="s">
        <v>218</v>
      </c>
      <c r="AT326" s="159" t="s">
        <v>214</v>
      </c>
      <c r="AU326" s="159" t="s">
        <v>80</v>
      </c>
      <c r="AY326" s="18" t="s">
        <v>212</v>
      </c>
      <c r="BE326" s="160">
        <f>IF(N326="základní",J326,0)</f>
        <v>0</v>
      </c>
      <c r="BF326" s="160">
        <f>IF(N326="snížená",J326,0)</f>
        <v>0</v>
      </c>
      <c r="BG326" s="160">
        <f>IF(N326="zákl. přenesená",J326,0)</f>
        <v>0</v>
      </c>
      <c r="BH326" s="160">
        <f>IF(N326="sníž. přenesená",J326,0)</f>
        <v>0</v>
      </c>
      <c r="BI326" s="160">
        <f>IF(N326="nulová",J326,0)</f>
        <v>0</v>
      </c>
      <c r="BJ326" s="18" t="s">
        <v>78</v>
      </c>
      <c r="BK326" s="160">
        <f>ROUND(I326*H326,2)</f>
        <v>0</v>
      </c>
      <c r="BL326" s="18" t="s">
        <v>218</v>
      </c>
      <c r="BM326" s="159" t="s">
        <v>286</v>
      </c>
    </row>
    <row r="327" spans="1:65" s="13" customFormat="1">
      <c r="B327" s="161"/>
      <c r="D327" s="162" t="s">
        <v>220</v>
      </c>
      <c r="E327" s="163" t="s">
        <v>1</v>
      </c>
      <c r="F327" s="164" t="s">
        <v>1260</v>
      </c>
      <c r="H327" s="163" t="s">
        <v>1</v>
      </c>
      <c r="L327" s="161"/>
      <c r="M327" s="165"/>
      <c r="N327" s="166"/>
      <c r="O327" s="166"/>
      <c r="P327" s="166"/>
      <c r="Q327" s="166"/>
      <c r="R327" s="166"/>
      <c r="S327" s="166"/>
      <c r="T327" s="167"/>
      <c r="AT327" s="163" t="s">
        <v>220</v>
      </c>
      <c r="AU327" s="163" t="s">
        <v>80</v>
      </c>
      <c r="AV327" s="13" t="s">
        <v>78</v>
      </c>
      <c r="AW327" s="13" t="s">
        <v>27</v>
      </c>
      <c r="AX327" s="13" t="s">
        <v>71</v>
      </c>
      <c r="AY327" s="163" t="s">
        <v>212</v>
      </c>
    </row>
    <row r="328" spans="1:65" s="14" customFormat="1">
      <c r="B328" s="168"/>
      <c r="D328" s="162" t="s">
        <v>220</v>
      </c>
      <c r="E328" s="169" t="s">
        <v>1</v>
      </c>
      <c r="F328" s="170" t="s">
        <v>1261</v>
      </c>
      <c r="H328" s="171">
        <v>4160.84</v>
      </c>
      <c r="L328" s="168"/>
      <c r="M328" s="172"/>
      <c r="N328" s="173"/>
      <c r="O328" s="173"/>
      <c r="P328" s="173"/>
      <c r="Q328" s="173"/>
      <c r="R328" s="173"/>
      <c r="S328" s="173"/>
      <c r="T328" s="174"/>
      <c r="AT328" s="169" t="s">
        <v>220</v>
      </c>
      <c r="AU328" s="169" t="s">
        <v>80</v>
      </c>
      <c r="AV328" s="14" t="s">
        <v>80</v>
      </c>
      <c r="AW328" s="14" t="s">
        <v>27</v>
      </c>
      <c r="AX328" s="14" t="s">
        <v>78</v>
      </c>
      <c r="AY328" s="169" t="s">
        <v>212</v>
      </c>
    </row>
    <row r="329" spans="1:65" s="2" customFormat="1" ht="66.75" customHeight="1">
      <c r="A329" s="30"/>
      <c r="B329" s="147"/>
      <c r="C329" s="148" t="s">
        <v>331</v>
      </c>
      <c r="D329" s="148" t="s">
        <v>214</v>
      </c>
      <c r="E329" s="149" t="s">
        <v>290</v>
      </c>
      <c r="F329" s="150" t="s">
        <v>291</v>
      </c>
      <c r="G329" s="151" t="s">
        <v>265</v>
      </c>
      <c r="H329" s="152">
        <v>41608.400000000001</v>
      </c>
      <c r="I329" s="153"/>
      <c r="J329" s="153">
        <f>ROUND(I329*H329,2)</f>
        <v>0</v>
      </c>
      <c r="K329" s="154"/>
      <c r="L329" s="31"/>
      <c r="M329" s="155" t="s">
        <v>1</v>
      </c>
      <c r="N329" s="156" t="s">
        <v>36</v>
      </c>
      <c r="O329" s="157">
        <v>5.0000000000000001E-3</v>
      </c>
      <c r="P329" s="157">
        <f>O329*H329</f>
        <v>208.042</v>
      </c>
      <c r="Q329" s="157">
        <v>0</v>
      </c>
      <c r="R329" s="157">
        <f>Q329*H329</f>
        <v>0</v>
      </c>
      <c r="S329" s="157">
        <v>0</v>
      </c>
      <c r="T329" s="158">
        <f>S329*H329</f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9" t="s">
        <v>218</v>
      </c>
      <c r="AT329" s="159" t="s">
        <v>214</v>
      </c>
      <c r="AU329" s="159" t="s">
        <v>80</v>
      </c>
      <c r="AY329" s="18" t="s">
        <v>212</v>
      </c>
      <c r="BE329" s="160">
        <f>IF(N329="základní",J329,0)</f>
        <v>0</v>
      </c>
      <c r="BF329" s="160">
        <f>IF(N329="snížená",J329,0)</f>
        <v>0</v>
      </c>
      <c r="BG329" s="160">
        <f>IF(N329="zákl. přenesená",J329,0)</f>
        <v>0</v>
      </c>
      <c r="BH329" s="160">
        <f>IF(N329="sníž. přenesená",J329,0)</f>
        <v>0</v>
      </c>
      <c r="BI329" s="160">
        <f>IF(N329="nulová",J329,0)</f>
        <v>0</v>
      </c>
      <c r="BJ329" s="18" t="s">
        <v>78</v>
      </c>
      <c r="BK329" s="160">
        <f>ROUND(I329*H329,2)</f>
        <v>0</v>
      </c>
      <c r="BL329" s="18" t="s">
        <v>218</v>
      </c>
      <c r="BM329" s="159" t="s">
        <v>292</v>
      </c>
    </row>
    <row r="330" spans="1:65" s="14" customFormat="1">
      <c r="B330" s="168"/>
      <c r="D330" s="162" t="s">
        <v>220</v>
      </c>
      <c r="F330" s="170" t="s">
        <v>1262</v>
      </c>
      <c r="H330" s="171">
        <v>41608.400000000001</v>
      </c>
      <c r="L330" s="168"/>
      <c r="M330" s="172"/>
      <c r="N330" s="173"/>
      <c r="O330" s="173"/>
      <c r="P330" s="173"/>
      <c r="Q330" s="173"/>
      <c r="R330" s="173"/>
      <c r="S330" s="173"/>
      <c r="T330" s="174"/>
      <c r="AT330" s="169" t="s">
        <v>220</v>
      </c>
      <c r="AU330" s="169" t="s">
        <v>80</v>
      </c>
      <c r="AV330" s="14" t="s">
        <v>80</v>
      </c>
      <c r="AW330" s="14" t="s">
        <v>3</v>
      </c>
      <c r="AX330" s="14" t="s">
        <v>78</v>
      </c>
      <c r="AY330" s="169" t="s">
        <v>212</v>
      </c>
    </row>
    <row r="331" spans="1:65" s="2" customFormat="1" ht="62.65" customHeight="1">
      <c r="A331" s="30"/>
      <c r="B331" s="147"/>
      <c r="C331" s="148" t="s">
        <v>335</v>
      </c>
      <c r="D331" s="148" t="s">
        <v>214</v>
      </c>
      <c r="E331" s="149" t="s">
        <v>1263</v>
      </c>
      <c r="F331" s="150" t="s">
        <v>1264</v>
      </c>
      <c r="G331" s="151" t="s">
        <v>265</v>
      </c>
      <c r="H331" s="152">
        <v>2080.42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9.9000000000000005E-2</v>
      </c>
      <c r="P331" s="157">
        <f>O331*H331</f>
        <v>205.96158000000003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1265</v>
      </c>
    </row>
    <row r="332" spans="1:65" s="2" customFormat="1" ht="66.75" customHeight="1">
      <c r="A332" s="30"/>
      <c r="B332" s="147"/>
      <c r="C332" s="148" t="s">
        <v>342</v>
      </c>
      <c r="D332" s="148" t="s">
        <v>214</v>
      </c>
      <c r="E332" s="149" t="s">
        <v>1266</v>
      </c>
      <c r="F332" s="150" t="s">
        <v>1267</v>
      </c>
      <c r="G332" s="151" t="s">
        <v>265</v>
      </c>
      <c r="H332" s="152">
        <v>20804.2</v>
      </c>
      <c r="I332" s="153"/>
      <c r="J332" s="153">
        <f>ROUND(I332*H332,2)</f>
        <v>0</v>
      </c>
      <c r="K332" s="154"/>
      <c r="L332" s="31"/>
      <c r="M332" s="155" t="s">
        <v>1</v>
      </c>
      <c r="N332" s="156" t="s">
        <v>36</v>
      </c>
      <c r="O332" s="157">
        <v>6.0000000000000001E-3</v>
      </c>
      <c r="P332" s="157">
        <f>O332*H332</f>
        <v>124.82520000000001</v>
      </c>
      <c r="Q332" s="157">
        <v>0</v>
      </c>
      <c r="R332" s="157">
        <f>Q332*H332</f>
        <v>0</v>
      </c>
      <c r="S332" s="157">
        <v>0</v>
      </c>
      <c r="T332" s="158">
        <f>S332*H332</f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9" t="s">
        <v>218</v>
      </c>
      <c r="AT332" s="159" t="s">
        <v>214</v>
      </c>
      <c r="AU332" s="159" t="s">
        <v>80</v>
      </c>
      <c r="AY332" s="18" t="s">
        <v>212</v>
      </c>
      <c r="BE332" s="160">
        <f>IF(N332="základní",J332,0)</f>
        <v>0</v>
      </c>
      <c r="BF332" s="160">
        <f>IF(N332="snížená",J332,0)</f>
        <v>0</v>
      </c>
      <c r="BG332" s="160">
        <f>IF(N332="zákl. přenesená",J332,0)</f>
        <v>0</v>
      </c>
      <c r="BH332" s="160">
        <f>IF(N332="sníž. přenesená",J332,0)</f>
        <v>0</v>
      </c>
      <c r="BI332" s="160">
        <f>IF(N332="nulová",J332,0)</f>
        <v>0</v>
      </c>
      <c r="BJ332" s="18" t="s">
        <v>78</v>
      </c>
      <c r="BK332" s="160">
        <f>ROUND(I332*H332,2)</f>
        <v>0</v>
      </c>
      <c r="BL332" s="18" t="s">
        <v>218</v>
      </c>
      <c r="BM332" s="159" t="s">
        <v>1268</v>
      </c>
    </row>
    <row r="333" spans="1:65" s="14" customFormat="1">
      <c r="B333" s="168"/>
      <c r="D333" s="162" t="s">
        <v>220</v>
      </c>
      <c r="F333" s="170" t="s">
        <v>1269</v>
      </c>
      <c r="H333" s="171">
        <v>20804.2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220</v>
      </c>
      <c r="AU333" s="169" t="s">
        <v>80</v>
      </c>
      <c r="AV333" s="14" t="s">
        <v>80</v>
      </c>
      <c r="AW333" s="14" t="s">
        <v>3</v>
      </c>
      <c r="AX333" s="14" t="s">
        <v>78</v>
      </c>
      <c r="AY333" s="169" t="s">
        <v>212</v>
      </c>
    </row>
    <row r="334" spans="1:65" s="2" customFormat="1" ht="62.65" customHeight="1">
      <c r="A334" s="30"/>
      <c r="B334" s="147"/>
      <c r="C334" s="148" t="s">
        <v>347</v>
      </c>
      <c r="D334" s="148" t="s">
        <v>214</v>
      </c>
      <c r="E334" s="149" t="s">
        <v>1270</v>
      </c>
      <c r="F334" s="150" t="s">
        <v>1271</v>
      </c>
      <c r="G334" s="151" t="s">
        <v>265</v>
      </c>
      <c r="H334" s="152">
        <v>693.49199999999996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0.113</v>
      </c>
      <c r="P334" s="157">
        <f>O334*H334</f>
        <v>78.364595999999992</v>
      </c>
      <c r="Q334" s="157">
        <v>0</v>
      </c>
      <c r="R334" s="157">
        <f>Q334*H334</f>
        <v>0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1272</v>
      </c>
    </row>
    <row r="335" spans="1:65" s="2" customFormat="1" ht="66.75" customHeight="1">
      <c r="A335" s="30"/>
      <c r="B335" s="147"/>
      <c r="C335" s="148" t="s">
        <v>351</v>
      </c>
      <c r="D335" s="148" t="s">
        <v>214</v>
      </c>
      <c r="E335" s="149" t="s">
        <v>1273</v>
      </c>
      <c r="F335" s="150" t="s">
        <v>1274</v>
      </c>
      <c r="G335" s="151" t="s">
        <v>265</v>
      </c>
      <c r="H335" s="152">
        <v>6934.92</v>
      </c>
      <c r="I335" s="153"/>
      <c r="J335" s="153">
        <f>ROUND(I335*H335,2)</f>
        <v>0</v>
      </c>
      <c r="K335" s="154"/>
      <c r="L335" s="31"/>
      <c r="M335" s="155" t="s">
        <v>1</v>
      </c>
      <c r="N335" s="156" t="s">
        <v>36</v>
      </c>
      <c r="O335" s="157">
        <v>6.0000000000000001E-3</v>
      </c>
      <c r="P335" s="157">
        <f>O335*H335</f>
        <v>41.609520000000003</v>
      </c>
      <c r="Q335" s="157">
        <v>0</v>
      </c>
      <c r="R335" s="157">
        <f>Q335*H335</f>
        <v>0</v>
      </c>
      <c r="S335" s="157">
        <v>0</v>
      </c>
      <c r="T335" s="158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218</v>
      </c>
      <c r="AT335" s="159" t="s">
        <v>214</v>
      </c>
      <c r="AU335" s="159" t="s">
        <v>80</v>
      </c>
      <c r="AY335" s="18" t="s">
        <v>212</v>
      </c>
      <c r="BE335" s="160">
        <f>IF(N335="základní",J335,0)</f>
        <v>0</v>
      </c>
      <c r="BF335" s="160">
        <f>IF(N335="snížená",J335,0)</f>
        <v>0</v>
      </c>
      <c r="BG335" s="160">
        <f>IF(N335="zákl. přenesená",J335,0)</f>
        <v>0</v>
      </c>
      <c r="BH335" s="160">
        <f>IF(N335="sníž. přenesená",J335,0)</f>
        <v>0</v>
      </c>
      <c r="BI335" s="160">
        <f>IF(N335="nulová",J335,0)</f>
        <v>0</v>
      </c>
      <c r="BJ335" s="18" t="s">
        <v>78</v>
      </c>
      <c r="BK335" s="160">
        <f>ROUND(I335*H335,2)</f>
        <v>0</v>
      </c>
      <c r="BL335" s="18" t="s">
        <v>218</v>
      </c>
      <c r="BM335" s="159" t="s">
        <v>1275</v>
      </c>
    </row>
    <row r="336" spans="1:65" s="14" customFormat="1">
      <c r="B336" s="168"/>
      <c r="D336" s="162" t="s">
        <v>220</v>
      </c>
      <c r="F336" s="170" t="s">
        <v>1276</v>
      </c>
      <c r="H336" s="171">
        <v>6934.92</v>
      </c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220</v>
      </c>
      <c r="AU336" s="169" t="s">
        <v>80</v>
      </c>
      <c r="AV336" s="14" t="s">
        <v>80</v>
      </c>
      <c r="AW336" s="14" t="s">
        <v>3</v>
      </c>
      <c r="AX336" s="14" t="s">
        <v>78</v>
      </c>
      <c r="AY336" s="169" t="s">
        <v>212</v>
      </c>
    </row>
    <row r="337" spans="1:65" s="2" customFormat="1" ht="44.25" customHeight="1">
      <c r="A337" s="30"/>
      <c r="B337" s="147"/>
      <c r="C337" s="148" t="s">
        <v>356</v>
      </c>
      <c r="D337" s="148" t="s">
        <v>214</v>
      </c>
      <c r="E337" s="149" t="s">
        <v>1277</v>
      </c>
      <c r="F337" s="150" t="s">
        <v>1278</v>
      </c>
      <c r="G337" s="151" t="s">
        <v>265</v>
      </c>
      <c r="H337" s="152">
        <v>4494.8410000000003</v>
      </c>
      <c r="I337" s="153"/>
      <c r="J337" s="153">
        <f>ROUND(I337*H337,2)</f>
        <v>0</v>
      </c>
      <c r="K337" s="154"/>
      <c r="L337" s="31"/>
      <c r="M337" s="155" t="s">
        <v>1</v>
      </c>
      <c r="N337" s="156" t="s">
        <v>36</v>
      </c>
      <c r="O337" s="157">
        <v>7.1999999999999995E-2</v>
      </c>
      <c r="P337" s="157">
        <f>O337*H337</f>
        <v>323.62855200000001</v>
      </c>
      <c r="Q337" s="157">
        <v>0</v>
      </c>
      <c r="R337" s="157">
        <f>Q337*H337</f>
        <v>0</v>
      </c>
      <c r="S337" s="157">
        <v>0</v>
      </c>
      <c r="T337" s="158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218</v>
      </c>
      <c r="AT337" s="159" t="s">
        <v>214</v>
      </c>
      <c r="AU337" s="159" t="s">
        <v>80</v>
      </c>
      <c r="AY337" s="18" t="s">
        <v>212</v>
      </c>
      <c r="BE337" s="160">
        <f>IF(N337="základní",J337,0)</f>
        <v>0</v>
      </c>
      <c r="BF337" s="160">
        <f>IF(N337="snížená",J337,0)</f>
        <v>0</v>
      </c>
      <c r="BG337" s="160">
        <f>IF(N337="zákl. přenesená",J337,0)</f>
        <v>0</v>
      </c>
      <c r="BH337" s="160">
        <f>IF(N337="sníž. přenesená",J337,0)</f>
        <v>0</v>
      </c>
      <c r="BI337" s="160">
        <f>IF(N337="nulová",J337,0)</f>
        <v>0</v>
      </c>
      <c r="BJ337" s="18" t="s">
        <v>78</v>
      </c>
      <c r="BK337" s="160">
        <f>ROUND(I337*H337,2)</f>
        <v>0</v>
      </c>
      <c r="BL337" s="18" t="s">
        <v>218</v>
      </c>
      <c r="BM337" s="159" t="s">
        <v>1279</v>
      </c>
    </row>
    <row r="338" spans="1:65" s="14" customFormat="1">
      <c r="B338" s="168"/>
      <c r="D338" s="162" t="s">
        <v>220</v>
      </c>
      <c r="E338" s="169" t="s">
        <v>1</v>
      </c>
      <c r="F338" s="170" t="s">
        <v>1280</v>
      </c>
      <c r="H338" s="171">
        <v>4494.8410000000003</v>
      </c>
      <c r="L338" s="168"/>
      <c r="M338" s="172"/>
      <c r="N338" s="173"/>
      <c r="O338" s="173"/>
      <c r="P338" s="173"/>
      <c r="Q338" s="173"/>
      <c r="R338" s="173"/>
      <c r="S338" s="173"/>
      <c r="T338" s="174"/>
      <c r="AT338" s="169" t="s">
        <v>220</v>
      </c>
      <c r="AU338" s="169" t="s">
        <v>80</v>
      </c>
      <c r="AV338" s="14" t="s">
        <v>80</v>
      </c>
      <c r="AW338" s="14" t="s">
        <v>27</v>
      </c>
      <c r="AX338" s="14" t="s">
        <v>78</v>
      </c>
      <c r="AY338" s="169" t="s">
        <v>212</v>
      </c>
    </row>
    <row r="339" spans="1:65" s="2" customFormat="1" ht="37.9" customHeight="1">
      <c r="A339" s="30"/>
      <c r="B339" s="147"/>
      <c r="C339" s="148" t="s">
        <v>361</v>
      </c>
      <c r="D339" s="148" t="s">
        <v>214</v>
      </c>
      <c r="E339" s="149" t="s">
        <v>295</v>
      </c>
      <c r="F339" s="150" t="s">
        <v>296</v>
      </c>
      <c r="G339" s="151" t="s">
        <v>265</v>
      </c>
      <c r="H339" s="152">
        <v>6934.7330000000002</v>
      </c>
      <c r="I339" s="153"/>
      <c r="J339" s="153">
        <f>ROUND(I339*H339,2)</f>
        <v>0</v>
      </c>
      <c r="K339" s="154"/>
      <c r="L339" s="31"/>
      <c r="M339" s="155" t="s">
        <v>1</v>
      </c>
      <c r="N339" s="156" t="s">
        <v>36</v>
      </c>
      <c r="O339" s="157">
        <v>8.9999999999999993E-3</v>
      </c>
      <c r="P339" s="157">
        <f>O339*H339</f>
        <v>62.412596999999998</v>
      </c>
      <c r="Q339" s="157">
        <v>0</v>
      </c>
      <c r="R339" s="157">
        <f>Q339*H339</f>
        <v>0</v>
      </c>
      <c r="S339" s="157">
        <v>0</v>
      </c>
      <c r="T339" s="158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>IF(N339="základní",J339,0)</f>
        <v>0</v>
      </c>
      <c r="BF339" s="160">
        <f>IF(N339="snížená",J339,0)</f>
        <v>0</v>
      </c>
      <c r="BG339" s="160">
        <f>IF(N339="zákl. přenesená",J339,0)</f>
        <v>0</v>
      </c>
      <c r="BH339" s="160">
        <f>IF(N339="sníž. přenesená",J339,0)</f>
        <v>0</v>
      </c>
      <c r="BI339" s="160">
        <f>IF(N339="nulová",J339,0)</f>
        <v>0</v>
      </c>
      <c r="BJ339" s="18" t="s">
        <v>78</v>
      </c>
      <c r="BK339" s="160">
        <f>ROUND(I339*H339,2)</f>
        <v>0</v>
      </c>
      <c r="BL339" s="18" t="s">
        <v>218</v>
      </c>
      <c r="BM339" s="159" t="s">
        <v>297</v>
      </c>
    </row>
    <row r="340" spans="1:65" s="14" customFormat="1">
      <c r="B340" s="168"/>
      <c r="D340" s="162" t="s">
        <v>220</v>
      </c>
      <c r="E340" s="169" t="s">
        <v>1</v>
      </c>
      <c r="F340" s="170" t="s">
        <v>1281</v>
      </c>
      <c r="H340" s="171">
        <v>6934.7330000000002</v>
      </c>
      <c r="L340" s="168"/>
      <c r="M340" s="172"/>
      <c r="N340" s="173"/>
      <c r="O340" s="173"/>
      <c r="P340" s="173"/>
      <c r="Q340" s="173"/>
      <c r="R340" s="173"/>
      <c r="S340" s="173"/>
      <c r="T340" s="174"/>
      <c r="AT340" s="169" t="s">
        <v>220</v>
      </c>
      <c r="AU340" s="169" t="s">
        <v>80</v>
      </c>
      <c r="AV340" s="14" t="s">
        <v>80</v>
      </c>
      <c r="AW340" s="14" t="s">
        <v>27</v>
      </c>
      <c r="AX340" s="14" t="s">
        <v>78</v>
      </c>
      <c r="AY340" s="169" t="s">
        <v>212</v>
      </c>
    </row>
    <row r="341" spans="1:65" s="2" customFormat="1" ht="55.5" customHeight="1">
      <c r="A341" s="30"/>
      <c r="B341" s="147"/>
      <c r="C341" s="148" t="s">
        <v>366</v>
      </c>
      <c r="D341" s="148" t="s">
        <v>214</v>
      </c>
      <c r="E341" s="149" t="s">
        <v>299</v>
      </c>
      <c r="F341" s="150" t="s">
        <v>300</v>
      </c>
      <c r="G341" s="151" t="s">
        <v>301</v>
      </c>
      <c r="H341" s="152">
        <v>14216.203</v>
      </c>
      <c r="I341" s="153"/>
      <c r="J341" s="153">
        <f>ROUND(I341*H341,2)</f>
        <v>0</v>
      </c>
      <c r="K341" s="154"/>
      <c r="L341" s="31"/>
      <c r="M341" s="155" t="s">
        <v>1</v>
      </c>
      <c r="N341" s="156" t="s">
        <v>36</v>
      </c>
      <c r="O341" s="157">
        <v>0</v>
      </c>
      <c r="P341" s="157">
        <f>O341*H341</f>
        <v>0</v>
      </c>
      <c r="Q341" s="157">
        <v>0</v>
      </c>
      <c r="R341" s="157">
        <f>Q341*H341</f>
        <v>0</v>
      </c>
      <c r="S341" s="157">
        <v>0</v>
      </c>
      <c r="T341" s="158">
        <f>S341*H341</f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218</v>
      </c>
      <c r="AT341" s="159" t="s">
        <v>214</v>
      </c>
      <c r="AU341" s="159" t="s">
        <v>80</v>
      </c>
      <c r="AY341" s="18" t="s">
        <v>212</v>
      </c>
      <c r="BE341" s="160">
        <f>IF(N341="základní",J341,0)</f>
        <v>0</v>
      </c>
      <c r="BF341" s="160">
        <f>IF(N341="snížená",J341,0)</f>
        <v>0</v>
      </c>
      <c r="BG341" s="160">
        <f>IF(N341="zákl. přenesená",J341,0)</f>
        <v>0</v>
      </c>
      <c r="BH341" s="160">
        <f>IF(N341="sníž. přenesená",J341,0)</f>
        <v>0</v>
      </c>
      <c r="BI341" s="160">
        <f>IF(N341="nulová",J341,0)</f>
        <v>0</v>
      </c>
      <c r="BJ341" s="18" t="s">
        <v>78</v>
      </c>
      <c r="BK341" s="160">
        <f>ROUND(I341*H341,2)</f>
        <v>0</v>
      </c>
      <c r="BL341" s="18" t="s">
        <v>218</v>
      </c>
      <c r="BM341" s="159" t="s">
        <v>302</v>
      </c>
    </row>
    <row r="342" spans="1:65" s="14" customFormat="1">
      <c r="B342" s="168"/>
      <c r="D342" s="162" t="s">
        <v>220</v>
      </c>
      <c r="F342" s="170" t="s">
        <v>1282</v>
      </c>
      <c r="H342" s="171">
        <v>14216.203</v>
      </c>
      <c r="L342" s="168"/>
      <c r="M342" s="172"/>
      <c r="N342" s="173"/>
      <c r="O342" s="173"/>
      <c r="P342" s="173"/>
      <c r="Q342" s="173"/>
      <c r="R342" s="173"/>
      <c r="S342" s="173"/>
      <c r="T342" s="174"/>
      <c r="AT342" s="169" t="s">
        <v>220</v>
      </c>
      <c r="AU342" s="169" t="s">
        <v>80</v>
      </c>
      <c r="AV342" s="14" t="s">
        <v>80</v>
      </c>
      <c r="AW342" s="14" t="s">
        <v>3</v>
      </c>
      <c r="AX342" s="14" t="s">
        <v>78</v>
      </c>
      <c r="AY342" s="169" t="s">
        <v>212</v>
      </c>
    </row>
    <row r="343" spans="1:65" s="2" customFormat="1" ht="37.9" customHeight="1">
      <c r="A343" s="30"/>
      <c r="B343" s="147"/>
      <c r="C343" s="148" t="s">
        <v>370</v>
      </c>
      <c r="D343" s="148" t="s">
        <v>214</v>
      </c>
      <c r="E343" s="149" t="s">
        <v>295</v>
      </c>
      <c r="F343" s="150" t="s">
        <v>296</v>
      </c>
      <c r="G343" s="151" t="s">
        <v>265</v>
      </c>
      <c r="H343" s="152">
        <v>3159.54</v>
      </c>
      <c r="I343" s="153"/>
      <c r="J343" s="153">
        <f>ROUND(I343*H343,2)</f>
        <v>0</v>
      </c>
      <c r="K343" s="154"/>
      <c r="L343" s="31"/>
      <c r="M343" s="155" t="s">
        <v>1</v>
      </c>
      <c r="N343" s="156" t="s">
        <v>36</v>
      </c>
      <c r="O343" s="157">
        <v>8.9999999999999993E-3</v>
      </c>
      <c r="P343" s="157">
        <f>O343*H343</f>
        <v>28.435859999999998</v>
      </c>
      <c r="Q343" s="157">
        <v>0</v>
      </c>
      <c r="R343" s="157">
        <f>Q343*H343</f>
        <v>0</v>
      </c>
      <c r="S343" s="157">
        <v>0</v>
      </c>
      <c r="T343" s="158">
        <f>S343*H343</f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218</v>
      </c>
      <c r="AT343" s="159" t="s">
        <v>214</v>
      </c>
      <c r="AU343" s="159" t="s">
        <v>80</v>
      </c>
      <c r="AY343" s="18" t="s">
        <v>212</v>
      </c>
      <c r="BE343" s="160">
        <f>IF(N343="základní",J343,0)</f>
        <v>0</v>
      </c>
      <c r="BF343" s="160">
        <f>IF(N343="snížená",J343,0)</f>
        <v>0</v>
      </c>
      <c r="BG343" s="160">
        <f>IF(N343="zákl. přenesená",J343,0)</f>
        <v>0</v>
      </c>
      <c r="BH343" s="160">
        <f>IF(N343="sníž. přenesená",J343,0)</f>
        <v>0</v>
      </c>
      <c r="BI343" s="160">
        <f>IF(N343="nulová",J343,0)</f>
        <v>0</v>
      </c>
      <c r="BJ343" s="18" t="s">
        <v>78</v>
      </c>
      <c r="BK343" s="160">
        <f>ROUND(I343*H343,2)</f>
        <v>0</v>
      </c>
      <c r="BL343" s="18" t="s">
        <v>218</v>
      </c>
      <c r="BM343" s="159" t="s">
        <v>1283</v>
      </c>
    </row>
    <row r="344" spans="1:65" s="14" customFormat="1">
      <c r="B344" s="168"/>
      <c r="D344" s="162" t="s">
        <v>220</v>
      </c>
      <c r="E344" s="169" t="s">
        <v>1</v>
      </c>
      <c r="F344" s="170" t="s">
        <v>1284</v>
      </c>
      <c r="H344" s="171">
        <v>3159.54</v>
      </c>
      <c r="L344" s="168"/>
      <c r="M344" s="172"/>
      <c r="N344" s="173"/>
      <c r="O344" s="173"/>
      <c r="P344" s="173"/>
      <c r="Q344" s="173"/>
      <c r="R344" s="173"/>
      <c r="S344" s="173"/>
      <c r="T344" s="174"/>
      <c r="AT344" s="169" t="s">
        <v>220</v>
      </c>
      <c r="AU344" s="169" t="s">
        <v>80</v>
      </c>
      <c r="AV344" s="14" t="s">
        <v>80</v>
      </c>
      <c r="AW344" s="14" t="s">
        <v>27</v>
      </c>
      <c r="AX344" s="14" t="s">
        <v>78</v>
      </c>
      <c r="AY344" s="169" t="s">
        <v>212</v>
      </c>
    </row>
    <row r="345" spans="1:65" s="2" customFormat="1" ht="44.25" customHeight="1">
      <c r="A345" s="30"/>
      <c r="B345" s="147"/>
      <c r="C345" s="148" t="s">
        <v>374</v>
      </c>
      <c r="D345" s="148" t="s">
        <v>214</v>
      </c>
      <c r="E345" s="149" t="s">
        <v>305</v>
      </c>
      <c r="F345" s="150" t="s">
        <v>306</v>
      </c>
      <c r="G345" s="151" t="s">
        <v>265</v>
      </c>
      <c r="H345" s="152">
        <v>5922.375</v>
      </c>
      <c r="I345" s="153"/>
      <c r="J345" s="153">
        <f>ROUND(I345*H345,2)</f>
        <v>0</v>
      </c>
      <c r="K345" s="154"/>
      <c r="L345" s="31"/>
      <c r="M345" s="155" t="s">
        <v>1</v>
      </c>
      <c r="N345" s="156" t="s">
        <v>36</v>
      </c>
      <c r="O345" s="157">
        <v>0.32800000000000001</v>
      </c>
      <c r="P345" s="157">
        <f>O345*H345</f>
        <v>1942.539</v>
      </c>
      <c r="Q345" s="157">
        <v>0</v>
      </c>
      <c r="R345" s="157">
        <f>Q345*H345</f>
        <v>0</v>
      </c>
      <c r="S345" s="157">
        <v>0</v>
      </c>
      <c r="T345" s="158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218</v>
      </c>
      <c r="AT345" s="159" t="s">
        <v>214</v>
      </c>
      <c r="AU345" s="159" t="s">
        <v>80</v>
      </c>
      <c r="AY345" s="18" t="s">
        <v>212</v>
      </c>
      <c r="BE345" s="160">
        <f>IF(N345="základní",J345,0)</f>
        <v>0</v>
      </c>
      <c r="BF345" s="160">
        <f>IF(N345="snížená",J345,0)</f>
        <v>0</v>
      </c>
      <c r="BG345" s="160">
        <f>IF(N345="zákl. přenesená",J345,0)</f>
        <v>0</v>
      </c>
      <c r="BH345" s="160">
        <f>IF(N345="sníž. přenesená",J345,0)</f>
        <v>0</v>
      </c>
      <c r="BI345" s="160">
        <f>IF(N345="nulová",J345,0)</f>
        <v>0</v>
      </c>
      <c r="BJ345" s="18" t="s">
        <v>78</v>
      </c>
      <c r="BK345" s="160">
        <f>ROUND(I345*H345,2)</f>
        <v>0</v>
      </c>
      <c r="BL345" s="18" t="s">
        <v>218</v>
      </c>
      <c r="BM345" s="159" t="s">
        <v>307</v>
      </c>
    </row>
    <row r="346" spans="1:65" s="13" customFormat="1">
      <c r="B346" s="161"/>
      <c r="D346" s="162" t="s">
        <v>220</v>
      </c>
      <c r="E346" s="163" t="s">
        <v>1</v>
      </c>
      <c r="F346" s="164" t="s">
        <v>308</v>
      </c>
      <c r="H346" s="163" t="s">
        <v>1</v>
      </c>
      <c r="L346" s="161"/>
      <c r="M346" s="165"/>
      <c r="N346" s="166"/>
      <c r="O346" s="166"/>
      <c r="P346" s="166"/>
      <c r="Q346" s="166"/>
      <c r="R346" s="166"/>
      <c r="S346" s="166"/>
      <c r="T346" s="167"/>
      <c r="AT346" s="163" t="s">
        <v>220</v>
      </c>
      <c r="AU346" s="163" t="s">
        <v>80</v>
      </c>
      <c r="AV346" s="13" t="s">
        <v>78</v>
      </c>
      <c r="AW346" s="13" t="s">
        <v>27</v>
      </c>
      <c r="AX346" s="13" t="s">
        <v>71</v>
      </c>
      <c r="AY346" s="163" t="s">
        <v>212</v>
      </c>
    </row>
    <row r="347" spans="1:65" s="14" customFormat="1">
      <c r="B347" s="168"/>
      <c r="D347" s="162" t="s">
        <v>220</v>
      </c>
      <c r="E347" s="169" t="s">
        <v>1</v>
      </c>
      <c r="F347" s="170" t="s">
        <v>1220</v>
      </c>
      <c r="H347" s="171">
        <v>1129.193</v>
      </c>
      <c r="L347" s="168"/>
      <c r="M347" s="172"/>
      <c r="N347" s="173"/>
      <c r="O347" s="173"/>
      <c r="P347" s="173"/>
      <c r="Q347" s="173"/>
      <c r="R347" s="173"/>
      <c r="S347" s="173"/>
      <c r="T347" s="174"/>
      <c r="AT347" s="169" t="s">
        <v>220</v>
      </c>
      <c r="AU347" s="169" t="s">
        <v>80</v>
      </c>
      <c r="AV347" s="14" t="s">
        <v>80</v>
      </c>
      <c r="AW347" s="14" t="s">
        <v>27</v>
      </c>
      <c r="AX347" s="14" t="s">
        <v>71</v>
      </c>
      <c r="AY347" s="169" t="s">
        <v>212</v>
      </c>
    </row>
    <row r="348" spans="1:65" s="14" customFormat="1">
      <c r="B348" s="168"/>
      <c r="D348" s="162" t="s">
        <v>220</v>
      </c>
      <c r="E348" s="169" t="s">
        <v>1</v>
      </c>
      <c r="F348" s="170" t="s">
        <v>1221</v>
      </c>
      <c r="H348" s="171">
        <v>2840.1750000000002</v>
      </c>
      <c r="L348" s="168"/>
      <c r="M348" s="172"/>
      <c r="N348" s="173"/>
      <c r="O348" s="173"/>
      <c r="P348" s="173"/>
      <c r="Q348" s="173"/>
      <c r="R348" s="173"/>
      <c r="S348" s="173"/>
      <c r="T348" s="174"/>
      <c r="AT348" s="169" t="s">
        <v>220</v>
      </c>
      <c r="AU348" s="169" t="s">
        <v>80</v>
      </c>
      <c r="AV348" s="14" t="s">
        <v>80</v>
      </c>
      <c r="AW348" s="14" t="s">
        <v>27</v>
      </c>
      <c r="AX348" s="14" t="s">
        <v>71</v>
      </c>
      <c r="AY348" s="169" t="s">
        <v>212</v>
      </c>
    </row>
    <row r="349" spans="1:65" s="14" customFormat="1">
      <c r="B349" s="168"/>
      <c r="D349" s="162" t="s">
        <v>220</v>
      </c>
      <c r="E349" s="169" t="s">
        <v>1</v>
      </c>
      <c r="F349" s="170" t="s">
        <v>1222</v>
      </c>
      <c r="H349" s="171">
        <v>1071.202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220</v>
      </c>
      <c r="AU349" s="169" t="s">
        <v>80</v>
      </c>
      <c r="AV349" s="14" t="s">
        <v>80</v>
      </c>
      <c r="AW349" s="14" t="s">
        <v>27</v>
      </c>
      <c r="AX349" s="14" t="s">
        <v>71</v>
      </c>
      <c r="AY349" s="169" t="s">
        <v>212</v>
      </c>
    </row>
    <row r="350" spans="1:65" s="14" customFormat="1">
      <c r="B350" s="168"/>
      <c r="D350" s="162" t="s">
        <v>220</v>
      </c>
      <c r="E350" s="169" t="s">
        <v>1</v>
      </c>
      <c r="F350" s="170" t="s">
        <v>1223</v>
      </c>
      <c r="H350" s="171">
        <v>440.69099999999997</v>
      </c>
      <c r="L350" s="168"/>
      <c r="M350" s="172"/>
      <c r="N350" s="173"/>
      <c r="O350" s="173"/>
      <c r="P350" s="173"/>
      <c r="Q350" s="173"/>
      <c r="R350" s="173"/>
      <c r="S350" s="173"/>
      <c r="T350" s="174"/>
      <c r="AT350" s="169" t="s">
        <v>220</v>
      </c>
      <c r="AU350" s="169" t="s">
        <v>80</v>
      </c>
      <c r="AV350" s="14" t="s">
        <v>80</v>
      </c>
      <c r="AW350" s="14" t="s">
        <v>27</v>
      </c>
      <c r="AX350" s="14" t="s">
        <v>71</v>
      </c>
      <c r="AY350" s="169" t="s">
        <v>212</v>
      </c>
    </row>
    <row r="351" spans="1:65" s="14" customFormat="1">
      <c r="B351" s="168"/>
      <c r="D351" s="162" t="s">
        <v>220</v>
      </c>
      <c r="E351" s="169" t="s">
        <v>1</v>
      </c>
      <c r="F351" s="170" t="s">
        <v>1224</v>
      </c>
      <c r="H351" s="171">
        <v>556.42700000000002</v>
      </c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220</v>
      </c>
      <c r="AU351" s="169" t="s">
        <v>80</v>
      </c>
      <c r="AV351" s="14" t="s">
        <v>80</v>
      </c>
      <c r="AW351" s="14" t="s">
        <v>27</v>
      </c>
      <c r="AX351" s="14" t="s">
        <v>71</v>
      </c>
      <c r="AY351" s="169" t="s">
        <v>212</v>
      </c>
    </row>
    <row r="352" spans="1:65" s="14" customFormat="1">
      <c r="B352" s="168"/>
      <c r="D352" s="162" t="s">
        <v>220</v>
      </c>
      <c r="E352" s="169" t="s">
        <v>1</v>
      </c>
      <c r="F352" s="170" t="s">
        <v>1225</v>
      </c>
      <c r="H352" s="171">
        <v>1055.4559999999999</v>
      </c>
      <c r="L352" s="168"/>
      <c r="M352" s="172"/>
      <c r="N352" s="173"/>
      <c r="O352" s="173"/>
      <c r="P352" s="173"/>
      <c r="Q352" s="173"/>
      <c r="R352" s="173"/>
      <c r="S352" s="173"/>
      <c r="T352" s="174"/>
      <c r="AT352" s="169" t="s">
        <v>220</v>
      </c>
      <c r="AU352" s="169" t="s">
        <v>80</v>
      </c>
      <c r="AV352" s="14" t="s">
        <v>80</v>
      </c>
      <c r="AW352" s="14" t="s">
        <v>27</v>
      </c>
      <c r="AX352" s="14" t="s">
        <v>71</v>
      </c>
      <c r="AY352" s="169" t="s">
        <v>212</v>
      </c>
    </row>
    <row r="353" spans="1:65" s="14" customFormat="1">
      <c r="B353" s="168"/>
      <c r="D353" s="162" t="s">
        <v>220</v>
      </c>
      <c r="E353" s="169" t="s">
        <v>1</v>
      </c>
      <c r="F353" s="170" t="s">
        <v>1226</v>
      </c>
      <c r="H353" s="171">
        <v>353.87799999999999</v>
      </c>
      <c r="L353" s="168"/>
      <c r="M353" s="172"/>
      <c r="N353" s="173"/>
      <c r="O353" s="173"/>
      <c r="P353" s="173"/>
      <c r="Q353" s="173"/>
      <c r="R353" s="173"/>
      <c r="S353" s="173"/>
      <c r="T353" s="174"/>
      <c r="AT353" s="169" t="s">
        <v>220</v>
      </c>
      <c r="AU353" s="169" t="s">
        <v>80</v>
      </c>
      <c r="AV353" s="14" t="s">
        <v>80</v>
      </c>
      <c r="AW353" s="14" t="s">
        <v>27</v>
      </c>
      <c r="AX353" s="14" t="s">
        <v>71</v>
      </c>
      <c r="AY353" s="169" t="s">
        <v>212</v>
      </c>
    </row>
    <row r="354" spans="1:65" s="14" customFormat="1">
      <c r="B354" s="168"/>
      <c r="D354" s="162" t="s">
        <v>220</v>
      </c>
      <c r="E354" s="169" t="s">
        <v>1</v>
      </c>
      <c r="F354" s="170" t="s">
        <v>1227</v>
      </c>
      <c r="H354" s="171">
        <v>159.17099999999999</v>
      </c>
      <c r="L354" s="168"/>
      <c r="M354" s="172"/>
      <c r="N354" s="173"/>
      <c r="O354" s="173"/>
      <c r="P354" s="173"/>
      <c r="Q354" s="173"/>
      <c r="R354" s="173"/>
      <c r="S354" s="173"/>
      <c r="T354" s="174"/>
      <c r="AT354" s="169" t="s">
        <v>220</v>
      </c>
      <c r="AU354" s="169" t="s">
        <v>80</v>
      </c>
      <c r="AV354" s="14" t="s">
        <v>80</v>
      </c>
      <c r="AW354" s="14" t="s">
        <v>27</v>
      </c>
      <c r="AX354" s="14" t="s">
        <v>71</v>
      </c>
      <c r="AY354" s="169" t="s">
        <v>212</v>
      </c>
    </row>
    <row r="355" spans="1:65" s="14" customFormat="1">
      <c r="B355" s="168"/>
      <c r="D355" s="162" t="s">
        <v>220</v>
      </c>
      <c r="E355" s="169" t="s">
        <v>1</v>
      </c>
      <c r="F355" s="170" t="s">
        <v>1228</v>
      </c>
      <c r="H355" s="171">
        <v>167.67</v>
      </c>
      <c r="L355" s="168"/>
      <c r="M355" s="172"/>
      <c r="N355" s="173"/>
      <c r="O355" s="173"/>
      <c r="P355" s="173"/>
      <c r="Q355" s="173"/>
      <c r="R355" s="173"/>
      <c r="S355" s="173"/>
      <c r="T355" s="174"/>
      <c r="AT355" s="169" t="s">
        <v>220</v>
      </c>
      <c r="AU355" s="169" t="s">
        <v>80</v>
      </c>
      <c r="AV355" s="14" t="s">
        <v>80</v>
      </c>
      <c r="AW355" s="14" t="s">
        <v>27</v>
      </c>
      <c r="AX355" s="14" t="s">
        <v>71</v>
      </c>
      <c r="AY355" s="169" t="s">
        <v>212</v>
      </c>
    </row>
    <row r="356" spans="1:65" s="14" customFormat="1">
      <c r="B356" s="168"/>
      <c r="D356" s="162" t="s">
        <v>220</v>
      </c>
      <c r="E356" s="169" t="s">
        <v>1</v>
      </c>
      <c r="F356" s="170" t="s">
        <v>1229</v>
      </c>
      <c r="H356" s="171">
        <v>575.61199999999997</v>
      </c>
      <c r="L356" s="168"/>
      <c r="M356" s="172"/>
      <c r="N356" s="173"/>
      <c r="O356" s="173"/>
      <c r="P356" s="173"/>
      <c r="Q356" s="173"/>
      <c r="R356" s="173"/>
      <c r="S356" s="173"/>
      <c r="T356" s="174"/>
      <c r="AT356" s="169" t="s">
        <v>220</v>
      </c>
      <c r="AU356" s="169" t="s">
        <v>80</v>
      </c>
      <c r="AV356" s="14" t="s">
        <v>80</v>
      </c>
      <c r="AW356" s="14" t="s">
        <v>27</v>
      </c>
      <c r="AX356" s="14" t="s">
        <v>71</v>
      </c>
      <c r="AY356" s="169" t="s">
        <v>212</v>
      </c>
    </row>
    <row r="357" spans="1:65" s="16" customFormat="1">
      <c r="B357" s="195"/>
      <c r="D357" s="162" t="s">
        <v>220</v>
      </c>
      <c r="E357" s="196" t="s">
        <v>1</v>
      </c>
      <c r="F357" s="197" t="s">
        <v>648</v>
      </c>
      <c r="H357" s="198">
        <v>8349.4750000000004</v>
      </c>
      <c r="L357" s="195"/>
      <c r="M357" s="199"/>
      <c r="N357" s="200"/>
      <c r="O357" s="200"/>
      <c r="P357" s="200"/>
      <c r="Q357" s="200"/>
      <c r="R357" s="200"/>
      <c r="S357" s="200"/>
      <c r="T357" s="201"/>
      <c r="AT357" s="196" t="s">
        <v>220</v>
      </c>
      <c r="AU357" s="196" t="s">
        <v>80</v>
      </c>
      <c r="AV357" s="16" t="s">
        <v>226</v>
      </c>
      <c r="AW357" s="16" t="s">
        <v>27</v>
      </c>
      <c r="AX357" s="16" t="s">
        <v>71</v>
      </c>
      <c r="AY357" s="196" t="s">
        <v>212</v>
      </c>
    </row>
    <row r="358" spans="1:65" s="14" customFormat="1">
      <c r="B358" s="168"/>
      <c r="D358" s="162" t="s">
        <v>220</v>
      </c>
      <c r="E358" s="169" t="s">
        <v>1</v>
      </c>
      <c r="F358" s="170" t="s">
        <v>1285</v>
      </c>
      <c r="H358" s="171">
        <v>5922.375</v>
      </c>
      <c r="L358" s="168"/>
      <c r="M358" s="172"/>
      <c r="N358" s="173"/>
      <c r="O358" s="173"/>
      <c r="P358" s="173"/>
      <c r="Q358" s="173"/>
      <c r="R358" s="173"/>
      <c r="S358" s="173"/>
      <c r="T358" s="174"/>
      <c r="AT358" s="169" t="s">
        <v>220</v>
      </c>
      <c r="AU358" s="169" t="s">
        <v>80</v>
      </c>
      <c r="AV358" s="14" t="s">
        <v>80</v>
      </c>
      <c r="AW358" s="14" t="s">
        <v>27</v>
      </c>
      <c r="AX358" s="14" t="s">
        <v>78</v>
      </c>
      <c r="AY358" s="169" t="s">
        <v>212</v>
      </c>
    </row>
    <row r="359" spans="1:65" s="2" customFormat="1" ht="16.5" customHeight="1">
      <c r="A359" s="30"/>
      <c r="B359" s="147"/>
      <c r="C359" s="182" t="s">
        <v>378</v>
      </c>
      <c r="D359" s="182" t="s">
        <v>311</v>
      </c>
      <c r="E359" s="183" t="s">
        <v>312</v>
      </c>
      <c r="F359" s="184" t="s">
        <v>313</v>
      </c>
      <c r="G359" s="185" t="s">
        <v>301</v>
      </c>
      <c r="H359" s="186">
        <v>6273.7219999999998</v>
      </c>
      <c r="I359" s="187"/>
      <c r="J359" s="187">
        <f>ROUND(I359*H359,2)</f>
        <v>0</v>
      </c>
      <c r="K359" s="188"/>
      <c r="L359" s="189"/>
      <c r="M359" s="190" t="s">
        <v>1</v>
      </c>
      <c r="N359" s="191" t="s">
        <v>36</v>
      </c>
      <c r="O359" s="157">
        <v>0</v>
      </c>
      <c r="P359" s="157">
        <f>O359*H359</f>
        <v>0</v>
      </c>
      <c r="Q359" s="157">
        <v>1</v>
      </c>
      <c r="R359" s="157">
        <f>Q359*H359</f>
        <v>6273.7219999999998</v>
      </c>
      <c r="S359" s="157">
        <v>0</v>
      </c>
      <c r="T359" s="158">
        <f>S359*H359</f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9" t="s">
        <v>252</v>
      </c>
      <c r="AT359" s="159" t="s">
        <v>311</v>
      </c>
      <c r="AU359" s="159" t="s">
        <v>80</v>
      </c>
      <c r="AY359" s="18" t="s">
        <v>212</v>
      </c>
      <c r="BE359" s="160">
        <f>IF(N359="základní",J359,0)</f>
        <v>0</v>
      </c>
      <c r="BF359" s="160">
        <f>IF(N359="snížená",J359,0)</f>
        <v>0</v>
      </c>
      <c r="BG359" s="160">
        <f>IF(N359="zákl. přenesená",J359,0)</f>
        <v>0</v>
      </c>
      <c r="BH359" s="160">
        <f>IF(N359="sníž. přenesená",J359,0)</f>
        <v>0</v>
      </c>
      <c r="BI359" s="160">
        <f>IF(N359="nulová",J359,0)</f>
        <v>0</v>
      </c>
      <c r="BJ359" s="18" t="s">
        <v>78</v>
      </c>
      <c r="BK359" s="160">
        <f>ROUND(I359*H359,2)</f>
        <v>0</v>
      </c>
      <c r="BL359" s="18" t="s">
        <v>218</v>
      </c>
      <c r="BM359" s="159" t="s">
        <v>314</v>
      </c>
    </row>
    <row r="360" spans="1:65" s="13" customFormat="1">
      <c r="B360" s="161"/>
      <c r="D360" s="162" t="s">
        <v>220</v>
      </c>
      <c r="E360" s="163" t="s">
        <v>1</v>
      </c>
      <c r="F360" s="164" t="s">
        <v>677</v>
      </c>
      <c r="H360" s="163" t="s">
        <v>1</v>
      </c>
      <c r="L360" s="161"/>
      <c r="M360" s="165"/>
      <c r="N360" s="166"/>
      <c r="O360" s="166"/>
      <c r="P360" s="166"/>
      <c r="Q360" s="166"/>
      <c r="R360" s="166"/>
      <c r="S360" s="166"/>
      <c r="T360" s="167"/>
      <c r="AT360" s="163" t="s">
        <v>220</v>
      </c>
      <c r="AU360" s="163" t="s">
        <v>80</v>
      </c>
      <c r="AV360" s="13" t="s">
        <v>78</v>
      </c>
      <c r="AW360" s="13" t="s">
        <v>27</v>
      </c>
      <c r="AX360" s="13" t="s">
        <v>71</v>
      </c>
      <c r="AY360" s="163" t="s">
        <v>212</v>
      </c>
    </row>
    <row r="361" spans="1:65" s="14" customFormat="1">
      <c r="B361" s="168"/>
      <c r="D361" s="162" t="s">
        <v>220</v>
      </c>
      <c r="E361" s="169" t="s">
        <v>1</v>
      </c>
      <c r="F361" s="170" t="s">
        <v>1286</v>
      </c>
      <c r="H361" s="171">
        <v>52.8</v>
      </c>
      <c r="L361" s="168"/>
      <c r="M361" s="172"/>
      <c r="N361" s="173"/>
      <c r="O361" s="173"/>
      <c r="P361" s="173"/>
      <c r="Q361" s="173"/>
      <c r="R361" s="173"/>
      <c r="S361" s="173"/>
      <c r="T361" s="174"/>
      <c r="AT361" s="169" t="s">
        <v>220</v>
      </c>
      <c r="AU361" s="169" t="s">
        <v>80</v>
      </c>
      <c r="AV361" s="14" t="s">
        <v>80</v>
      </c>
      <c r="AW361" s="14" t="s">
        <v>27</v>
      </c>
      <c r="AX361" s="14" t="s">
        <v>71</v>
      </c>
      <c r="AY361" s="169" t="s">
        <v>212</v>
      </c>
    </row>
    <row r="362" spans="1:65" s="13" customFormat="1">
      <c r="B362" s="161"/>
      <c r="D362" s="162" t="s">
        <v>220</v>
      </c>
      <c r="E362" s="163" t="s">
        <v>1</v>
      </c>
      <c r="F362" s="164" t="s">
        <v>1287</v>
      </c>
      <c r="H362" s="163" t="s">
        <v>1</v>
      </c>
      <c r="L362" s="161"/>
      <c r="M362" s="165"/>
      <c r="N362" s="166"/>
      <c r="O362" s="166"/>
      <c r="P362" s="166"/>
      <c r="Q362" s="166"/>
      <c r="R362" s="166"/>
      <c r="S362" s="166"/>
      <c r="T362" s="167"/>
      <c r="AT362" s="163" t="s">
        <v>220</v>
      </c>
      <c r="AU362" s="163" t="s">
        <v>80</v>
      </c>
      <c r="AV362" s="13" t="s">
        <v>78</v>
      </c>
      <c r="AW362" s="13" t="s">
        <v>27</v>
      </c>
      <c r="AX362" s="13" t="s">
        <v>71</v>
      </c>
      <c r="AY362" s="163" t="s">
        <v>212</v>
      </c>
    </row>
    <row r="363" spans="1:65" s="14" customFormat="1">
      <c r="B363" s="168"/>
      <c r="D363" s="162" t="s">
        <v>220</v>
      </c>
      <c r="E363" s="169" t="s">
        <v>1</v>
      </c>
      <c r="F363" s="170" t="s">
        <v>1288</v>
      </c>
      <c r="H363" s="171">
        <v>3703.92</v>
      </c>
      <c r="L363" s="168"/>
      <c r="M363" s="172"/>
      <c r="N363" s="173"/>
      <c r="O363" s="173"/>
      <c r="P363" s="173"/>
      <c r="Q363" s="173"/>
      <c r="R363" s="173"/>
      <c r="S363" s="173"/>
      <c r="T363" s="174"/>
      <c r="AT363" s="169" t="s">
        <v>220</v>
      </c>
      <c r="AU363" s="169" t="s">
        <v>80</v>
      </c>
      <c r="AV363" s="14" t="s">
        <v>80</v>
      </c>
      <c r="AW363" s="14" t="s">
        <v>27</v>
      </c>
      <c r="AX363" s="14" t="s">
        <v>71</v>
      </c>
      <c r="AY363" s="169" t="s">
        <v>212</v>
      </c>
    </row>
    <row r="364" spans="1:65" s="15" customFormat="1">
      <c r="B364" s="175"/>
      <c r="D364" s="162" t="s">
        <v>220</v>
      </c>
      <c r="E364" s="176" t="s">
        <v>1</v>
      </c>
      <c r="F364" s="177" t="s">
        <v>233</v>
      </c>
      <c r="H364" s="178">
        <v>3756.7200000000003</v>
      </c>
      <c r="L364" s="175"/>
      <c r="M364" s="179"/>
      <c r="N364" s="180"/>
      <c r="O364" s="180"/>
      <c r="P364" s="180"/>
      <c r="Q364" s="180"/>
      <c r="R364" s="180"/>
      <c r="S364" s="180"/>
      <c r="T364" s="181"/>
      <c r="AT364" s="176" t="s">
        <v>220</v>
      </c>
      <c r="AU364" s="176" t="s">
        <v>80</v>
      </c>
      <c r="AV364" s="15" t="s">
        <v>218</v>
      </c>
      <c r="AW364" s="15" t="s">
        <v>27</v>
      </c>
      <c r="AX364" s="15" t="s">
        <v>78</v>
      </c>
      <c r="AY364" s="176" t="s">
        <v>212</v>
      </c>
    </row>
    <row r="365" spans="1:65" s="14" customFormat="1">
      <c r="B365" s="168"/>
      <c r="D365" s="162" t="s">
        <v>220</v>
      </c>
      <c r="F365" s="170" t="s">
        <v>1289</v>
      </c>
      <c r="H365" s="171">
        <v>6273.7219999999998</v>
      </c>
      <c r="L365" s="168"/>
      <c r="M365" s="172"/>
      <c r="N365" s="173"/>
      <c r="O365" s="173"/>
      <c r="P365" s="173"/>
      <c r="Q365" s="173"/>
      <c r="R365" s="173"/>
      <c r="S365" s="173"/>
      <c r="T365" s="174"/>
      <c r="AT365" s="169" t="s">
        <v>220</v>
      </c>
      <c r="AU365" s="169" t="s">
        <v>80</v>
      </c>
      <c r="AV365" s="14" t="s">
        <v>80</v>
      </c>
      <c r="AW365" s="14" t="s">
        <v>3</v>
      </c>
      <c r="AX365" s="14" t="s">
        <v>78</v>
      </c>
      <c r="AY365" s="169" t="s">
        <v>212</v>
      </c>
    </row>
    <row r="366" spans="1:65" s="2" customFormat="1" ht="66.75" customHeight="1">
      <c r="A366" s="30"/>
      <c r="B366" s="147"/>
      <c r="C366" s="148" t="s">
        <v>383</v>
      </c>
      <c r="D366" s="148" t="s">
        <v>214</v>
      </c>
      <c r="E366" s="149" t="s">
        <v>319</v>
      </c>
      <c r="F366" s="150" t="s">
        <v>320</v>
      </c>
      <c r="G366" s="151" t="s">
        <v>265</v>
      </c>
      <c r="H366" s="152">
        <v>2427.0949999999998</v>
      </c>
      <c r="I366" s="153"/>
      <c r="J366" s="153">
        <f>ROUND(I366*H366,2)</f>
        <v>0</v>
      </c>
      <c r="K366" s="154"/>
      <c r="L366" s="31"/>
      <c r="M366" s="155" t="s">
        <v>1</v>
      </c>
      <c r="N366" s="156" t="s">
        <v>36</v>
      </c>
      <c r="O366" s="157">
        <v>0.435</v>
      </c>
      <c r="P366" s="157">
        <f>O366*H366</f>
        <v>1055.7863249999998</v>
      </c>
      <c r="Q366" s="157">
        <v>0</v>
      </c>
      <c r="R366" s="157">
        <f>Q366*H366</f>
        <v>0</v>
      </c>
      <c r="S366" s="157">
        <v>0</v>
      </c>
      <c r="T366" s="158">
        <f>S366*H366</f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9" t="s">
        <v>218</v>
      </c>
      <c r="AT366" s="159" t="s">
        <v>214</v>
      </c>
      <c r="AU366" s="159" t="s">
        <v>80</v>
      </c>
      <c r="AY366" s="18" t="s">
        <v>212</v>
      </c>
      <c r="BE366" s="160">
        <f>IF(N366="základní",J366,0)</f>
        <v>0</v>
      </c>
      <c r="BF366" s="160">
        <f>IF(N366="snížená",J366,0)</f>
        <v>0</v>
      </c>
      <c r="BG366" s="160">
        <f>IF(N366="zákl. přenesená",J366,0)</f>
        <v>0</v>
      </c>
      <c r="BH366" s="160">
        <f>IF(N366="sníž. přenesená",J366,0)</f>
        <v>0</v>
      </c>
      <c r="BI366" s="160">
        <f>IF(N366="nulová",J366,0)</f>
        <v>0</v>
      </c>
      <c r="BJ366" s="18" t="s">
        <v>78</v>
      </c>
      <c r="BK366" s="160">
        <f>ROUND(I366*H366,2)</f>
        <v>0</v>
      </c>
      <c r="BL366" s="18" t="s">
        <v>218</v>
      </c>
      <c r="BM366" s="159" t="s">
        <v>321</v>
      </c>
    </row>
    <row r="367" spans="1:65" s="14" customFormat="1">
      <c r="B367" s="168"/>
      <c r="D367" s="162" t="s">
        <v>220</v>
      </c>
      <c r="E367" s="169" t="s">
        <v>1</v>
      </c>
      <c r="F367" s="170" t="s">
        <v>1290</v>
      </c>
      <c r="H367" s="171">
        <v>175.23</v>
      </c>
      <c r="L367" s="168"/>
      <c r="M367" s="172"/>
      <c r="N367" s="173"/>
      <c r="O367" s="173"/>
      <c r="P367" s="173"/>
      <c r="Q367" s="173"/>
      <c r="R367" s="173"/>
      <c r="S367" s="173"/>
      <c r="T367" s="174"/>
      <c r="AT367" s="169" t="s">
        <v>220</v>
      </c>
      <c r="AU367" s="169" t="s">
        <v>80</v>
      </c>
      <c r="AV367" s="14" t="s">
        <v>80</v>
      </c>
      <c r="AW367" s="14" t="s">
        <v>27</v>
      </c>
      <c r="AX367" s="14" t="s">
        <v>71</v>
      </c>
      <c r="AY367" s="169" t="s">
        <v>212</v>
      </c>
    </row>
    <row r="368" spans="1:65" s="14" customFormat="1">
      <c r="B368" s="168"/>
      <c r="D368" s="162" t="s">
        <v>220</v>
      </c>
      <c r="E368" s="169" t="s">
        <v>1</v>
      </c>
      <c r="F368" s="170" t="s">
        <v>1291</v>
      </c>
      <c r="H368" s="171">
        <v>2251.8649999999998</v>
      </c>
      <c r="L368" s="168"/>
      <c r="M368" s="172"/>
      <c r="N368" s="173"/>
      <c r="O368" s="173"/>
      <c r="P368" s="173"/>
      <c r="Q368" s="173"/>
      <c r="R368" s="173"/>
      <c r="S368" s="173"/>
      <c r="T368" s="174"/>
      <c r="AT368" s="169" t="s">
        <v>220</v>
      </c>
      <c r="AU368" s="169" t="s">
        <v>80</v>
      </c>
      <c r="AV368" s="14" t="s">
        <v>80</v>
      </c>
      <c r="AW368" s="14" t="s">
        <v>27</v>
      </c>
      <c r="AX368" s="14" t="s">
        <v>71</v>
      </c>
      <c r="AY368" s="169" t="s">
        <v>212</v>
      </c>
    </row>
    <row r="369" spans="1:65" s="15" customFormat="1">
      <c r="B369" s="175"/>
      <c r="D369" s="162" t="s">
        <v>220</v>
      </c>
      <c r="E369" s="176" t="s">
        <v>1</v>
      </c>
      <c r="F369" s="177" t="s">
        <v>233</v>
      </c>
      <c r="H369" s="178">
        <v>2427.0949999999998</v>
      </c>
      <c r="L369" s="175"/>
      <c r="M369" s="179"/>
      <c r="N369" s="180"/>
      <c r="O369" s="180"/>
      <c r="P369" s="180"/>
      <c r="Q369" s="180"/>
      <c r="R369" s="180"/>
      <c r="S369" s="180"/>
      <c r="T369" s="181"/>
      <c r="AT369" s="176" t="s">
        <v>220</v>
      </c>
      <c r="AU369" s="176" t="s">
        <v>80</v>
      </c>
      <c r="AV369" s="15" t="s">
        <v>218</v>
      </c>
      <c r="AW369" s="15" t="s">
        <v>27</v>
      </c>
      <c r="AX369" s="15" t="s">
        <v>78</v>
      </c>
      <c r="AY369" s="176" t="s">
        <v>212</v>
      </c>
    </row>
    <row r="370" spans="1:65" s="2" customFormat="1" ht="16.5" customHeight="1">
      <c r="A370" s="30"/>
      <c r="B370" s="147"/>
      <c r="C370" s="182" t="s">
        <v>388</v>
      </c>
      <c r="D370" s="182" t="s">
        <v>311</v>
      </c>
      <c r="E370" s="183" t="s">
        <v>323</v>
      </c>
      <c r="F370" s="184" t="s">
        <v>324</v>
      </c>
      <c r="G370" s="185" t="s">
        <v>301</v>
      </c>
      <c r="H370" s="186">
        <v>4854.1899999999996</v>
      </c>
      <c r="I370" s="187"/>
      <c r="J370" s="187">
        <f>ROUND(I370*H370,2)</f>
        <v>0</v>
      </c>
      <c r="K370" s="188"/>
      <c r="L370" s="189"/>
      <c r="M370" s="190" t="s">
        <v>1</v>
      </c>
      <c r="N370" s="191" t="s">
        <v>36</v>
      </c>
      <c r="O370" s="157">
        <v>0</v>
      </c>
      <c r="P370" s="157">
        <f>O370*H370</f>
        <v>0</v>
      </c>
      <c r="Q370" s="157">
        <v>1</v>
      </c>
      <c r="R370" s="157">
        <f>Q370*H370</f>
        <v>4854.1899999999996</v>
      </c>
      <c r="S370" s="157">
        <v>0</v>
      </c>
      <c r="T370" s="158">
        <f>S370*H370</f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9" t="s">
        <v>252</v>
      </c>
      <c r="AT370" s="159" t="s">
        <v>311</v>
      </c>
      <c r="AU370" s="159" t="s">
        <v>80</v>
      </c>
      <c r="AY370" s="18" t="s">
        <v>212</v>
      </c>
      <c r="BE370" s="160">
        <f>IF(N370="základní",J370,0)</f>
        <v>0</v>
      </c>
      <c r="BF370" s="160">
        <f>IF(N370="snížená",J370,0)</f>
        <v>0</v>
      </c>
      <c r="BG370" s="160">
        <f>IF(N370="zákl. přenesená",J370,0)</f>
        <v>0</v>
      </c>
      <c r="BH370" s="160">
        <f>IF(N370="sníž. přenesená",J370,0)</f>
        <v>0</v>
      </c>
      <c r="BI370" s="160">
        <f>IF(N370="nulová",J370,0)</f>
        <v>0</v>
      </c>
      <c r="BJ370" s="18" t="s">
        <v>78</v>
      </c>
      <c r="BK370" s="160">
        <f>ROUND(I370*H370,2)</f>
        <v>0</v>
      </c>
      <c r="BL370" s="18" t="s">
        <v>218</v>
      </c>
      <c r="BM370" s="159" t="s">
        <v>325</v>
      </c>
    </row>
    <row r="371" spans="1:65" s="14" customFormat="1">
      <c r="B371" s="168"/>
      <c r="D371" s="162" t="s">
        <v>220</v>
      </c>
      <c r="F371" s="170" t="s">
        <v>1292</v>
      </c>
      <c r="H371" s="171">
        <v>4854.1899999999996</v>
      </c>
      <c r="L371" s="168"/>
      <c r="M371" s="172"/>
      <c r="N371" s="173"/>
      <c r="O371" s="173"/>
      <c r="P371" s="173"/>
      <c r="Q371" s="173"/>
      <c r="R371" s="173"/>
      <c r="S371" s="173"/>
      <c r="T371" s="174"/>
      <c r="AT371" s="169" t="s">
        <v>220</v>
      </c>
      <c r="AU371" s="169" t="s">
        <v>80</v>
      </c>
      <c r="AV371" s="14" t="s">
        <v>80</v>
      </c>
      <c r="AW371" s="14" t="s">
        <v>3</v>
      </c>
      <c r="AX371" s="14" t="s">
        <v>78</v>
      </c>
      <c r="AY371" s="169" t="s">
        <v>212</v>
      </c>
    </row>
    <row r="372" spans="1:65" s="2" customFormat="1" ht="37.9" customHeight="1">
      <c r="A372" s="30"/>
      <c r="B372" s="147"/>
      <c r="C372" s="148" t="s">
        <v>392</v>
      </c>
      <c r="D372" s="148" t="s">
        <v>214</v>
      </c>
      <c r="E372" s="149" t="s">
        <v>328</v>
      </c>
      <c r="F372" s="150" t="s">
        <v>329</v>
      </c>
      <c r="G372" s="151" t="s">
        <v>217</v>
      </c>
      <c r="H372" s="152">
        <v>22</v>
      </c>
      <c r="I372" s="153"/>
      <c r="J372" s="153">
        <f>ROUND(I372*H372,2)</f>
        <v>0</v>
      </c>
      <c r="K372" s="154"/>
      <c r="L372" s="31"/>
      <c r="M372" s="155" t="s">
        <v>1</v>
      </c>
      <c r="N372" s="156" t="s">
        <v>36</v>
      </c>
      <c r="O372" s="157">
        <v>1.2E-2</v>
      </c>
      <c r="P372" s="157">
        <f>O372*H372</f>
        <v>0.26400000000000001</v>
      </c>
      <c r="Q372" s="157">
        <v>0</v>
      </c>
      <c r="R372" s="157">
        <f>Q372*H372</f>
        <v>0</v>
      </c>
      <c r="S372" s="157">
        <v>0</v>
      </c>
      <c r="T372" s="158">
        <f>S372*H372</f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9" t="s">
        <v>218</v>
      </c>
      <c r="AT372" s="159" t="s">
        <v>214</v>
      </c>
      <c r="AU372" s="159" t="s">
        <v>80</v>
      </c>
      <c r="AY372" s="18" t="s">
        <v>212</v>
      </c>
      <c r="BE372" s="160">
        <f>IF(N372="základní",J372,0)</f>
        <v>0</v>
      </c>
      <c r="BF372" s="160">
        <f>IF(N372="snížená",J372,0)</f>
        <v>0</v>
      </c>
      <c r="BG372" s="160">
        <f>IF(N372="zákl. přenesená",J372,0)</f>
        <v>0</v>
      </c>
      <c r="BH372" s="160">
        <f>IF(N372="sníž. přenesená",J372,0)</f>
        <v>0</v>
      </c>
      <c r="BI372" s="160">
        <f>IF(N372="nulová",J372,0)</f>
        <v>0</v>
      </c>
      <c r="BJ372" s="18" t="s">
        <v>78</v>
      </c>
      <c r="BK372" s="160">
        <f>ROUND(I372*H372,2)</f>
        <v>0</v>
      </c>
      <c r="BL372" s="18" t="s">
        <v>218</v>
      </c>
      <c r="BM372" s="159" t="s">
        <v>330</v>
      </c>
    </row>
    <row r="373" spans="1:65" s="14" customFormat="1">
      <c r="B373" s="168"/>
      <c r="D373" s="162" t="s">
        <v>220</v>
      </c>
      <c r="E373" s="169" t="s">
        <v>1</v>
      </c>
      <c r="F373" s="170" t="s">
        <v>1206</v>
      </c>
      <c r="H373" s="171">
        <v>22</v>
      </c>
      <c r="L373" s="168"/>
      <c r="M373" s="172"/>
      <c r="N373" s="173"/>
      <c r="O373" s="173"/>
      <c r="P373" s="173"/>
      <c r="Q373" s="173"/>
      <c r="R373" s="173"/>
      <c r="S373" s="173"/>
      <c r="T373" s="174"/>
      <c r="AT373" s="169" t="s">
        <v>220</v>
      </c>
      <c r="AU373" s="169" t="s">
        <v>80</v>
      </c>
      <c r="AV373" s="14" t="s">
        <v>80</v>
      </c>
      <c r="AW373" s="14" t="s">
        <v>27</v>
      </c>
      <c r="AX373" s="14" t="s">
        <v>78</v>
      </c>
      <c r="AY373" s="169" t="s">
        <v>212</v>
      </c>
    </row>
    <row r="374" spans="1:65" s="2" customFormat="1" ht="16.5" customHeight="1">
      <c r="A374" s="30"/>
      <c r="B374" s="147"/>
      <c r="C374" s="148" t="s">
        <v>396</v>
      </c>
      <c r="D374" s="148" t="s">
        <v>214</v>
      </c>
      <c r="E374" s="149" t="s">
        <v>332</v>
      </c>
      <c r="F374" s="150" t="s">
        <v>333</v>
      </c>
      <c r="G374" s="151" t="s">
        <v>217</v>
      </c>
      <c r="H374" s="152">
        <v>22</v>
      </c>
      <c r="I374" s="153"/>
      <c r="J374" s="153">
        <f>ROUND(I374*H374,2)</f>
        <v>0</v>
      </c>
      <c r="K374" s="154"/>
      <c r="L374" s="31"/>
      <c r="M374" s="155" t="s">
        <v>1</v>
      </c>
      <c r="N374" s="156" t="s">
        <v>36</v>
      </c>
      <c r="O374" s="157">
        <v>1.2E-2</v>
      </c>
      <c r="P374" s="157">
        <f>O374*H374</f>
        <v>0.26400000000000001</v>
      </c>
      <c r="Q374" s="157">
        <v>1.2700000000000001E-3</v>
      </c>
      <c r="R374" s="157">
        <f>Q374*H374</f>
        <v>2.7940000000000003E-2</v>
      </c>
      <c r="S374" s="157">
        <v>0</v>
      </c>
      <c r="T374" s="158">
        <f>S374*H374</f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59" t="s">
        <v>218</v>
      </c>
      <c r="AT374" s="159" t="s">
        <v>214</v>
      </c>
      <c r="AU374" s="159" t="s">
        <v>80</v>
      </c>
      <c r="AY374" s="18" t="s">
        <v>212</v>
      </c>
      <c r="BE374" s="160">
        <f>IF(N374="základní",J374,0)</f>
        <v>0</v>
      </c>
      <c r="BF374" s="160">
        <f>IF(N374="snížená",J374,0)</f>
        <v>0</v>
      </c>
      <c r="BG374" s="160">
        <f>IF(N374="zákl. přenesená",J374,0)</f>
        <v>0</v>
      </c>
      <c r="BH374" s="160">
        <f>IF(N374="sníž. přenesená",J374,0)</f>
        <v>0</v>
      </c>
      <c r="BI374" s="160">
        <f>IF(N374="nulová",J374,0)</f>
        <v>0</v>
      </c>
      <c r="BJ374" s="18" t="s">
        <v>78</v>
      </c>
      <c r="BK374" s="160">
        <f>ROUND(I374*H374,2)</f>
        <v>0</v>
      </c>
      <c r="BL374" s="18" t="s">
        <v>218</v>
      </c>
      <c r="BM374" s="159" t="s">
        <v>334</v>
      </c>
    </row>
    <row r="375" spans="1:65" s="2" customFormat="1" ht="16.5" customHeight="1">
      <c r="A375" s="30"/>
      <c r="B375" s="147"/>
      <c r="C375" s="182" t="s">
        <v>400</v>
      </c>
      <c r="D375" s="182" t="s">
        <v>311</v>
      </c>
      <c r="E375" s="183" t="s">
        <v>336</v>
      </c>
      <c r="F375" s="184" t="s">
        <v>337</v>
      </c>
      <c r="G375" s="185" t="s">
        <v>338</v>
      </c>
      <c r="H375" s="186">
        <v>0.55000000000000004</v>
      </c>
      <c r="I375" s="187"/>
      <c r="J375" s="187">
        <f>ROUND(I375*H375,2)</f>
        <v>0</v>
      </c>
      <c r="K375" s="188"/>
      <c r="L375" s="189"/>
      <c r="M375" s="190" t="s">
        <v>1</v>
      </c>
      <c r="N375" s="191" t="s">
        <v>36</v>
      </c>
      <c r="O375" s="157">
        <v>0</v>
      </c>
      <c r="P375" s="157">
        <f>O375*H375</f>
        <v>0</v>
      </c>
      <c r="Q375" s="157">
        <v>1E-3</v>
      </c>
      <c r="R375" s="157">
        <f>Q375*H375</f>
        <v>5.5000000000000003E-4</v>
      </c>
      <c r="S375" s="157">
        <v>0</v>
      </c>
      <c r="T375" s="158">
        <f>S375*H375</f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59" t="s">
        <v>252</v>
      </c>
      <c r="AT375" s="159" t="s">
        <v>311</v>
      </c>
      <c r="AU375" s="159" t="s">
        <v>80</v>
      </c>
      <c r="AY375" s="18" t="s">
        <v>212</v>
      </c>
      <c r="BE375" s="160">
        <f>IF(N375="základní",J375,0)</f>
        <v>0</v>
      </c>
      <c r="BF375" s="160">
        <f>IF(N375="snížená",J375,0)</f>
        <v>0</v>
      </c>
      <c r="BG375" s="160">
        <f>IF(N375="zákl. přenesená",J375,0)</f>
        <v>0</v>
      </c>
      <c r="BH375" s="160">
        <f>IF(N375="sníž. přenesená",J375,0)</f>
        <v>0</v>
      </c>
      <c r="BI375" s="160">
        <f>IF(N375="nulová",J375,0)</f>
        <v>0</v>
      </c>
      <c r="BJ375" s="18" t="s">
        <v>78</v>
      </c>
      <c r="BK375" s="160">
        <f>ROUND(I375*H375,2)</f>
        <v>0</v>
      </c>
      <c r="BL375" s="18" t="s">
        <v>218</v>
      </c>
      <c r="BM375" s="159" t="s">
        <v>339</v>
      </c>
    </row>
    <row r="376" spans="1:65" s="14" customFormat="1">
      <c r="B376" s="168"/>
      <c r="D376" s="162" t="s">
        <v>220</v>
      </c>
      <c r="F376" s="170" t="s">
        <v>1293</v>
      </c>
      <c r="H376" s="171">
        <v>0.55000000000000004</v>
      </c>
      <c r="L376" s="168"/>
      <c r="M376" s="172"/>
      <c r="N376" s="173"/>
      <c r="O376" s="173"/>
      <c r="P376" s="173"/>
      <c r="Q376" s="173"/>
      <c r="R376" s="173"/>
      <c r="S376" s="173"/>
      <c r="T376" s="174"/>
      <c r="AT376" s="169" t="s">
        <v>220</v>
      </c>
      <c r="AU376" s="169" t="s">
        <v>80</v>
      </c>
      <c r="AV376" s="14" t="s">
        <v>80</v>
      </c>
      <c r="AW376" s="14" t="s">
        <v>3</v>
      </c>
      <c r="AX376" s="14" t="s">
        <v>78</v>
      </c>
      <c r="AY376" s="169" t="s">
        <v>212</v>
      </c>
    </row>
    <row r="377" spans="1:65" s="12" customFormat="1" ht="22.9" customHeight="1">
      <c r="B377" s="135"/>
      <c r="D377" s="136" t="s">
        <v>70</v>
      </c>
      <c r="E377" s="145" t="s">
        <v>80</v>
      </c>
      <c r="F377" s="145" t="s">
        <v>341</v>
      </c>
      <c r="J377" s="146">
        <f>BK377</f>
        <v>0</v>
      </c>
      <c r="L377" s="135"/>
      <c r="M377" s="139"/>
      <c r="N377" s="140"/>
      <c r="O377" s="140"/>
      <c r="P377" s="141">
        <f>P378</f>
        <v>1286.1289999999999</v>
      </c>
      <c r="Q377" s="140"/>
      <c r="R377" s="141">
        <f>R378</f>
        <v>642.09206100000006</v>
      </c>
      <c r="S377" s="140"/>
      <c r="T377" s="142">
        <f>T378</f>
        <v>0</v>
      </c>
      <c r="AR377" s="136" t="s">
        <v>78</v>
      </c>
      <c r="AT377" s="143" t="s">
        <v>70</v>
      </c>
      <c r="AU377" s="143" t="s">
        <v>78</v>
      </c>
      <c r="AY377" s="136" t="s">
        <v>212</v>
      </c>
      <c r="BK377" s="144">
        <f>BK378</f>
        <v>0</v>
      </c>
    </row>
    <row r="378" spans="1:65" s="2" customFormat="1" ht="55.5" customHeight="1">
      <c r="A378" s="30"/>
      <c r="B378" s="147"/>
      <c r="C378" s="148" t="s">
        <v>404</v>
      </c>
      <c r="D378" s="148" t="s">
        <v>214</v>
      </c>
      <c r="E378" s="149" t="s">
        <v>343</v>
      </c>
      <c r="F378" s="150" t="s">
        <v>344</v>
      </c>
      <c r="G378" s="151" t="s">
        <v>249</v>
      </c>
      <c r="H378" s="152">
        <v>3136.9</v>
      </c>
      <c r="I378" s="153"/>
      <c r="J378" s="153">
        <f>ROUND(I378*H378,2)</f>
        <v>0</v>
      </c>
      <c r="K378" s="154"/>
      <c r="L378" s="31"/>
      <c r="M378" s="155" t="s">
        <v>1</v>
      </c>
      <c r="N378" s="156" t="s">
        <v>36</v>
      </c>
      <c r="O378" s="157">
        <v>0.41</v>
      </c>
      <c r="P378" s="157">
        <f>O378*H378</f>
        <v>1286.1289999999999</v>
      </c>
      <c r="Q378" s="157">
        <v>0.20469000000000001</v>
      </c>
      <c r="R378" s="157">
        <f>Q378*H378</f>
        <v>642.09206100000006</v>
      </c>
      <c r="S378" s="157">
        <v>0</v>
      </c>
      <c r="T378" s="158">
        <f>S378*H378</f>
        <v>0</v>
      </c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R378" s="159" t="s">
        <v>218</v>
      </c>
      <c r="AT378" s="159" t="s">
        <v>214</v>
      </c>
      <c r="AU378" s="159" t="s">
        <v>80</v>
      </c>
      <c r="AY378" s="18" t="s">
        <v>212</v>
      </c>
      <c r="BE378" s="160">
        <f>IF(N378="základní",J378,0)</f>
        <v>0</v>
      </c>
      <c r="BF378" s="160">
        <f>IF(N378="snížená",J378,0)</f>
        <v>0</v>
      </c>
      <c r="BG378" s="160">
        <f>IF(N378="zákl. přenesená",J378,0)</f>
        <v>0</v>
      </c>
      <c r="BH378" s="160">
        <f>IF(N378="sníž. přenesená",J378,0)</f>
        <v>0</v>
      </c>
      <c r="BI378" s="160">
        <f>IF(N378="nulová",J378,0)</f>
        <v>0</v>
      </c>
      <c r="BJ378" s="18" t="s">
        <v>78</v>
      </c>
      <c r="BK378" s="160">
        <f>ROUND(I378*H378,2)</f>
        <v>0</v>
      </c>
      <c r="BL378" s="18" t="s">
        <v>218</v>
      </c>
      <c r="BM378" s="159" t="s">
        <v>345</v>
      </c>
    </row>
    <row r="379" spans="1:65" s="12" customFormat="1" ht="22.9" customHeight="1">
      <c r="B379" s="135"/>
      <c r="D379" s="136" t="s">
        <v>70</v>
      </c>
      <c r="E379" s="145" t="s">
        <v>226</v>
      </c>
      <c r="F379" s="145" t="s">
        <v>346</v>
      </c>
      <c r="J379" s="146">
        <f>BK379</f>
        <v>0</v>
      </c>
      <c r="L379" s="135"/>
      <c r="M379" s="139"/>
      <c r="N379" s="140"/>
      <c r="O379" s="140"/>
      <c r="P379" s="141">
        <f>SUM(P380:P381)</f>
        <v>483.08260000000007</v>
      </c>
      <c r="Q379" s="140"/>
      <c r="R379" s="141">
        <f>SUM(R380:R381)</f>
        <v>0</v>
      </c>
      <c r="S379" s="140"/>
      <c r="T379" s="142">
        <f>SUM(T380:T381)</f>
        <v>0</v>
      </c>
      <c r="AR379" s="136" t="s">
        <v>78</v>
      </c>
      <c r="AT379" s="143" t="s">
        <v>70</v>
      </c>
      <c r="AU379" s="143" t="s">
        <v>78</v>
      </c>
      <c r="AY379" s="136" t="s">
        <v>212</v>
      </c>
      <c r="BK379" s="144">
        <f>SUM(BK380:BK381)</f>
        <v>0</v>
      </c>
    </row>
    <row r="380" spans="1:65" s="2" customFormat="1" ht="16.5" customHeight="1">
      <c r="A380" s="30"/>
      <c r="B380" s="147"/>
      <c r="C380" s="148" t="s">
        <v>408</v>
      </c>
      <c r="D380" s="148" t="s">
        <v>214</v>
      </c>
      <c r="E380" s="149" t="s">
        <v>348</v>
      </c>
      <c r="F380" s="150" t="s">
        <v>349</v>
      </c>
      <c r="G380" s="151" t="s">
        <v>249</v>
      </c>
      <c r="H380" s="152">
        <v>3136.9</v>
      </c>
      <c r="I380" s="153"/>
      <c r="J380" s="153">
        <f>ROUND(I380*H380,2)</f>
        <v>0</v>
      </c>
      <c r="K380" s="154"/>
      <c r="L380" s="31"/>
      <c r="M380" s="155" t="s">
        <v>1</v>
      </c>
      <c r="N380" s="156" t="s">
        <v>36</v>
      </c>
      <c r="O380" s="157">
        <v>6.9000000000000006E-2</v>
      </c>
      <c r="P380" s="157">
        <f>O380*H380</f>
        <v>216.44610000000003</v>
      </c>
      <c r="Q380" s="157">
        <v>0</v>
      </c>
      <c r="R380" s="157">
        <f>Q380*H380</f>
        <v>0</v>
      </c>
      <c r="S380" s="157">
        <v>0</v>
      </c>
      <c r="T380" s="158">
        <f>S380*H380</f>
        <v>0</v>
      </c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R380" s="159" t="s">
        <v>218</v>
      </c>
      <c r="AT380" s="159" t="s">
        <v>214</v>
      </c>
      <c r="AU380" s="159" t="s">
        <v>80</v>
      </c>
      <c r="AY380" s="18" t="s">
        <v>212</v>
      </c>
      <c r="BE380" s="160">
        <f>IF(N380="základní",J380,0)</f>
        <v>0</v>
      </c>
      <c r="BF380" s="160">
        <f>IF(N380="snížená",J380,0)</f>
        <v>0</v>
      </c>
      <c r="BG380" s="160">
        <f>IF(N380="zákl. přenesená",J380,0)</f>
        <v>0</v>
      </c>
      <c r="BH380" s="160">
        <f>IF(N380="sníž. přenesená",J380,0)</f>
        <v>0</v>
      </c>
      <c r="BI380" s="160">
        <f>IF(N380="nulová",J380,0)</f>
        <v>0</v>
      </c>
      <c r="BJ380" s="18" t="s">
        <v>78</v>
      </c>
      <c r="BK380" s="160">
        <f>ROUND(I380*H380,2)</f>
        <v>0</v>
      </c>
      <c r="BL380" s="18" t="s">
        <v>218</v>
      </c>
      <c r="BM380" s="159" t="s">
        <v>350</v>
      </c>
    </row>
    <row r="381" spans="1:65" s="2" customFormat="1" ht="24.2" customHeight="1">
      <c r="A381" s="30"/>
      <c r="B381" s="147"/>
      <c r="C381" s="148" t="s">
        <v>414</v>
      </c>
      <c r="D381" s="148" t="s">
        <v>214</v>
      </c>
      <c r="E381" s="149" t="s">
        <v>352</v>
      </c>
      <c r="F381" s="150" t="s">
        <v>353</v>
      </c>
      <c r="G381" s="151" t="s">
        <v>249</v>
      </c>
      <c r="H381" s="152">
        <v>3136.9</v>
      </c>
      <c r="I381" s="153"/>
      <c r="J381" s="153">
        <f>ROUND(I381*H381,2)</f>
        <v>0</v>
      </c>
      <c r="K381" s="154"/>
      <c r="L381" s="31"/>
      <c r="M381" s="155" t="s">
        <v>1</v>
      </c>
      <c r="N381" s="156" t="s">
        <v>36</v>
      </c>
      <c r="O381" s="157">
        <v>8.5000000000000006E-2</v>
      </c>
      <c r="P381" s="157">
        <f>O381*H381</f>
        <v>266.63650000000001</v>
      </c>
      <c r="Q381" s="157">
        <v>0</v>
      </c>
      <c r="R381" s="157">
        <f>Q381*H381</f>
        <v>0</v>
      </c>
      <c r="S381" s="157">
        <v>0</v>
      </c>
      <c r="T381" s="158">
        <f>S381*H381</f>
        <v>0</v>
      </c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R381" s="159" t="s">
        <v>218</v>
      </c>
      <c r="AT381" s="159" t="s">
        <v>214</v>
      </c>
      <c r="AU381" s="159" t="s">
        <v>80</v>
      </c>
      <c r="AY381" s="18" t="s">
        <v>212</v>
      </c>
      <c r="BE381" s="160">
        <f>IF(N381="základní",J381,0)</f>
        <v>0</v>
      </c>
      <c r="BF381" s="160">
        <f>IF(N381="snížená",J381,0)</f>
        <v>0</v>
      </c>
      <c r="BG381" s="160">
        <f>IF(N381="zákl. přenesená",J381,0)</f>
        <v>0</v>
      </c>
      <c r="BH381" s="160">
        <f>IF(N381="sníž. přenesená",J381,0)</f>
        <v>0</v>
      </c>
      <c r="BI381" s="160">
        <f>IF(N381="nulová",J381,0)</f>
        <v>0</v>
      </c>
      <c r="BJ381" s="18" t="s">
        <v>78</v>
      </c>
      <c r="BK381" s="160">
        <f>ROUND(I381*H381,2)</f>
        <v>0</v>
      </c>
      <c r="BL381" s="18" t="s">
        <v>218</v>
      </c>
      <c r="BM381" s="159" t="s">
        <v>1294</v>
      </c>
    </row>
    <row r="382" spans="1:65" s="12" customFormat="1" ht="22.9" customHeight="1">
      <c r="B382" s="135"/>
      <c r="D382" s="136" t="s">
        <v>70</v>
      </c>
      <c r="E382" s="145" t="s">
        <v>218</v>
      </c>
      <c r="F382" s="145" t="s">
        <v>355</v>
      </c>
      <c r="J382" s="146">
        <f>BK382</f>
        <v>0</v>
      </c>
      <c r="L382" s="135"/>
      <c r="M382" s="139"/>
      <c r="N382" s="140"/>
      <c r="O382" s="140"/>
      <c r="P382" s="141">
        <f>SUM(P383:P396)</f>
        <v>845.75071300000002</v>
      </c>
      <c r="Q382" s="140"/>
      <c r="R382" s="141">
        <f>SUM(R383:R396)</f>
        <v>41.305999999999997</v>
      </c>
      <c r="S382" s="140"/>
      <c r="T382" s="142">
        <f>SUM(T383:T396)</f>
        <v>0</v>
      </c>
      <c r="AR382" s="136" t="s">
        <v>78</v>
      </c>
      <c r="AT382" s="143" t="s">
        <v>70</v>
      </c>
      <c r="AU382" s="143" t="s">
        <v>78</v>
      </c>
      <c r="AY382" s="136" t="s">
        <v>212</v>
      </c>
      <c r="BK382" s="144">
        <f>SUM(BK383:BK396)</f>
        <v>0</v>
      </c>
    </row>
    <row r="383" spans="1:65" s="2" customFormat="1" ht="16.5" customHeight="1">
      <c r="A383" s="30"/>
      <c r="B383" s="147"/>
      <c r="C383" s="148" t="s">
        <v>418</v>
      </c>
      <c r="D383" s="148" t="s">
        <v>214</v>
      </c>
      <c r="E383" s="149" t="s">
        <v>357</v>
      </c>
      <c r="F383" s="150" t="s">
        <v>358</v>
      </c>
      <c r="G383" s="151" t="s">
        <v>265</v>
      </c>
      <c r="H383" s="152">
        <v>517.58900000000006</v>
      </c>
      <c r="I383" s="153"/>
      <c r="J383" s="153">
        <f>ROUND(I383*H383,2)</f>
        <v>0</v>
      </c>
      <c r="K383" s="154"/>
      <c r="L383" s="31"/>
      <c r="M383" s="155" t="s">
        <v>1</v>
      </c>
      <c r="N383" s="156" t="s">
        <v>36</v>
      </c>
      <c r="O383" s="157">
        <v>1.3169999999999999</v>
      </c>
      <c r="P383" s="157">
        <f>O383*H383</f>
        <v>681.66471300000001</v>
      </c>
      <c r="Q383" s="157">
        <v>0</v>
      </c>
      <c r="R383" s="157">
        <f>Q383*H383</f>
        <v>0</v>
      </c>
      <c r="S383" s="157">
        <v>0</v>
      </c>
      <c r="T383" s="158">
        <f>S383*H383</f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59" t="s">
        <v>218</v>
      </c>
      <c r="AT383" s="159" t="s">
        <v>214</v>
      </c>
      <c r="AU383" s="159" t="s">
        <v>80</v>
      </c>
      <c r="AY383" s="18" t="s">
        <v>212</v>
      </c>
      <c r="BE383" s="160">
        <f>IF(N383="základní",J383,0)</f>
        <v>0</v>
      </c>
      <c r="BF383" s="160">
        <f>IF(N383="snížená",J383,0)</f>
        <v>0</v>
      </c>
      <c r="BG383" s="160">
        <f>IF(N383="zákl. přenesená",J383,0)</f>
        <v>0</v>
      </c>
      <c r="BH383" s="160">
        <f>IF(N383="sníž. přenesená",J383,0)</f>
        <v>0</v>
      </c>
      <c r="BI383" s="160">
        <f>IF(N383="nulová",J383,0)</f>
        <v>0</v>
      </c>
      <c r="BJ383" s="18" t="s">
        <v>78</v>
      </c>
      <c r="BK383" s="160">
        <f>ROUND(I383*H383,2)</f>
        <v>0</v>
      </c>
      <c r="BL383" s="18" t="s">
        <v>218</v>
      </c>
      <c r="BM383" s="159" t="s">
        <v>359</v>
      </c>
    </row>
    <row r="384" spans="1:65" s="14" customFormat="1">
      <c r="B384" s="168"/>
      <c r="D384" s="162" t="s">
        <v>220</v>
      </c>
      <c r="E384" s="169" t="s">
        <v>1</v>
      </c>
      <c r="F384" s="170" t="s">
        <v>1295</v>
      </c>
      <c r="H384" s="171">
        <v>517.58900000000006</v>
      </c>
      <c r="L384" s="168"/>
      <c r="M384" s="172"/>
      <c r="N384" s="173"/>
      <c r="O384" s="173"/>
      <c r="P384" s="173"/>
      <c r="Q384" s="173"/>
      <c r="R384" s="173"/>
      <c r="S384" s="173"/>
      <c r="T384" s="174"/>
      <c r="AT384" s="169" t="s">
        <v>220</v>
      </c>
      <c r="AU384" s="169" t="s">
        <v>80</v>
      </c>
      <c r="AV384" s="14" t="s">
        <v>80</v>
      </c>
      <c r="AW384" s="14" t="s">
        <v>27</v>
      </c>
      <c r="AX384" s="14" t="s">
        <v>78</v>
      </c>
      <c r="AY384" s="169" t="s">
        <v>212</v>
      </c>
    </row>
    <row r="385" spans="1:65" s="2" customFormat="1" ht="24.2" customHeight="1">
      <c r="A385" s="30"/>
      <c r="B385" s="147"/>
      <c r="C385" s="148" t="s">
        <v>423</v>
      </c>
      <c r="D385" s="148" t="s">
        <v>214</v>
      </c>
      <c r="E385" s="149" t="s">
        <v>362</v>
      </c>
      <c r="F385" s="150" t="s">
        <v>363</v>
      </c>
      <c r="G385" s="151" t="s">
        <v>364</v>
      </c>
      <c r="H385" s="152">
        <v>113</v>
      </c>
      <c r="I385" s="153"/>
      <c r="J385" s="153">
        <f>ROUND(I385*H385,2)</f>
        <v>0</v>
      </c>
      <c r="K385" s="154"/>
      <c r="L385" s="31"/>
      <c r="M385" s="155" t="s">
        <v>1</v>
      </c>
      <c r="N385" s="156" t="s">
        <v>36</v>
      </c>
      <c r="O385" s="157">
        <v>1.05</v>
      </c>
      <c r="P385" s="157">
        <f>O385*H385</f>
        <v>118.65</v>
      </c>
      <c r="Q385" s="157">
        <v>0.22394</v>
      </c>
      <c r="R385" s="157">
        <f>Q385*H385</f>
        <v>25.305219999999998</v>
      </c>
      <c r="S385" s="157">
        <v>0</v>
      </c>
      <c r="T385" s="158">
        <f>S385*H385</f>
        <v>0</v>
      </c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R385" s="159" t="s">
        <v>218</v>
      </c>
      <c r="AT385" s="159" t="s">
        <v>214</v>
      </c>
      <c r="AU385" s="159" t="s">
        <v>80</v>
      </c>
      <c r="AY385" s="18" t="s">
        <v>212</v>
      </c>
      <c r="BE385" s="160">
        <f>IF(N385="základní",J385,0)</f>
        <v>0</v>
      </c>
      <c r="BF385" s="160">
        <f>IF(N385="snížená",J385,0)</f>
        <v>0</v>
      </c>
      <c r="BG385" s="160">
        <f>IF(N385="zákl. přenesená",J385,0)</f>
        <v>0</v>
      </c>
      <c r="BH385" s="160">
        <f>IF(N385="sníž. přenesená",J385,0)</f>
        <v>0</v>
      </c>
      <c r="BI385" s="160">
        <f>IF(N385="nulová",J385,0)</f>
        <v>0</v>
      </c>
      <c r="BJ385" s="18" t="s">
        <v>78</v>
      </c>
      <c r="BK385" s="160">
        <f>ROUND(I385*H385,2)</f>
        <v>0</v>
      </c>
      <c r="BL385" s="18" t="s">
        <v>218</v>
      </c>
      <c r="BM385" s="159" t="s">
        <v>365</v>
      </c>
    </row>
    <row r="386" spans="1:65" s="2" customFormat="1" ht="24.2" customHeight="1">
      <c r="A386" s="30"/>
      <c r="B386" s="147"/>
      <c r="C386" s="182" t="s">
        <v>427</v>
      </c>
      <c r="D386" s="182" t="s">
        <v>311</v>
      </c>
      <c r="E386" s="183" t="s">
        <v>367</v>
      </c>
      <c r="F386" s="184" t="s">
        <v>368</v>
      </c>
      <c r="G386" s="185" t="s">
        <v>364</v>
      </c>
      <c r="H386" s="186">
        <v>4</v>
      </c>
      <c r="I386" s="187"/>
      <c r="J386" s="187">
        <f>ROUND(I386*H386,2)</f>
        <v>0</v>
      </c>
      <c r="K386" s="188"/>
      <c r="L386" s="189"/>
      <c r="M386" s="190" t="s">
        <v>1</v>
      </c>
      <c r="N386" s="191" t="s">
        <v>36</v>
      </c>
      <c r="O386" s="157">
        <v>0</v>
      </c>
      <c r="P386" s="157">
        <f>O386*H386</f>
        <v>0</v>
      </c>
      <c r="Q386" s="157">
        <v>2.3E-2</v>
      </c>
      <c r="R386" s="157">
        <f>Q386*H386</f>
        <v>9.1999999999999998E-2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252</v>
      </c>
      <c r="AT386" s="159" t="s">
        <v>311</v>
      </c>
      <c r="AU386" s="159" t="s">
        <v>80</v>
      </c>
      <c r="AY386" s="18" t="s">
        <v>212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78</v>
      </c>
      <c r="BK386" s="160">
        <f>ROUND(I386*H386,2)</f>
        <v>0</v>
      </c>
      <c r="BL386" s="18" t="s">
        <v>218</v>
      </c>
      <c r="BM386" s="159" t="s">
        <v>369</v>
      </c>
    </row>
    <row r="387" spans="1:65" s="14" customFormat="1">
      <c r="B387" s="168"/>
      <c r="D387" s="162" t="s">
        <v>220</v>
      </c>
      <c r="E387" s="169" t="s">
        <v>1</v>
      </c>
      <c r="F387" s="170" t="s">
        <v>1296</v>
      </c>
      <c r="H387" s="171">
        <v>4</v>
      </c>
      <c r="L387" s="168"/>
      <c r="M387" s="172"/>
      <c r="N387" s="173"/>
      <c r="O387" s="173"/>
      <c r="P387" s="173"/>
      <c r="Q387" s="173"/>
      <c r="R387" s="173"/>
      <c r="S387" s="173"/>
      <c r="T387" s="174"/>
      <c r="AT387" s="169" t="s">
        <v>220</v>
      </c>
      <c r="AU387" s="169" t="s">
        <v>80</v>
      </c>
      <c r="AV387" s="14" t="s">
        <v>80</v>
      </c>
      <c r="AW387" s="14" t="s">
        <v>27</v>
      </c>
      <c r="AX387" s="14" t="s">
        <v>78</v>
      </c>
      <c r="AY387" s="169" t="s">
        <v>212</v>
      </c>
    </row>
    <row r="388" spans="1:65" s="2" customFormat="1" ht="24.2" customHeight="1">
      <c r="A388" s="30"/>
      <c r="B388" s="147"/>
      <c r="C388" s="182" t="s">
        <v>431</v>
      </c>
      <c r="D388" s="182" t="s">
        <v>311</v>
      </c>
      <c r="E388" s="183" t="s">
        <v>371</v>
      </c>
      <c r="F388" s="184" t="s">
        <v>372</v>
      </c>
      <c r="G388" s="185" t="s">
        <v>364</v>
      </c>
      <c r="H388" s="186">
        <v>25</v>
      </c>
      <c r="I388" s="187"/>
      <c r="J388" s="187">
        <f>ROUND(I388*H388,2)</f>
        <v>0</v>
      </c>
      <c r="K388" s="188"/>
      <c r="L388" s="189"/>
      <c r="M388" s="190" t="s">
        <v>1</v>
      </c>
      <c r="N388" s="191" t="s">
        <v>36</v>
      </c>
      <c r="O388" s="157">
        <v>0</v>
      </c>
      <c r="P388" s="157">
        <f>O388*H388</f>
        <v>0</v>
      </c>
      <c r="Q388" s="157">
        <v>3.3000000000000002E-2</v>
      </c>
      <c r="R388" s="157">
        <f>Q388*H388</f>
        <v>0.82500000000000007</v>
      </c>
      <c r="S388" s="157">
        <v>0</v>
      </c>
      <c r="T388" s="158">
        <f>S388*H388</f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59" t="s">
        <v>252</v>
      </c>
      <c r="AT388" s="159" t="s">
        <v>311</v>
      </c>
      <c r="AU388" s="159" t="s">
        <v>80</v>
      </c>
      <c r="AY388" s="18" t="s">
        <v>212</v>
      </c>
      <c r="BE388" s="160">
        <f>IF(N388="základní",J388,0)</f>
        <v>0</v>
      </c>
      <c r="BF388" s="160">
        <f>IF(N388="snížená",J388,0)</f>
        <v>0</v>
      </c>
      <c r="BG388" s="160">
        <f>IF(N388="zákl. přenesená",J388,0)</f>
        <v>0</v>
      </c>
      <c r="BH388" s="160">
        <f>IF(N388="sníž. přenesená",J388,0)</f>
        <v>0</v>
      </c>
      <c r="BI388" s="160">
        <f>IF(N388="nulová",J388,0)</f>
        <v>0</v>
      </c>
      <c r="BJ388" s="18" t="s">
        <v>78</v>
      </c>
      <c r="BK388" s="160">
        <f>ROUND(I388*H388,2)</f>
        <v>0</v>
      </c>
      <c r="BL388" s="18" t="s">
        <v>218</v>
      </c>
      <c r="BM388" s="159" t="s">
        <v>373</v>
      </c>
    </row>
    <row r="389" spans="1:65" s="14" customFormat="1">
      <c r="B389" s="168"/>
      <c r="D389" s="162" t="s">
        <v>220</v>
      </c>
      <c r="E389" s="169" t="s">
        <v>1</v>
      </c>
      <c r="F389" s="170" t="s">
        <v>1297</v>
      </c>
      <c r="H389" s="171">
        <v>25</v>
      </c>
      <c r="L389" s="168"/>
      <c r="M389" s="172"/>
      <c r="N389" s="173"/>
      <c r="O389" s="173"/>
      <c r="P389" s="173"/>
      <c r="Q389" s="173"/>
      <c r="R389" s="173"/>
      <c r="S389" s="173"/>
      <c r="T389" s="174"/>
      <c r="AT389" s="169" t="s">
        <v>220</v>
      </c>
      <c r="AU389" s="169" t="s">
        <v>80</v>
      </c>
      <c r="AV389" s="14" t="s">
        <v>80</v>
      </c>
      <c r="AW389" s="14" t="s">
        <v>27</v>
      </c>
      <c r="AX389" s="14" t="s">
        <v>78</v>
      </c>
      <c r="AY389" s="169" t="s">
        <v>212</v>
      </c>
    </row>
    <row r="390" spans="1:65" s="2" customFormat="1" ht="24.2" customHeight="1">
      <c r="A390" s="30"/>
      <c r="B390" s="147"/>
      <c r="C390" s="182" t="s">
        <v>435</v>
      </c>
      <c r="D390" s="182" t="s">
        <v>311</v>
      </c>
      <c r="E390" s="183" t="s">
        <v>375</v>
      </c>
      <c r="F390" s="184" t="s">
        <v>376</v>
      </c>
      <c r="G390" s="185" t="s">
        <v>364</v>
      </c>
      <c r="H390" s="186">
        <v>24</v>
      </c>
      <c r="I390" s="187"/>
      <c r="J390" s="187">
        <f>ROUND(I390*H390,2)</f>
        <v>0</v>
      </c>
      <c r="K390" s="188"/>
      <c r="L390" s="189"/>
      <c r="M390" s="190" t="s">
        <v>1</v>
      </c>
      <c r="N390" s="191" t="s">
        <v>36</v>
      </c>
      <c r="O390" s="157">
        <v>0</v>
      </c>
      <c r="P390" s="157">
        <f>O390*H390</f>
        <v>0</v>
      </c>
      <c r="Q390" s="157">
        <v>4.3999999999999997E-2</v>
      </c>
      <c r="R390" s="157">
        <f>Q390*H390</f>
        <v>1.056</v>
      </c>
      <c r="S390" s="157">
        <v>0</v>
      </c>
      <c r="T390" s="158">
        <f>S390*H390</f>
        <v>0</v>
      </c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R390" s="159" t="s">
        <v>252</v>
      </c>
      <c r="AT390" s="159" t="s">
        <v>311</v>
      </c>
      <c r="AU390" s="159" t="s">
        <v>80</v>
      </c>
      <c r="AY390" s="18" t="s">
        <v>212</v>
      </c>
      <c r="BE390" s="160">
        <f>IF(N390="základní",J390,0)</f>
        <v>0</v>
      </c>
      <c r="BF390" s="160">
        <f>IF(N390="snížená",J390,0)</f>
        <v>0</v>
      </c>
      <c r="BG390" s="160">
        <f>IF(N390="zákl. přenesená",J390,0)</f>
        <v>0</v>
      </c>
      <c r="BH390" s="160">
        <f>IF(N390="sníž. přenesená",J390,0)</f>
        <v>0</v>
      </c>
      <c r="BI390" s="160">
        <f>IF(N390="nulová",J390,0)</f>
        <v>0</v>
      </c>
      <c r="BJ390" s="18" t="s">
        <v>78</v>
      </c>
      <c r="BK390" s="160">
        <f>ROUND(I390*H390,2)</f>
        <v>0</v>
      </c>
      <c r="BL390" s="18" t="s">
        <v>218</v>
      </c>
      <c r="BM390" s="159" t="s">
        <v>377</v>
      </c>
    </row>
    <row r="391" spans="1:65" s="14" customFormat="1">
      <c r="B391" s="168"/>
      <c r="D391" s="162" t="s">
        <v>220</v>
      </c>
      <c r="E391" s="169" t="s">
        <v>1</v>
      </c>
      <c r="F391" s="170" t="s">
        <v>1298</v>
      </c>
      <c r="H391" s="171">
        <v>24</v>
      </c>
      <c r="L391" s="168"/>
      <c r="M391" s="172"/>
      <c r="N391" s="173"/>
      <c r="O391" s="173"/>
      <c r="P391" s="173"/>
      <c r="Q391" s="173"/>
      <c r="R391" s="173"/>
      <c r="S391" s="173"/>
      <c r="T391" s="174"/>
      <c r="AT391" s="169" t="s">
        <v>220</v>
      </c>
      <c r="AU391" s="169" t="s">
        <v>80</v>
      </c>
      <c r="AV391" s="14" t="s">
        <v>80</v>
      </c>
      <c r="AW391" s="14" t="s">
        <v>27</v>
      </c>
      <c r="AX391" s="14" t="s">
        <v>78</v>
      </c>
      <c r="AY391" s="169" t="s">
        <v>212</v>
      </c>
    </row>
    <row r="392" spans="1:65" s="2" customFormat="1" ht="24.2" customHeight="1">
      <c r="A392" s="30"/>
      <c r="B392" s="147"/>
      <c r="C392" s="182" t="s">
        <v>439</v>
      </c>
      <c r="D392" s="182" t="s">
        <v>311</v>
      </c>
      <c r="E392" s="183" t="s">
        <v>379</v>
      </c>
      <c r="F392" s="184" t="s">
        <v>380</v>
      </c>
      <c r="G392" s="185" t="s">
        <v>364</v>
      </c>
      <c r="H392" s="186">
        <v>60</v>
      </c>
      <c r="I392" s="187"/>
      <c r="J392" s="187">
        <f>ROUND(I392*H392,2)</f>
        <v>0</v>
      </c>
      <c r="K392" s="188"/>
      <c r="L392" s="189"/>
      <c r="M392" s="190" t="s">
        <v>1</v>
      </c>
      <c r="N392" s="191" t="s">
        <v>36</v>
      </c>
      <c r="O392" s="157">
        <v>0</v>
      </c>
      <c r="P392" s="157">
        <f>O392*H392</f>
        <v>0</v>
      </c>
      <c r="Q392" s="157">
        <v>5.5E-2</v>
      </c>
      <c r="R392" s="157">
        <f>Q392*H392</f>
        <v>3.3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252</v>
      </c>
      <c r="AT392" s="159" t="s">
        <v>311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381</v>
      </c>
    </row>
    <row r="393" spans="1:65" s="14" customFormat="1">
      <c r="B393" s="168"/>
      <c r="D393" s="162" t="s">
        <v>220</v>
      </c>
      <c r="E393" s="169" t="s">
        <v>1</v>
      </c>
      <c r="F393" s="170" t="s">
        <v>1299</v>
      </c>
      <c r="H393" s="171">
        <v>60</v>
      </c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220</v>
      </c>
      <c r="AU393" s="169" t="s">
        <v>80</v>
      </c>
      <c r="AV393" s="14" t="s">
        <v>80</v>
      </c>
      <c r="AW393" s="14" t="s">
        <v>27</v>
      </c>
      <c r="AX393" s="14" t="s">
        <v>78</v>
      </c>
      <c r="AY393" s="169" t="s">
        <v>212</v>
      </c>
    </row>
    <row r="394" spans="1:65" s="2" customFormat="1" ht="33" customHeight="1">
      <c r="A394" s="30"/>
      <c r="B394" s="147"/>
      <c r="C394" s="148" t="s">
        <v>443</v>
      </c>
      <c r="D394" s="148" t="s">
        <v>214</v>
      </c>
      <c r="E394" s="149" t="s">
        <v>696</v>
      </c>
      <c r="F394" s="150" t="s">
        <v>697</v>
      </c>
      <c r="G394" s="151" t="s">
        <v>364</v>
      </c>
      <c r="H394" s="152">
        <v>37</v>
      </c>
      <c r="I394" s="153"/>
      <c r="J394" s="153">
        <f>ROUND(I394*H394,2)</f>
        <v>0</v>
      </c>
      <c r="K394" s="154"/>
      <c r="L394" s="31"/>
      <c r="M394" s="155" t="s">
        <v>1</v>
      </c>
      <c r="N394" s="156" t="s">
        <v>36</v>
      </c>
      <c r="O394" s="157">
        <v>1.228</v>
      </c>
      <c r="P394" s="157">
        <f>O394*H394</f>
        <v>45.436</v>
      </c>
      <c r="Q394" s="157">
        <v>0.22394</v>
      </c>
      <c r="R394" s="157">
        <f>Q394*H394</f>
        <v>8.2857800000000008</v>
      </c>
      <c r="S394" s="157">
        <v>0</v>
      </c>
      <c r="T394" s="158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59" t="s">
        <v>218</v>
      </c>
      <c r="AT394" s="159" t="s">
        <v>214</v>
      </c>
      <c r="AU394" s="159" t="s">
        <v>80</v>
      </c>
      <c r="AY394" s="18" t="s">
        <v>212</v>
      </c>
      <c r="BE394" s="160">
        <f>IF(N394="základní",J394,0)</f>
        <v>0</v>
      </c>
      <c r="BF394" s="160">
        <f>IF(N394="snížená",J394,0)</f>
        <v>0</v>
      </c>
      <c r="BG394" s="160">
        <f>IF(N394="zákl. přenesená",J394,0)</f>
        <v>0</v>
      </c>
      <c r="BH394" s="160">
        <f>IF(N394="sníž. přenesená",J394,0)</f>
        <v>0</v>
      </c>
      <c r="BI394" s="160">
        <f>IF(N394="nulová",J394,0)</f>
        <v>0</v>
      </c>
      <c r="BJ394" s="18" t="s">
        <v>78</v>
      </c>
      <c r="BK394" s="160">
        <f>ROUND(I394*H394,2)</f>
        <v>0</v>
      </c>
      <c r="BL394" s="18" t="s">
        <v>218</v>
      </c>
      <c r="BM394" s="159" t="s">
        <v>698</v>
      </c>
    </row>
    <row r="395" spans="1:65" s="2" customFormat="1" ht="24.2" customHeight="1">
      <c r="A395" s="30"/>
      <c r="B395" s="147"/>
      <c r="C395" s="182" t="s">
        <v>447</v>
      </c>
      <c r="D395" s="182" t="s">
        <v>311</v>
      </c>
      <c r="E395" s="183" t="s">
        <v>699</v>
      </c>
      <c r="F395" s="184" t="s">
        <v>700</v>
      </c>
      <c r="G395" s="185" t="s">
        <v>364</v>
      </c>
      <c r="H395" s="186">
        <v>37</v>
      </c>
      <c r="I395" s="187"/>
      <c r="J395" s="187">
        <f>ROUND(I395*H395,2)</f>
        <v>0</v>
      </c>
      <c r="K395" s="188"/>
      <c r="L395" s="189"/>
      <c r="M395" s="190" t="s">
        <v>1</v>
      </c>
      <c r="N395" s="191" t="s">
        <v>36</v>
      </c>
      <c r="O395" s="157">
        <v>0</v>
      </c>
      <c r="P395" s="157">
        <f>O395*H395</f>
        <v>0</v>
      </c>
      <c r="Q395" s="157">
        <v>6.6000000000000003E-2</v>
      </c>
      <c r="R395" s="157">
        <f>Q395*H395</f>
        <v>2.4420000000000002</v>
      </c>
      <c r="S395" s="157">
        <v>0</v>
      </c>
      <c r="T395" s="158">
        <f>S395*H395</f>
        <v>0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R395" s="159" t="s">
        <v>252</v>
      </c>
      <c r="AT395" s="159" t="s">
        <v>311</v>
      </c>
      <c r="AU395" s="159" t="s">
        <v>80</v>
      </c>
      <c r="AY395" s="18" t="s">
        <v>212</v>
      </c>
      <c r="BE395" s="160">
        <f>IF(N395="základní",J395,0)</f>
        <v>0</v>
      </c>
      <c r="BF395" s="160">
        <f>IF(N395="snížená",J395,0)</f>
        <v>0</v>
      </c>
      <c r="BG395" s="160">
        <f>IF(N395="zákl. přenesená",J395,0)</f>
        <v>0</v>
      </c>
      <c r="BH395" s="160">
        <f>IF(N395="sníž. přenesená",J395,0)</f>
        <v>0</v>
      </c>
      <c r="BI395" s="160">
        <f>IF(N395="nulová",J395,0)</f>
        <v>0</v>
      </c>
      <c r="BJ395" s="18" t="s">
        <v>78</v>
      </c>
      <c r="BK395" s="160">
        <f>ROUND(I395*H395,2)</f>
        <v>0</v>
      </c>
      <c r="BL395" s="18" t="s">
        <v>218</v>
      </c>
      <c r="BM395" s="159" t="s">
        <v>701</v>
      </c>
    </row>
    <row r="396" spans="1:65" s="14" customFormat="1">
      <c r="B396" s="168"/>
      <c r="D396" s="162" t="s">
        <v>220</v>
      </c>
      <c r="E396" s="169" t="s">
        <v>1</v>
      </c>
      <c r="F396" s="170" t="s">
        <v>1300</v>
      </c>
      <c r="H396" s="171">
        <v>37</v>
      </c>
      <c r="L396" s="168"/>
      <c r="M396" s="172"/>
      <c r="N396" s="173"/>
      <c r="O396" s="173"/>
      <c r="P396" s="173"/>
      <c r="Q396" s="173"/>
      <c r="R396" s="173"/>
      <c r="S396" s="173"/>
      <c r="T396" s="174"/>
      <c r="AT396" s="169" t="s">
        <v>220</v>
      </c>
      <c r="AU396" s="169" t="s">
        <v>80</v>
      </c>
      <c r="AV396" s="14" t="s">
        <v>80</v>
      </c>
      <c r="AW396" s="14" t="s">
        <v>27</v>
      </c>
      <c r="AX396" s="14" t="s">
        <v>78</v>
      </c>
      <c r="AY396" s="169" t="s">
        <v>212</v>
      </c>
    </row>
    <row r="397" spans="1:65" s="12" customFormat="1" ht="22.9" customHeight="1">
      <c r="B397" s="135"/>
      <c r="D397" s="136" t="s">
        <v>70</v>
      </c>
      <c r="E397" s="145" t="s">
        <v>234</v>
      </c>
      <c r="F397" s="145" t="s">
        <v>382</v>
      </c>
      <c r="J397" s="146">
        <f>BK397</f>
        <v>0</v>
      </c>
      <c r="L397" s="135"/>
      <c r="M397" s="139"/>
      <c r="N397" s="140"/>
      <c r="O397" s="140"/>
      <c r="P397" s="141">
        <f>SUM(P398:P529)</f>
        <v>699.75397999999984</v>
      </c>
      <c r="Q397" s="140"/>
      <c r="R397" s="141">
        <f>SUM(R398:R529)</f>
        <v>15.368399999999999</v>
      </c>
      <c r="S397" s="140"/>
      <c r="T397" s="142">
        <f>SUM(T398:T529)</f>
        <v>0</v>
      </c>
      <c r="AR397" s="136" t="s">
        <v>78</v>
      </c>
      <c r="AT397" s="143" t="s">
        <v>70</v>
      </c>
      <c r="AU397" s="143" t="s">
        <v>78</v>
      </c>
      <c r="AY397" s="136" t="s">
        <v>212</v>
      </c>
      <c r="BK397" s="144">
        <f>SUM(BK398:BK529)</f>
        <v>0</v>
      </c>
    </row>
    <row r="398" spans="1:65" s="2" customFormat="1" ht="37.9" customHeight="1">
      <c r="A398" s="30"/>
      <c r="B398" s="147"/>
      <c r="C398" s="148" t="s">
        <v>451</v>
      </c>
      <c r="D398" s="148" t="s">
        <v>214</v>
      </c>
      <c r="E398" s="149" t="s">
        <v>703</v>
      </c>
      <c r="F398" s="150" t="s">
        <v>704</v>
      </c>
      <c r="G398" s="151" t="s">
        <v>217</v>
      </c>
      <c r="H398" s="152">
        <v>33</v>
      </c>
      <c r="I398" s="153"/>
      <c r="J398" s="153">
        <f>ROUND(I398*H398,2)</f>
        <v>0</v>
      </c>
      <c r="K398" s="154"/>
      <c r="L398" s="31"/>
      <c r="M398" s="155" t="s">
        <v>1</v>
      </c>
      <c r="N398" s="156" t="s">
        <v>36</v>
      </c>
      <c r="O398" s="157">
        <v>0.02</v>
      </c>
      <c r="P398" s="157">
        <f>O398*H398</f>
        <v>0.66</v>
      </c>
      <c r="Q398" s="157">
        <v>0</v>
      </c>
      <c r="R398" s="157">
        <f>Q398*H398</f>
        <v>0</v>
      </c>
      <c r="S398" s="157">
        <v>0</v>
      </c>
      <c r="T398" s="158">
        <f>S398*H398</f>
        <v>0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R398" s="159" t="s">
        <v>218</v>
      </c>
      <c r="AT398" s="159" t="s">
        <v>214</v>
      </c>
      <c r="AU398" s="159" t="s">
        <v>80</v>
      </c>
      <c r="AY398" s="18" t="s">
        <v>212</v>
      </c>
      <c r="BE398" s="160">
        <f>IF(N398="základní",J398,0)</f>
        <v>0</v>
      </c>
      <c r="BF398" s="160">
        <f>IF(N398="snížená",J398,0)</f>
        <v>0</v>
      </c>
      <c r="BG398" s="160">
        <f>IF(N398="zákl. přenesená",J398,0)</f>
        <v>0</v>
      </c>
      <c r="BH398" s="160">
        <f>IF(N398="sníž. přenesená",J398,0)</f>
        <v>0</v>
      </c>
      <c r="BI398" s="160">
        <f>IF(N398="nulová",J398,0)</f>
        <v>0</v>
      </c>
      <c r="BJ398" s="18" t="s">
        <v>78</v>
      </c>
      <c r="BK398" s="160">
        <f>ROUND(I398*H398,2)</f>
        <v>0</v>
      </c>
      <c r="BL398" s="18" t="s">
        <v>218</v>
      </c>
      <c r="BM398" s="159" t="s">
        <v>705</v>
      </c>
    </row>
    <row r="399" spans="1:65" s="13" customFormat="1">
      <c r="B399" s="161"/>
      <c r="D399" s="162" t="s">
        <v>220</v>
      </c>
      <c r="E399" s="163" t="s">
        <v>1</v>
      </c>
      <c r="F399" s="164" t="s">
        <v>1138</v>
      </c>
      <c r="H399" s="163" t="s">
        <v>1</v>
      </c>
      <c r="L399" s="161"/>
      <c r="M399" s="165"/>
      <c r="N399" s="166"/>
      <c r="O399" s="166"/>
      <c r="P399" s="166"/>
      <c r="Q399" s="166"/>
      <c r="R399" s="166"/>
      <c r="S399" s="166"/>
      <c r="T399" s="167"/>
      <c r="AT399" s="163" t="s">
        <v>220</v>
      </c>
      <c r="AU399" s="163" t="s">
        <v>80</v>
      </c>
      <c r="AV399" s="13" t="s">
        <v>78</v>
      </c>
      <c r="AW399" s="13" t="s">
        <v>27</v>
      </c>
      <c r="AX399" s="13" t="s">
        <v>71</v>
      </c>
      <c r="AY399" s="163" t="s">
        <v>212</v>
      </c>
    </row>
    <row r="400" spans="1:65" s="14" customFormat="1">
      <c r="B400" s="168"/>
      <c r="D400" s="162" t="s">
        <v>220</v>
      </c>
      <c r="E400" s="169" t="s">
        <v>1</v>
      </c>
      <c r="F400" s="170" t="s">
        <v>1139</v>
      </c>
      <c r="H400" s="171">
        <v>5.5</v>
      </c>
      <c r="L400" s="168"/>
      <c r="M400" s="172"/>
      <c r="N400" s="173"/>
      <c r="O400" s="173"/>
      <c r="P400" s="173"/>
      <c r="Q400" s="173"/>
      <c r="R400" s="173"/>
      <c r="S400" s="173"/>
      <c r="T400" s="174"/>
      <c r="AT400" s="169" t="s">
        <v>220</v>
      </c>
      <c r="AU400" s="169" t="s">
        <v>80</v>
      </c>
      <c r="AV400" s="14" t="s">
        <v>80</v>
      </c>
      <c r="AW400" s="14" t="s">
        <v>27</v>
      </c>
      <c r="AX400" s="14" t="s">
        <v>71</v>
      </c>
      <c r="AY400" s="169" t="s">
        <v>212</v>
      </c>
    </row>
    <row r="401" spans="1:65" s="14" customFormat="1">
      <c r="B401" s="168"/>
      <c r="D401" s="162" t="s">
        <v>220</v>
      </c>
      <c r="E401" s="169" t="s">
        <v>1</v>
      </c>
      <c r="F401" s="170" t="s">
        <v>1140</v>
      </c>
      <c r="H401" s="171">
        <v>5.5</v>
      </c>
      <c r="L401" s="168"/>
      <c r="M401" s="172"/>
      <c r="N401" s="173"/>
      <c r="O401" s="173"/>
      <c r="P401" s="173"/>
      <c r="Q401" s="173"/>
      <c r="R401" s="173"/>
      <c r="S401" s="173"/>
      <c r="T401" s="174"/>
      <c r="AT401" s="169" t="s">
        <v>220</v>
      </c>
      <c r="AU401" s="169" t="s">
        <v>80</v>
      </c>
      <c r="AV401" s="14" t="s">
        <v>80</v>
      </c>
      <c r="AW401" s="14" t="s">
        <v>27</v>
      </c>
      <c r="AX401" s="14" t="s">
        <v>71</v>
      </c>
      <c r="AY401" s="169" t="s">
        <v>212</v>
      </c>
    </row>
    <row r="402" spans="1:65" s="14" customFormat="1">
      <c r="B402" s="168"/>
      <c r="D402" s="162" t="s">
        <v>220</v>
      </c>
      <c r="E402" s="169" t="s">
        <v>1</v>
      </c>
      <c r="F402" s="170" t="s">
        <v>1141</v>
      </c>
      <c r="H402" s="171">
        <v>5.5</v>
      </c>
      <c r="L402" s="168"/>
      <c r="M402" s="172"/>
      <c r="N402" s="173"/>
      <c r="O402" s="173"/>
      <c r="P402" s="173"/>
      <c r="Q402" s="173"/>
      <c r="R402" s="173"/>
      <c r="S402" s="173"/>
      <c r="T402" s="174"/>
      <c r="AT402" s="169" t="s">
        <v>220</v>
      </c>
      <c r="AU402" s="169" t="s">
        <v>80</v>
      </c>
      <c r="AV402" s="14" t="s">
        <v>80</v>
      </c>
      <c r="AW402" s="14" t="s">
        <v>27</v>
      </c>
      <c r="AX402" s="14" t="s">
        <v>71</v>
      </c>
      <c r="AY402" s="169" t="s">
        <v>212</v>
      </c>
    </row>
    <row r="403" spans="1:65" s="14" customFormat="1">
      <c r="B403" s="168"/>
      <c r="D403" s="162" t="s">
        <v>220</v>
      </c>
      <c r="E403" s="169" t="s">
        <v>1</v>
      </c>
      <c r="F403" s="170" t="s">
        <v>1142</v>
      </c>
      <c r="H403" s="171">
        <v>5.5</v>
      </c>
      <c r="L403" s="168"/>
      <c r="M403" s="172"/>
      <c r="N403" s="173"/>
      <c r="O403" s="173"/>
      <c r="P403" s="173"/>
      <c r="Q403" s="173"/>
      <c r="R403" s="173"/>
      <c r="S403" s="173"/>
      <c r="T403" s="174"/>
      <c r="AT403" s="169" t="s">
        <v>220</v>
      </c>
      <c r="AU403" s="169" t="s">
        <v>80</v>
      </c>
      <c r="AV403" s="14" t="s">
        <v>80</v>
      </c>
      <c r="AW403" s="14" t="s">
        <v>27</v>
      </c>
      <c r="AX403" s="14" t="s">
        <v>71</v>
      </c>
      <c r="AY403" s="169" t="s">
        <v>212</v>
      </c>
    </row>
    <row r="404" spans="1:65" s="14" customFormat="1">
      <c r="B404" s="168"/>
      <c r="D404" s="162" t="s">
        <v>220</v>
      </c>
      <c r="E404" s="169" t="s">
        <v>1</v>
      </c>
      <c r="F404" s="170" t="s">
        <v>1143</v>
      </c>
      <c r="H404" s="171">
        <v>5.5</v>
      </c>
      <c r="L404" s="168"/>
      <c r="M404" s="172"/>
      <c r="N404" s="173"/>
      <c r="O404" s="173"/>
      <c r="P404" s="173"/>
      <c r="Q404" s="173"/>
      <c r="R404" s="173"/>
      <c r="S404" s="173"/>
      <c r="T404" s="174"/>
      <c r="AT404" s="169" t="s">
        <v>220</v>
      </c>
      <c r="AU404" s="169" t="s">
        <v>80</v>
      </c>
      <c r="AV404" s="14" t="s">
        <v>80</v>
      </c>
      <c r="AW404" s="14" t="s">
        <v>27</v>
      </c>
      <c r="AX404" s="14" t="s">
        <v>71</v>
      </c>
      <c r="AY404" s="169" t="s">
        <v>212</v>
      </c>
    </row>
    <row r="405" spans="1:65" s="14" customFormat="1">
      <c r="B405" s="168"/>
      <c r="D405" s="162" t="s">
        <v>220</v>
      </c>
      <c r="E405" s="169" t="s">
        <v>1</v>
      </c>
      <c r="F405" s="170" t="s">
        <v>1144</v>
      </c>
      <c r="H405" s="171">
        <v>5.5</v>
      </c>
      <c r="L405" s="168"/>
      <c r="M405" s="172"/>
      <c r="N405" s="173"/>
      <c r="O405" s="173"/>
      <c r="P405" s="173"/>
      <c r="Q405" s="173"/>
      <c r="R405" s="173"/>
      <c r="S405" s="173"/>
      <c r="T405" s="174"/>
      <c r="AT405" s="169" t="s">
        <v>220</v>
      </c>
      <c r="AU405" s="169" t="s">
        <v>80</v>
      </c>
      <c r="AV405" s="14" t="s">
        <v>80</v>
      </c>
      <c r="AW405" s="14" t="s">
        <v>27</v>
      </c>
      <c r="AX405" s="14" t="s">
        <v>71</v>
      </c>
      <c r="AY405" s="169" t="s">
        <v>212</v>
      </c>
    </row>
    <row r="406" spans="1:65" s="16" customFormat="1">
      <c r="B406" s="195"/>
      <c r="D406" s="162" t="s">
        <v>220</v>
      </c>
      <c r="E406" s="196" t="s">
        <v>1</v>
      </c>
      <c r="F406" s="197" t="s">
        <v>648</v>
      </c>
      <c r="H406" s="198">
        <v>33</v>
      </c>
      <c r="L406" s="195"/>
      <c r="M406" s="199"/>
      <c r="N406" s="200"/>
      <c r="O406" s="200"/>
      <c r="P406" s="200"/>
      <c r="Q406" s="200"/>
      <c r="R406" s="200"/>
      <c r="S406" s="200"/>
      <c r="T406" s="201"/>
      <c r="AT406" s="196" t="s">
        <v>220</v>
      </c>
      <c r="AU406" s="196" t="s">
        <v>80</v>
      </c>
      <c r="AV406" s="16" t="s">
        <v>226</v>
      </c>
      <c r="AW406" s="16" t="s">
        <v>27</v>
      </c>
      <c r="AX406" s="16" t="s">
        <v>71</v>
      </c>
      <c r="AY406" s="196" t="s">
        <v>212</v>
      </c>
    </row>
    <row r="407" spans="1:65" s="15" customFormat="1">
      <c r="B407" s="175"/>
      <c r="D407" s="162" t="s">
        <v>220</v>
      </c>
      <c r="E407" s="176" t="s">
        <v>1</v>
      </c>
      <c r="F407" s="177" t="s">
        <v>233</v>
      </c>
      <c r="H407" s="178">
        <v>33</v>
      </c>
      <c r="L407" s="175"/>
      <c r="M407" s="179"/>
      <c r="N407" s="180"/>
      <c r="O407" s="180"/>
      <c r="P407" s="180"/>
      <c r="Q407" s="180"/>
      <c r="R407" s="180"/>
      <c r="S407" s="180"/>
      <c r="T407" s="181"/>
      <c r="AT407" s="176" t="s">
        <v>220</v>
      </c>
      <c r="AU407" s="176" t="s">
        <v>80</v>
      </c>
      <c r="AV407" s="15" t="s">
        <v>218</v>
      </c>
      <c r="AW407" s="15" t="s">
        <v>27</v>
      </c>
      <c r="AX407" s="15" t="s">
        <v>78</v>
      </c>
      <c r="AY407" s="176" t="s">
        <v>212</v>
      </c>
    </row>
    <row r="408" spans="1:65" s="2" customFormat="1" ht="44.25" customHeight="1">
      <c r="A408" s="30"/>
      <c r="B408" s="147"/>
      <c r="C408" s="148" t="s">
        <v>455</v>
      </c>
      <c r="D408" s="148" t="s">
        <v>214</v>
      </c>
      <c r="E408" s="149" t="s">
        <v>1301</v>
      </c>
      <c r="F408" s="150" t="s">
        <v>1302</v>
      </c>
      <c r="G408" s="151" t="s">
        <v>217</v>
      </c>
      <c r="H408" s="152">
        <v>226.59</v>
      </c>
      <c r="I408" s="153"/>
      <c r="J408" s="153">
        <f>ROUND(I408*H408,2)</f>
        <v>0</v>
      </c>
      <c r="K408" s="154"/>
      <c r="L408" s="31"/>
      <c r="M408" s="155" t="s">
        <v>1</v>
      </c>
      <c r="N408" s="156" t="s">
        <v>36</v>
      </c>
      <c r="O408" s="157">
        <v>8.5999999999999993E-2</v>
      </c>
      <c r="P408" s="157">
        <f>O408*H408</f>
        <v>19.486739999999998</v>
      </c>
      <c r="Q408" s="157">
        <v>0</v>
      </c>
      <c r="R408" s="157">
        <f>Q408*H408</f>
        <v>0</v>
      </c>
      <c r="S408" s="157">
        <v>0</v>
      </c>
      <c r="T408" s="158">
        <f>S408*H408</f>
        <v>0</v>
      </c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R408" s="159" t="s">
        <v>218</v>
      </c>
      <c r="AT408" s="159" t="s">
        <v>214</v>
      </c>
      <c r="AU408" s="159" t="s">
        <v>80</v>
      </c>
      <c r="AY408" s="18" t="s">
        <v>212</v>
      </c>
      <c r="BE408" s="160">
        <f>IF(N408="základní",J408,0)</f>
        <v>0</v>
      </c>
      <c r="BF408" s="160">
        <f>IF(N408="snížená",J408,0)</f>
        <v>0</v>
      </c>
      <c r="BG408" s="160">
        <f>IF(N408="zákl. přenesená",J408,0)</f>
        <v>0</v>
      </c>
      <c r="BH408" s="160">
        <f>IF(N408="sníž. přenesená",J408,0)</f>
        <v>0</v>
      </c>
      <c r="BI408" s="160">
        <f>IF(N408="nulová",J408,0)</f>
        <v>0</v>
      </c>
      <c r="BJ408" s="18" t="s">
        <v>78</v>
      </c>
      <c r="BK408" s="160">
        <f>ROUND(I408*H408,2)</f>
        <v>0</v>
      </c>
      <c r="BL408" s="18" t="s">
        <v>218</v>
      </c>
      <c r="BM408" s="159" t="s">
        <v>1303</v>
      </c>
    </row>
    <row r="409" spans="1:65" s="14" customFormat="1">
      <c r="B409" s="168"/>
      <c r="D409" s="162" t="s">
        <v>220</v>
      </c>
      <c r="E409" s="169" t="s">
        <v>1</v>
      </c>
      <c r="F409" s="170" t="s">
        <v>1304</v>
      </c>
      <c r="H409" s="171">
        <v>226.59</v>
      </c>
      <c r="L409" s="168"/>
      <c r="M409" s="172"/>
      <c r="N409" s="173"/>
      <c r="O409" s="173"/>
      <c r="P409" s="173"/>
      <c r="Q409" s="173"/>
      <c r="R409" s="173"/>
      <c r="S409" s="173"/>
      <c r="T409" s="174"/>
      <c r="AT409" s="169" t="s">
        <v>220</v>
      </c>
      <c r="AU409" s="169" t="s">
        <v>80</v>
      </c>
      <c r="AV409" s="14" t="s">
        <v>80</v>
      </c>
      <c r="AW409" s="14" t="s">
        <v>27</v>
      </c>
      <c r="AX409" s="14" t="s">
        <v>78</v>
      </c>
      <c r="AY409" s="169" t="s">
        <v>212</v>
      </c>
    </row>
    <row r="410" spans="1:65" s="2" customFormat="1" ht="44.25" customHeight="1">
      <c r="A410" s="30"/>
      <c r="B410" s="147"/>
      <c r="C410" s="148" t="s">
        <v>459</v>
      </c>
      <c r="D410" s="148" t="s">
        <v>214</v>
      </c>
      <c r="E410" s="149" t="s">
        <v>1029</v>
      </c>
      <c r="F410" s="150" t="s">
        <v>710</v>
      </c>
      <c r="G410" s="151" t="s">
        <v>217</v>
      </c>
      <c r="H410" s="152">
        <v>66</v>
      </c>
      <c r="I410" s="153"/>
      <c r="J410" s="153">
        <f>ROUND(I410*H410,2)</f>
        <v>0</v>
      </c>
      <c r="K410" s="154"/>
      <c r="L410" s="31"/>
      <c r="M410" s="155" t="s">
        <v>1</v>
      </c>
      <c r="N410" s="156" t="s">
        <v>36</v>
      </c>
      <c r="O410" s="157">
        <v>2.8000000000000001E-2</v>
      </c>
      <c r="P410" s="157">
        <f>O410*H410</f>
        <v>1.8480000000000001</v>
      </c>
      <c r="Q410" s="157">
        <v>0</v>
      </c>
      <c r="R410" s="157">
        <f>Q410*H410</f>
        <v>0</v>
      </c>
      <c r="S410" s="157">
        <v>0</v>
      </c>
      <c r="T410" s="158">
        <f>S410*H410</f>
        <v>0</v>
      </c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R410" s="159" t="s">
        <v>218</v>
      </c>
      <c r="AT410" s="159" t="s">
        <v>214</v>
      </c>
      <c r="AU410" s="159" t="s">
        <v>80</v>
      </c>
      <c r="AY410" s="18" t="s">
        <v>212</v>
      </c>
      <c r="BE410" s="160">
        <f>IF(N410="základní",J410,0)</f>
        <v>0</v>
      </c>
      <c r="BF410" s="160">
        <f>IF(N410="snížená",J410,0)</f>
        <v>0</v>
      </c>
      <c r="BG410" s="160">
        <f>IF(N410="zákl. přenesená",J410,0)</f>
        <v>0</v>
      </c>
      <c r="BH410" s="160">
        <f>IF(N410="sníž. přenesená",J410,0)</f>
        <v>0</v>
      </c>
      <c r="BI410" s="160">
        <f>IF(N410="nulová",J410,0)</f>
        <v>0</v>
      </c>
      <c r="BJ410" s="18" t="s">
        <v>78</v>
      </c>
      <c r="BK410" s="160">
        <f>ROUND(I410*H410,2)</f>
        <v>0</v>
      </c>
      <c r="BL410" s="18" t="s">
        <v>218</v>
      </c>
      <c r="BM410" s="159" t="s">
        <v>1305</v>
      </c>
    </row>
    <row r="411" spans="1:65" s="13" customFormat="1">
      <c r="B411" s="161"/>
      <c r="D411" s="162" t="s">
        <v>220</v>
      </c>
      <c r="E411" s="163" t="s">
        <v>1</v>
      </c>
      <c r="F411" s="164" t="s">
        <v>712</v>
      </c>
      <c r="H411" s="163" t="s">
        <v>1</v>
      </c>
      <c r="L411" s="161"/>
      <c r="M411" s="165"/>
      <c r="N411" s="166"/>
      <c r="O411" s="166"/>
      <c r="P411" s="166"/>
      <c r="Q411" s="166"/>
      <c r="R411" s="166"/>
      <c r="S411" s="166"/>
      <c r="T411" s="167"/>
      <c r="AT411" s="163" t="s">
        <v>220</v>
      </c>
      <c r="AU411" s="163" t="s">
        <v>80</v>
      </c>
      <c r="AV411" s="13" t="s">
        <v>78</v>
      </c>
      <c r="AW411" s="13" t="s">
        <v>27</v>
      </c>
      <c r="AX411" s="13" t="s">
        <v>71</v>
      </c>
      <c r="AY411" s="163" t="s">
        <v>212</v>
      </c>
    </row>
    <row r="412" spans="1:65" s="14" customFormat="1">
      <c r="B412" s="168"/>
      <c r="D412" s="162" t="s">
        <v>220</v>
      </c>
      <c r="E412" s="169" t="s">
        <v>1</v>
      </c>
      <c r="F412" s="170" t="s">
        <v>1306</v>
      </c>
      <c r="H412" s="171">
        <v>66</v>
      </c>
      <c r="L412" s="168"/>
      <c r="M412" s="172"/>
      <c r="N412" s="173"/>
      <c r="O412" s="173"/>
      <c r="P412" s="173"/>
      <c r="Q412" s="173"/>
      <c r="R412" s="173"/>
      <c r="S412" s="173"/>
      <c r="T412" s="174"/>
      <c r="AT412" s="169" t="s">
        <v>220</v>
      </c>
      <c r="AU412" s="169" t="s">
        <v>80</v>
      </c>
      <c r="AV412" s="14" t="s">
        <v>80</v>
      </c>
      <c r="AW412" s="14" t="s">
        <v>27</v>
      </c>
      <c r="AX412" s="14" t="s">
        <v>78</v>
      </c>
      <c r="AY412" s="169" t="s">
        <v>212</v>
      </c>
    </row>
    <row r="413" spans="1:65" s="2" customFormat="1" ht="33" customHeight="1">
      <c r="A413" s="30"/>
      <c r="B413" s="147"/>
      <c r="C413" s="148" t="s">
        <v>463</v>
      </c>
      <c r="D413" s="148" t="s">
        <v>214</v>
      </c>
      <c r="E413" s="149" t="s">
        <v>384</v>
      </c>
      <c r="F413" s="150" t="s">
        <v>385</v>
      </c>
      <c r="G413" s="151" t="s">
        <v>217</v>
      </c>
      <c r="H413" s="152">
        <v>2852.41</v>
      </c>
      <c r="I413" s="153"/>
      <c r="J413" s="153">
        <f>ROUND(I413*H413,2)</f>
        <v>0</v>
      </c>
      <c r="K413" s="154"/>
      <c r="L413" s="31"/>
      <c r="M413" s="155" t="s">
        <v>1</v>
      </c>
      <c r="N413" s="156" t="s">
        <v>36</v>
      </c>
      <c r="O413" s="157">
        <v>9.4E-2</v>
      </c>
      <c r="P413" s="157">
        <f>O413*H413</f>
        <v>268.12653999999998</v>
      </c>
      <c r="Q413" s="157">
        <v>0</v>
      </c>
      <c r="R413" s="157">
        <f>Q413*H413</f>
        <v>0</v>
      </c>
      <c r="S413" s="157">
        <v>0</v>
      </c>
      <c r="T413" s="158">
        <f>S413*H413</f>
        <v>0</v>
      </c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R413" s="159" t="s">
        <v>218</v>
      </c>
      <c r="AT413" s="159" t="s">
        <v>214</v>
      </c>
      <c r="AU413" s="159" t="s">
        <v>80</v>
      </c>
      <c r="AY413" s="18" t="s">
        <v>212</v>
      </c>
      <c r="BE413" s="160">
        <f>IF(N413="základní",J413,0)</f>
        <v>0</v>
      </c>
      <c r="BF413" s="160">
        <f>IF(N413="snížená",J413,0)</f>
        <v>0</v>
      </c>
      <c r="BG413" s="160">
        <f>IF(N413="zákl. přenesená",J413,0)</f>
        <v>0</v>
      </c>
      <c r="BH413" s="160">
        <f>IF(N413="sníž. přenesená",J413,0)</f>
        <v>0</v>
      </c>
      <c r="BI413" s="160">
        <f>IF(N413="nulová",J413,0)</f>
        <v>0</v>
      </c>
      <c r="BJ413" s="18" t="s">
        <v>78</v>
      </c>
      <c r="BK413" s="160">
        <f>ROUND(I413*H413,2)</f>
        <v>0</v>
      </c>
      <c r="BL413" s="18" t="s">
        <v>218</v>
      </c>
      <c r="BM413" s="159" t="s">
        <v>1307</v>
      </c>
    </row>
    <row r="414" spans="1:65" s="14" customFormat="1">
      <c r="B414" s="168"/>
      <c r="D414" s="162" t="s">
        <v>220</v>
      </c>
      <c r="E414" s="169" t="s">
        <v>1</v>
      </c>
      <c r="F414" s="170" t="s">
        <v>1146</v>
      </c>
      <c r="H414" s="171">
        <v>497.53</v>
      </c>
      <c r="L414" s="168"/>
      <c r="M414" s="172"/>
      <c r="N414" s="173"/>
      <c r="O414" s="173"/>
      <c r="P414" s="173"/>
      <c r="Q414" s="173"/>
      <c r="R414" s="173"/>
      <c r="S414" s="173"/>
      <c r="T414" s="174"/>
      <c r="AT414" s="169" t="s">
        <v>220</v>
      </c>
      <c r="AU414" s="169" t="s">
        <v>80</v>
      </c>
      <c r="AV414" s="14" t="s">
        <v>80</v>
      </c>
      <c r="AW414" s="14" t="s">
        <v>27</v>
      </c>
      <c r="AX414" s="14" t="s">
        <v>71</v>
      </c>
      <c r="AY414" s="169" t="s">
        <v>212</v>
      </c>
    </row>
    <row r="415" spans="1:65" s="14" customFormat="1">
      <c r="B415" s="168"/>
      <c r="D415" s="162" t="s">
        <v>220</v>
      </c>
      <c r="E415" s="169" t="s">
        <v>1</v>
      </c>
      <c r="F415" s="170" t="s">
        <v>1308</v>
      </c>
      <c r="H415" s="171">
        <v>1243.55</v>
      </c>
      <c r="L415" s="168"/>
      <c r="M415" s="172"/>
      <c r="N415" s="173"/>
      <c r="O415" s="173"/>
      <c r="P415" s="173"/>
      <c r="Q415" s="173"/>
      <c r="R415" s="173"/>
      <c r="S415" s="173"/>
      <c r="T415" s="174"/>
      <c r="AT415" s="169" t="s">
        <v>220</v>
      </c>
      <c r="AU415" s="169" t="s">
        <v>80</v>
      </c>
      <c r="AV415" s="14" t="s">
        <v>80</v>
      </c>
      <c r="AW415" s="14" t="s">
        <v>27</v>
      </c>
      <c r="AX415" s="14" t="s">
        <v>71</v>
      </c>
      <c r="AY415" s="169" t="s">
        <v>212</v>
      </c>
    </row>
    <row r="416" spans="1:65" s="14" customFormat="1">
      <c r="B416" s="168"/>
      <c r="D416" s="162" t="s">
        <v>220</v>
      </c>
      <c r="E416" s="169" t="s">
        <v>1</v>
      </c>
      <c r="F416" s="170" t="s">
        <v>1309</v>
      </c>
      <c r="H416" s="171">
        <v>169.07</v>
      </c>
      <c r="L416" s="168"/>
      <c r="M416" s="172"/>
      <c r="N416" s="173"/>
      <c r="O416" s="173"/>
      <c r="P416" s="173"/>
      <c r="Q416" s="173"/>
      <c r="R416" s="173"/>
      <c r="S416" s="173"/>
      <c r="T416" s="174"/>
      <c r="AT416" s="169" t="s">
        <v>220</v>
      </c>
      <c r="AU416" s="169" t="s">
        <v>80</v>
      </c>
      <c r="AV416" s="14" t="s">
        <v>80</v>
      </c>
      <c r="AW416" s="14" t="s">
        <v>27</v>
      </c>
      <c r="AX416" s="14" t="s">
        <v>71</v>
      </c>
      <c r="AY416" s="169" t="s">
        <v>212</v>
      </c>
    </row>
    <row r="417" spans="1:65" s="14" customFormat="1">
      <c r="B417" s="168"/>
      <c r="D417" s="162" t="s">
        <v>220</v>
      </c>
      <c r="E417" s="169" t="s">
        <v>1</v>
      </c>
      <c r="F417" s="170" t="s">
        <v>1310</v>
      </c>
      <c r="H417" s="171">
        <v>146.96</v>
      </c>
      <c r="L417" s="168"/>
      <c r="M417" s="172"/>
      <c r="N417" s="173"/>
      <c r="O417" s="173"/>
      <c r="P417" s="173"/>
      <c r="Q417" s="173"/>
      <c r="R417" s="173"/>
      <c r="S417" s="173"/>
      <c r="T417" s="174"/>
      <c r="AT417" s="169" t="s">
        <v>220</v>
      </c>
      <c r="AU417" s="169" t="s">
        <v>80</v>
      </c>
      <c r="AV417" s="14" t="s">
        <v>80</v>
      </c>
      <c r="AW417" s="14" t="s">
        <v>27</v>
      </c>
      <c r="AX417" s="14" t="s">
        <v>71</v>
      </c>
      <c r="AY417" s="169" t="s">
        <v>212</v>
      </c>
    </row>
    <row r="418" spans="1:65" s="14" customFormat="1">
      <c r="B418" s="168"/>
      <c r="D418" s="162" t="s">
        <v>220</v>
      </c>
      <c r="E418" s="169" t="s">
        <v>1</v>
      </c>
      <c r="F418" s="170" t="s">
        <v>1311</v>
      </c>
      <c r="H418" s="171">
        <v>440.88</v>
      </c>
      <c r="L418" s="168"/>
      <c r="M418" s="172"/>
      <c r="N418" s="173"/>
      <c r="O418" s="173"/>
      <c r="P418" s="173"/>
      <c r="Q418" s="173"/>
      <c r="R418" s="173"/>
      <c r="S418" s="173"/>
      <c r="T418" s="174"/>
      <c r="AT418" s="169" t="s">
        <v>220</v>
      </c>
      <c r="AU418" s="169" t="s">
        <v>80</v>
      </c>
      <c r="AV418" s="14" t="s">
        <v>80</v>
      </c>
      <c r="AW418" s="14" t="s">
        <v>27</v>
      </c>
      <c r="AX418" s="14" t="s">
        <v>71</v>
      </c>
      <c r="AY418" s="169" t="s">
        <v>212</v>
      </c>
    </row>
    <row r="419" spans="1:65" s="14" customFormat="1">
      <c r="B419" s="168"/>
      <c r="D419" s="162" t="s">
        <v>220</v>
      </c>
      <c r="E419" s="169" t="s">
        <v>1</v>
      </c>
      <c r="F419" s="170" t="s">
        <v>1312</v>
      </c>
      <c r="H419" s="171">
        <v>60.17</v>
      </c>
      <c r="L419" s="168"/>
      <c r="M419" s="172"/>
      <c r="N419" s="173"/>
      <c r="O419" s="173"/>
      <c r="P419" s="173"/>
      <c r="Q419" s="173"/>
      <c r="R419" s="173"/>
      <c r="S419" s="173"/>
      <c r="T419" s="174"/>
      <c r="AT419" s="169" t="s">
        <v>220</v>
      </c>
      <c r="AU419" s="169" t="s">
        <v>80</v>
      </c>
      <c r="AV419" s="14" t="s">
        <v>80</v>
      </c>
      <c r="AW419" s="14" t="s">
        <v>27</v>
      </c>
      <c r="AX419" s="14" t="s">
        <v>71</v>
      </c>
      <c r="AY419" s="169" t="s">
        <v>212</v>
      </c>
    </row>
    <row r="420" spans="1:65" s="14" customFormat="1">
      <c r="B420" s="168"/>
      <c r="D420" s="162" t="s">
        <v>220</v>
      </c>
      <c r="E420" s="169" t="s">
        <v>1</v>
      </c>
      <c r="F420" s="170" t="s">
        <v>1313</v>
      </c>
      <c r="H420" s="171">
        <v>72.27</v>
      </c>
      <c r="L420" s="168"/>
      <c r="M420" s="172"/>
      <c r="N420" s="173"/>
      <c r="O420" s="173"/>
      <c r="P420" s="173"/>
      <c r="Q420" s="173"/>
      <c r="R420" s="173"/>
      <c r="S420" s="173"/>
      <c r="T420" s="174"/>
      <c r="AT420" s="169" t="s">
        <v>220</v>
      </c>
      <c r="AU420" s="169" t="s">
        <v>80</v>
      </c>
      <c r="AV420" s="14" t="s">
        <v>80</v>
      </c>
      <c r="AW420" s="14" t="s">
        <v>27</v>
      </c>
      <c r="AX420" s="14" t="s">
        <v>71</v>
      </c>
      <c r="AY420" s="169" t="s">
        <v>212</v>
      </c>
    </row>
    <row r="421" spans="1:65" s="14" customFormat="1">
      <c r="B421" s="168"/>
      <c r="D421" s="162" t="s">
        <v>220</v>
      </c>
      <c r="E421" s="169" t="s">
        <v>1</v>
      </c>
      <c r="F421" s="170" t="s">
        <v>1314</v>
      </c>
      <c r="H421" s="171">
        <v>221.98</v>
      </c>
      <c r="L421" s="168"/>
      <c r="M421" s="172"/>
      <c r="N421" s="173"/>
      <c r="O421" s="173"/>
      <c r="P421" s="173"/>
      <c r="Q421" s="173"/>
      <c r="R421" s="173"/>
      <c r="S421" s="173"/>
      <c r="T421" s="174"/>
      <c r="AT421" s="169" t="s">
        <v>220</v>
      </c>
      <c r="AU421" s="169" t="s">
        <v>80</v>
      </c>
      <c r="AV421" s="14" t="s">
        <v>80</v>
      </c>
      <c r="AW421" s="14" t="s">
        <v>27</v>
      </c>
      <c r="AX421" s="14" t="s">
        <v>71</v>
      </c>
      <c r="AY421" s="169" t="s">
        <v>212</v>
      </c>
    </row>
    <row r="422" spans="1:65" s="15" customFormat="1">
      <c r="B422" s="175"/>
      <c r="D422" s="162" t="s">
        <v>220</v>
      </c>
      <c r="E422" s="176" t="s">
        <v>1</v>
      </c>
      <c r="F422" s="177" t="s">
        <v>233</v>
      </c>
      <c r="H422" s="178">
        <v>2852.41</v>
      </c>
      <c r="L422" s="175"/>
      <c r="M422" s="179"/>
      <c r="N422" s="180"/>
      <c r="O422" s="180"/>
      <c r="P422" s="180"/>
      <c r="Q422" s="180"/>
      <c r="R422" s="180"/>
      <c r="S422" s="180"/>
      <c r="T422" s="181"/>
      <c r="AT422" s="176" t="s">
        <v>220</v>
      </c>
      <c r="AU422" s="176" t="s">
        <v>80</v>
      </c>
      <c r="AV422" s="15" t="s">
        <v>218</v>
      </c>
      <c r="AW422" s="15" t="s">
        <v>27</v>
      </c>
      <c r="AX422" s="15" t="s">
        <v>78</v>
      </c>
      <c r="AY422" s="176" t="s">
        <v>212</v>
      </c>
    </row>
    <row r="423" spans="1:65" s="2" customFormat="1" ht="33" customHeight="1">
      <c r="A423" s="30"/>
      <c r="B423" s="147"/>
      <c r="C423" s="148" t="s">
        <v>467</v>
      </c>
      <c r="D423" s="148" t="s">
        <v>214</v>
      </c>
      <c r="E423" s="149" t="s">
        <v>389</v>
      </c>
      <c r="F423" s="150" t="s">
        <v>390</v>
      </c>
      <c r="G423" s="151" t="s">
        <v>217</v>
      </c>
      <c r="H423" s="152">
        <v>2852.41</v>
      </c>
      <c r="I423" s="153"/>
      <c r="J423" s="153">
        <f>ROUND(I423*H423,2)</f>
        <v>0</v>
      </c>
      <c r="K423" s="154"/>
      <c r="L423" s="31"/>
      <c r="M423" s="155" t="s">
        <v>1</v>
      </c>
      <c r="N423" s="156" t="s">
        <v>36</v>
      </c>
      <c r="O423" s="157">
        <v>2.5999999999999999E-2</v>
      </c>
      <c r="P423" s="157">
        <f>O423*H423</f>
        <v>74.162659999999988</v>
      </c>
      <c r="Q423" s="157">
        <v>0</v>
      </c>
      <c r="R423" s="157">
        <f>Q423*H423</f>
        <v>0</v>
      </c>
      <c r="S423" s="157">
        <v>0</v>
      </c>
      <c r="T423" s="158">
        <f>S423*H423</f>
        <v>0</v>
      </c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R423" s="159" t="s">
        <v>218</v>
      </c>
      <c r="AT423" s="159" t="s">
        <v>214</v>
      </c>
      <c r="AU423" s="159" t="s">
        <v>80</v>
      </c>
      <c r="AY423" s="18" t="s">
        <v>212</v>
      </c>
      <c r="BE423" s="160">
        <f>IF(N423="základní",J423,0)</f>
        <v>0</v>
      </c>
      <c r="BF423" s="160">
        <f>IF(N423="snížená",J423,0)</f>
        <v>0</v>
      </c>
      <c r="BG423" s="160">
        <f>IF(N423="zákl. přenesená",J423,0)</f>
        <v>0</v>
      </c>
      <c r="BH423" s="160">
        <f>IF(N423="sníž. přenesená",J423,0)</f>
        <v>0</v>
      </c>
      <c r="BI423" s="160">
        <f>IF(N423="nulová",J423,0)</f>
        <v>0</v>
      </c>
      <c r="BJ423" s="18" t="s">
        <v>78</v>
      </c>
      <c r="BK423" s="160">
        <f>ROUND(I423*H423,2)</f>
        <v>0</v>
      </c>
      <c r="BL423" s="18" t="s">
        <v>218</v>
      </c>
      <c r="BM423" s="159" t="s">
        <v>1315</v>
      </c>
    </row>
    <row r="424" spans="1:65" s="14" customFormat="1">
      <c r="B424" s="168"/>
      <c r="D424" s="162" t="s">
        <v>220</v>
      </c>
      <c r="E424" s="169" t="s">
        <v>1</v>
      </c>
      <c r="F424" s="170" t="s">
        <v>1146</v>
      </c>
      <c r="H424" s="171">
        <v>497.53</v>
      </c>
      <c r="L424" s="168"/>
      <c r="M424" s="172"/>
      <c r="N424" s="173"/>
      <c r="O424" s="173"/>
      <c r="P424" s="173"/>
      <c r="Q424" s="173"/>
      <c r="R424" s="173"/>
      <c r="S424" s="173"/>
      <c r="T424" s="174"/>
      <c r="AT424" s="169" t="s">
        <v>220</v>
      </c>
      <c r="AU424" s="169" t="s">
        <v>80</v>
      </c>
      <c r="AV424" s="14" t="s">
        <v>80</v>
      </c>
      <c r="AW424" s="14" t="s">
        <v>27</v>
      </c>
      <c r="AX424" s="14" t="s">
        <v>71</v>
      </c>
      <c r="AY424" s="169" t="s">
        <v>212</v>
      </c>
    </row>
    <row r="425" spans="1:65" s="14" customFormat="1">
      <c r="B425" s="168"/>
      <c r="D425" s="162" t="s">
        <v>220</v>
      </c>
      <c r="E425" s="169" t="s">
        <v>1</v>
      </c>
      <c r="F425" s="170" t="s">
        <v>1308</v>
      </c>
      <c r="H425" s="171">
        <v>1243.55</v>
      </c>
      <c r="L425" s="168"/>
      <c r="M425" s="172"/>
      <c r="N425" s="173"/>
      <c r="O425" s="173"/>
      <c r="P425" s="173"/>
      <c r="Q425" s="173"/>
      <c r="R425" s="173"/>
      <c r="S425" s="173"/>
      <c r="T425" s="174"/>
      <c r="AT425" s="169" t="s">
        <v>220</v>
      </c>
      <c r="AU425" s="169" t="s">
        <v>80</v>
      </c>
      <c r="AV425" s="14" t="s">
        <v>80</v>
      </c>
      <c r="AW425" s="14" t="s">
        <v>27</v>
      </c>
      <c r="AX425" s="14" t="s">
        <v>71</v>
      </c>
      <c r="AY425" s="169" t="s">
        <v>212</v>
      </c>
    </row>
    <row r="426" spans="1:65" s="14" customFormat="1">
      <c r="B426" s="168"/>
      <c r="D426" s="162" t="s">
        <v>220</v>
      </c>
      <c r="E426" s="169" t="s">
        <v>1</v>
      </c>
      <c r="F426" s="170" t="s">
        <v>1309</v>
      </c>
      <c r="H426" s="171">
        <v>169.07</v>
      </c>
      <c r="L426" s="168"/>
      <c r="M426" s="172"/>
      <c r="N426" s="173"/>
      <c r="O426" s="173"/>
      <c r="P426" s="173"/>
      <c r="Q426" s="173"/>
      <c r="R426" s="173"/>
      <c r="S426" s="173"/>
      <c r="T426" s="174"/>
      <c r="AT426" s="169" t="s">
        <v>220</v>
      </c>
      <c r="AU426" s="169" t="s">
        <v>80</v>
      </c>
      <c r="AV426" s="14" t="s">
        <v>80</v>
      </c>
      <c r="AW426" s="14" t="s">
        <v>27</v>
      </c>
      <c r="AX426" s="14" t="s">
        <v>71</v>
      </c>
      <c r="AY426" s="169" t="s">
        <v>212</v>
      </c>
    </row>
    <row r="427" spans="1:65" s="14" customFormat="1">
      <c r="B427" s="168"/>
      <c r="D427" s="162" t="s">
        <v>220</v>
      </c>
      <c r="E427" s="169" t="s">
        <v>1</v>
      </c>
      <c r="F427" s="170" t="s">
        <v>1310</v>
      </c>
      <c r="H427" s="171">
        <v>146.96</v>
      </c>
      <c r="L427" s="168"/>
      <c r="M427" s="172"/>
      <c r="N427" s="173"/>
      <c r="O427" s="173"/>
      <c r="P427" s="173"/>
      <c r="Q427" s="173"/>
      <c r="R427" s="173"/>
      <c r="S427" s="173"/>
      <c r="T427" s="174"/>
      <c r="AT427" s="169" t="s">
        <v>220</v>
      </c>
      <c r="AU427" s="169" t="s">
        <v>80</v>
      </c>
      <c r="AV427" s="14" t="s">
        <v>80</v>
      </c>
      <c r="AW427" s="14" t="s">
        <v>27</v>
      </c>
      <c r="AX427" s="14" t="s">
        <v>71</v>
      </c>
      <c r="AY427" s="169" t="s">
        <v>212</v>
      </c>
    </row>
    <row r="428" spans="1:65" s="14" customFormat="1">
      <c r="B428" s="168"/>
      <c r="D428" s="162" t="s">
        <v>220</v>
      </c>
      <c r="E428" s="169" t="s">
        <v>1</v>
      </c>
      <c r="F428" s="170" t="s">
        <v>1311</v>
      </c>
      <c r="H428" s="171">
        <v>440.88</v>
      </c>
      <c r="L428" s="168"/>
      <c r="M428" s="172"/>
      <c r="N428" s="173"/>
      <c r="O428" s="173"/>
      <c r="P428" s="173"/>
      <c r="Q428" s="173"/>
      <c r="R428" s="173"/>
      <c r="S428" s="173"/>
      <c r="T428" s="174"/>
      <c r="AT428" s="169" t="s">
        <v>220</v>
      </c>
      <c r="AU428" s="169" t="s">
        <v>80</v>
      </c>
      <c r="AV428" s="14" t="s">
        <v>80</v>
      </c>
      <c r="AW428" s="14" t="s">
        <v>27</v>
      </c>
      <c r="AX428" s="14" t="s">
        <v>71</v>
      </c>
      <c r="AY428" s="169" t="s">
        <v>212</v>
      </c>
    </row>
    <row r="429" spans="1:65" s="14" customFormat="1">
      <c r="B429" s="168"/>
      <c r="D429" s="162" t="s">
        <v>220</v>
      </c>
      <c r="E429" s="169" t="s">
        <v>1</v>
      </c>
      <c r="F429" s="170" t="s">
        <v>1312</v>
      </c>
      <c r="H429" s="171">
        <v>60.17</v>
      </c>
      <c r="L429" s="168"/>
      <c r="M429" s="172"/>
      <c r="N429" s="173"/>
      <c r="O429" s="173"/>
      <c r="P429" s="173"/>
      <c r="Q429" s="173"/>
      <c r="R429" s="173"/>
      <c r="S429" s="173"/>
      <c r="T429" s="174"/>
      <c r="AT429" s="169" t="s">
        <v>220</v>
      </c>
      <c r="AU429" s="169" t="s">
        <v>80</v>
      </c>
      <c r="AV429" s="14" t="s">
        <v>80</v>
      </c>
      <c r="AW429" s="14" t="s">
        <v>27</v>
      </c>
      <c r="AX429" s="14" t="s">
        <v>71</v>
      </c>
      <c r="AY429" s="169" t="s">
        <v>212</v>
      </c>
    </row>
    <row r="430" spans="1:65" s="14" customFormat="1">
      <c r="B430" s="168"/>
      <c r="D430" s="162" t="s">
        <v>220</v>
      </c>
      <c r="E430" s="169" t="s">
        <v>1</v>
      </c>
      <c r="F430" s="170" t="s">
        <v>1313</v>
      </c>
      <c r="H430" s="171">
        <v>72.27</v>
      </c>
      <c r="L430" s="168"/>
      <c r="M430" s="172"/>
      <c r="N430" s="173"/>
      <c r="O430" s="173"/>
      <c r="P430" s="173"/>
      <c r="Q430" s="173"/>
      <c r="R430" s="173"/>
      <c r="S430" s="173"/>
      <c r="T430" s="174"/>
      <c r="AT430" s="169" t="s">
        <v>220</v>
      </c>
      <c r="AU430" s="169" t="s">
        <v>80</v>
      </c>
      <c r="AV430" s="14" t="s">
        <v>80</v>
      </c>
      <c r="AW430" s="14" t="s">
        <v>27</v>
      </c>
      <c r="AX430" s="14" t="s">
        <v>71</v>
      </c>
      <c r="AY430" s="169" t="s">
        <v>212</v>
      </c>
    </row>
    <row r="431" spans="1:65" s="14" customFormat="1">
      <c r="B431" s="168"/>
      <c r="D431" s="162" t="s">
        <v>220</v>
      </c>
      <c r="E431" s="169" t="s">
        <v>1</v>
      </c>
      <c r="F431" s="170" t="s">
        <v>1314</v>
      </c>
      <c r="H431" s="171">
        <v>221.98</v>
      </c>
      <c r="L431" s="168"/>
      <c r="M431" s="172"/>
      <c r="N431" s="173"/>
      <c r="O431" s="173"/>
      <c r="P431" s="173"/>
      <c r="Q431" s="173"/>
      <c r="R431" s="173"/>
      <c r="S431" s="173"/>
      <c r="T431" s="174"/>
      <c r="AT431" s="169" t="s">
        <v>220</v>
      </c>
      <c r="AU431" s="169" t="s">
        <v>80</v>
      </c>
      <c r="AV431" s="14" t="s">
        <v>80</v>
      </c>
      <c r="AW431" s="14" t="s">
        <v>27</v>
      </c>
      <c r="AX431" s="14" t="s">
        <v>71</v>
      </c>
      <c r="AY431" s="169" t="s">
        <v>212</v>
      </c>
    </row>
    <row r="432" spans="1:65" s="15" customFormat="1">
      <c r="B432" s="175"/>
      <c r="D432" s="162" t="s">
        <v>220</v>
      </c>
      <c r="E432" s="176" t="s">
        <v>1</v>
      </c>
      <c r="F432" s="177" t="s">
        <v>233</v>
      </c>
      <c r="H432" s="178">
        <v>2852.41</v>
      </c>
      <c r="L432" s="175"/>
      <c r="M432" s="179"/>
      <c r="N432" s="180"/>
      <c r="O432" s="180"/>
      <c r="P432" s="180"/>
      <c r="Q432" s="180"/>
      <c r="R432" s="180"/>
      <c r="S432" s="180"/>
      <c r="T432" s="181"/>
      <c r="AT432" s="176" t="s">
        <v>220</v>
      </c>
      <c r="AU432" s="176" t="s">
        <v>80</v>
      </c>
      <c r="AV432" s="15" t="s">
        <v>218</v>
      </c>
      <c r="AW432" s="15" t="s">
        <v>27</v>
      </c>
      <c r="AX432" s="15" t="s">
        <v>78</v>
      </c>
      <c r="AY432" s="176" t="s">
        <v>212</v>
      </c>
    </row>
    <row r="433" spans="1:65" s="2" customFormat="1" ht="49.15" customHeight="1">
      <c r="A433" s="30"/>
      <c r="B433" s="147"/>
      <c r="C433" s="148" t="s">
        <v>472</v>
      </c>
      <c r="D433" s="148" t="s">
        <v>214</v>
      </c>
      <c r="E433" s="149" t="s">
        <v>393</v>
      </c>
      <c r="F433" s="150" t="s">
        <v>394</v>
      </c>
      <c r="G433" s="151" t="s">
        <v>217</v>
      </c>
      <c r="H433" s="152">
        <v>2852.41</v>
      </c>
      <c r="I433" s="153"/>
      <c r="J433" s="153">
        <f>ROUND(I433*H433,2)</f>
        <v>0</v>
      </c>
      <c r="K433" s="154"/>
      <c r="L433" s="31"/>
      <c r="M433" s="155" t="s">
        <v>1</v>
      </c>
      <c r="N433" s="156" t="s">
        <v>36</v>
      </c>
      <c r="O433" s="157">
        <v>2.5000000000000001E-2</v>
      </c>
      <c r="P433" s="157">
        <f>O433*H433</f>
        <v>71.310249999999996</v>
      </c>
      <c r="Q433" s="157">
        <v>0</v>
      </c>
      <c r="R433" s="157">
        <f>Q433*H433</f>
        <v>0</v>
      </c>
      <c r="S433" s="157">
        <v>0</v>
      </c>
      <c r="T433" s="158">
        <f>S433*H433</f>
        <v>0</v>
      </c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R433" s="159" t="s">
        <v>218</v>
      </c>
      <c r="AT433" s="159" t="s">
        <v>214</v>
      </c>
      <c r="AU433" s="159" t="s">
        <v>80</v>
      </c>
      <c r="AY433" s="18" t="s">
        <v>212</v>
      </c>
      <c r="BE433" s="160">
        <f>IF(N433="základní",J433,0)</f>
        <v>0</v>
      </c>
      <c r="BF433" s="160">
        <f>IF(N433="snížená",J433,0)</f>
        <v>0</v>
      </c>
      <c r="BG433" s="160">
        <f>IF(N433="zákl. přenesená",J433,0)</f>
        <v>0</v>
      </c>
      <c r="BH433" s="160">
        <f>IF(N433="sníž. přenesená",J433,0)</f>
        <v>0</v>
      </c>
      <c r="BI433" s="160">
        <f>IF(N433="nulová",J433,0)</f>
        <v>0</v>
      </c>
      <c r="BJ433" s="18" t="s">
        <v>78</v>
      </c>
      <c r="BK433" s="160">
        <f>ROUND(I433*H433,2)</f>
        <v>0</v>
      </c>
      <c r="BL433" s="18" t="s">
        <v>218</v>
      </c>
      <c r="BM433" s="159" t="s">
        <v>1316</v>
      </c>
    </row>
    <row r="434" spans="1:65" s="14" customFormat="1">
      <c r="B434" s="168"/>
      <c r="D434" s="162" t="s">
        <v>220</v>
      </c>
      <c r="E434" s="169" t="s">
        <v>1</v>
      </c>
      <c r="F434" s="170" t="s">
        <v>1146</v>
      </c>
      <c r="H434" s="171">
        <v>497.53</v>
      </c>
      <c r="L434" s="168"/>
      <c r="M434" s="172"/>
      <c r="N434" s="173"/>
      <c r="O434" s="173"/>
      <c r="P434" s="173"/>
      <c r="Q434" s="173"/>
      <c r="R434" s="173"/>
      <c r="S434" s="173"/>
      <c r="T434" s="174"/>
      <c r="AT434" s="169" t="s">
        <v>220</v>
      </c>
      <c r="AU434" s="169" t="s">
        <v>80</v>
      </c>
      <c r="AV434" s="14" t="s">
        <v>80</v>
      </c>
      <c r="AW434" s="14" t="s">
        <v>27</v>
      </c>
      <c r="AX434" s="14" t="s">
        <v>71</v>
      </c>
      <c r="AY434" s="169" t="s">
        <v>212</v>
      </c>
    </row>
    <row r="435" spans="1:65" s="14" customFormat="1">
      <c r="B435" s="168"/>
      <c r="D435" s="162" t="s">
        <v>220</v>
      </c>
      <c r="E435" s="169" t="s">
        <v>1</v>
      </c>
      <c r="F435" s="170" t="s">
        <v>1308</v>
      </c>
      <c r="H435" s="171">
        <v>1243.55</v>
      </c>
      <c r="L435" s="168"/>
      <c r="M435" s="172"/>
      <c r="N435" s="173"/>
      <c r="O435" s="173"/>
      <c r="P435" s="173"/>
      <c r="Q435" s="173"/>
      <c r="R435" s="173"/>
      <c r="S435" s="173"/>
      <c r="T435" s="174"/>
      <c r="AT435" s="169" t="s">
        <v>220</v>
      </c>
      <c r="AU435" s="169" t="s">
        <v>80</v>
      </c>
      <c r="AV435" s="14" t="s">
        <v>80</v>
      </c>
      <c r="AW435" s="14" t="s">
        <v>27</v>
      </c>
      <c r="AX435" s="14" t="s">
        <v>71</v>
      </c>
      <c r="AY435" s="169" t="s">
        <v>212</v>
      </c>
    </row>
    <row r="436" spans="1:65" s="14" customFormat="1">
      <c r="B436" s="168"/>
      <c r="D436" s="162" t="s">
        <v>220</v>
      </c>
      <c r="E436" s="169" t="s">
        <v>1</v>
      </c>
      <c r="F436" s="170" t="s">
        <v>1309</v>
      </c>
      <c r="H436" s="171">
        <v>169.07</v>
      </c>
      <c r="L436" s="168"/>
      <c r="M436" s="172"/>
      <c r="N436" s="173"/>
      <c r="O436" s="173"/>
      <c r="P436" s="173"/>
      <c r="Q436" s="173"/>
      <c r="R436" s="173"/>
      <c r="S436" s="173"/>
      <c r="T436" s="174"/>
      <c r="AT436" s="169" t="s">
        <v>220</v>
      </c>
      <c r="AU436" s="169" t="s">
        <v>80</v>
      </c>
      <c r="AV436" s="14" t="s">
        <v>80</v>
      </c>
      <c r="AW436" s="14" t="s">
        <v>27</v>
      </c>
      <c r="AX436" s="14" t="s">
        <v>71</v>
      </c>
      <c r="AY436" s="169" t="s">
        <v>212</v>
      </c>
    </row>
    <row r="437" spans="1:65" s="14" customFormat="1">
      <c r="B437" s="168"/>
      <c r="D437" s="162" t="s">
        <v>220</v>
      </c>
      <c r="E437" s="169" t="s">
        <v>1</v>
      </c>
      <c r="F437" s="170" t="s">
        <v>1310</v>
      </c>
      <c r="H437" s="171">
        <v>146.96</v>
      </c>
      <c r="L437" s="168"/>
      <c r="M437" s="172"/>
      <c r="N437" s="173"/>
      <c r="O437" s="173"/>
      <c r="P437" s="173"/>
      <c r="Q437" s="173"/>
      <c r="R437" s="173"/>
      <c r="S437" s="173"/>
      <c r="T437" s="174"/>
      <c r="AT437" s="169" t="s">
        <v>220</v>
      </c>
      <c r="AU437" s="169" t="s">
        <v>80</v>
      </c>
      <c r="AV437" s="14" t="s">
        <v>80</v>
      </c>
      <c r="AW437" s="14" t="s">
        <v>27</v>
      </c>
      <c r="AX437" s="14" t="s">
        <v>71</v>
      </c>
      <c r="AY437" s="169" t="s">
        <v>212</v>
      </c>
    </row>
    <row r="438" spans="1:65" s="14" customFormat="1">
      <c r="B438" s="168"/>
      <c r="D438" s="162" t="s">
        <v>220</v>
      </c>
      <c r="E438" s="169" t="s">
        <v>1</v>
      </c>
      <c r="F438" s="170" t="s">
        <v>1311</v>
      </c>
      <c r="H438" s="171">
        <v>440.88</v>
      </c>
      <c r="L438" s="168"/>
      <c r="M438" s="172"/>
      <c r="N438" s="173"/>
      <c r="O438" s="173"/>
      <c r="P438" s="173"/>
      <c r="Q438" s="173"/>
      <c r="R438" s="173"/>
      <c r="S438" s="173"/>
      <c r="T438" s="174"/>
      <c r="AT438" s="169" t="s">
        <v>220</v>
      </c>
      <c r="AU438" s="169" t="s">
        <v>80</v>
      </c>
      <c r="AV438" s="14" t="s">
        <v>80</v>
      </c>
      <c r="AW438" s="14" t="s">
        <v>27</v>
      </c>
      <c r="AX438" s="14" t="s">
        <v>71</v>
      </c>
      <c r="AY438" s="169" t="s">
        <v>212</v>
      </c>
    </row>
    <row r="439" spans="1:65" s="14" customFormat="1">
      <c r="B439" s="168"/>
      <c r="D439" s="162" t="s">
        <v>220</v>
      </c>
      <c r="E439" s="169" t="s">
        <v>1</v>
      </c>
      <c r="F439" s="170" t="s">
        <v>1312</v>
      </c>
      <c r="H439" s="171">
        <v>60.17</v>
      </c>
      <c r="L439" s="168"/>
      <c r="M439" s="172"/>
      <c r="N439" s="173"/>
      <c r="O439" s="173"/>
      <c r="P439" s="173"/>
      <c r="Q439" s="173"/>
      <c r="R439" s="173"/>
      <c r="S439" s="173"/>
      <c r="T439" s="174"/>
      <c r="AT439" s="169" t="s">
        <v>220</v>
      </c>
      <c r="AU439" s="169" t="s">
        <v>80</v>
      </c>
      <c r="AV439" s="14" t="s">
        <v>80</v>
      </c>
      <c r="AW439" s="14" t="s">
        <v>27</v>
      </c>
      <c r="AX439" s="14" t="s">
        <v>71</v>
      </c>
      <c r="AY439" s="169" t="s">
        <v>212</v>
      </c>
    </row>
    <row r="440" spans="1:65" s="14" customFormat="1">
      <c r="B440" s="168"/>
      <c r="D440" s="162" t="s">
        <v>220</v>
      </c>
      <c r="E440" s="169" t="s">
        <v>1</v>
      </c>
      <c r="F440" s="170" t="s">
        <v>1313</v>
      </c>
      <c r="H440" s="171">
        <v>72.27</v>
      </c>
      <c r="L440" s="168"/>
      <c r="M440" s="172"/>
      <c r="N440" s="173"/>
      <c r="O440" s="173"/>
      <c r="P440" s="173"/>
      <c r="Q440" s="173"/>
      <c r="R440" s="173"/>
      <c r="S440" s="173"/>
      <c r="T440" s="174"/>
      <c r="AT440" s="169" t="s">
        <v>220</v>
      </c>
      <c r="AU440" s="169" t="s">
        <v>80</v>
      </c>
      <c r="AV440" s="14" t="s">
        <v>80</v>
      </c>
      <c r="AW440" s="14" t="s">
        <v>27</v>
      </c>
      <c r="AX440" s="14" t="s">
        <v>71</v>
      </c>
      <c r="AY440" s="169" t="s">
        <v>212</v>
      </c>
    </row>
    <row r="441" spans="1:65" s="14" customFormat="1">
      <c r="B441" s="168"/>
      <c r="D441" s="162" t="s">
        <v>220</v>
      </c>
      <c r="E441" s="169" t="s">
        <v>1</v>
      </c>
      <c r="F441" s="170" t="s">
        <v>1314</v>
      </c>
      <c r="H441" s="171">
        <v>221.98</v>
      </c>
      <c r="L441" s="168"/>
      <c r="M441" s="172"/>
      <c r="N441" s="173"/>
      <c r="O441" s="173"/>
      <c r="P441" s="173"/>
      <c r="Q441" s="173"/>
      <c r="R441" s="173"/>
      <c r="S441" s="173"/>
      <c r="T441" s="174"/>
      <c r="AT441" s="169" t="s">
        <v>220</v>
      </c>
      <c r="AU441" s="169" t="s">
        <v>80</v>
      </c>
      <c r="AV441" s="14" t="s">
        <v>80</v>
      </c>
      <c r="AW441" s="14" t="s">
        <v>27</v>
      </c>
      <c r="AX441" s="14" t="s">
        <v>71</v>
      </c>
      <c r="AY441" s="169" t="s">
        <v>212</v>
      </c>
    </row>
    <row r="442" spans="1:65" s="15" customFormat="1">
      <c r="B442" s="175"/>
      <c r="D442" s="162" t="s">
        <v>220</v>
      </c>
      <c r="E442" s="176" t="s">
        <v>1</v>
      </c>
      <c r="F442" s="177" t="s">
        <v>233</v>
      </c>
      <c r="H442" s="178">
        <v>2852.41</v>
      </c>
      <c r="L442" s="175"/>
      <c r="M442" s="179"/>
      <c r="N442" s="180"/>
      <c r="O442" s="180"/>
      <c r="P442" s="180"/>
      <c r="Q442" s="180"/>
      <c r="R442" s="180"/>
      <c r="S442" s="180"/>
      <c r="T442" s="181"/>
      <c r="AT442" s="176" t="s">
        <v>220</v>
      </c>
      <c r="AU442" s="176" t="s">
        <v>80</v>
      </c>
      <c r="AV442" s="15" t="s">
        <v>218</v>
      </c>
      <c r="AW442" s="15" t="s">
        <v>27</v>
      </c>
      <c r="AX442" s="15" t="s">
        <v>78</v>
      </c>
      <c r="AY442" s="176" t="s">
        <v>212</v>
      </c>
    </row>
    <row r="443" spans="1:65" s="2" customFormat="1" ht="49.15" customHeight="1">
      <c r="A443" s="30"/>
      <c r="B443" s="147"/>
      <c r="C443" s="148" t="s">
        <v>476</v>
      </c>
      <c r="D443" s="148" t="s">
        <v>214</v>
      </c>
      <c r="E443" s="149" t="s">
        <v>716</v>
      </c>
      <c r="F443" s="150" t="s">
        <v>717</v>
      </c>
      <c r="G443" s="151" t="s">
        <v>217</v>
      </c>
      <c r="H443" s="152">
        <v>57</v>
      </c>
      <c r="I443" s="153"/>
      <c r="J443" s="153">
        <f>ROUND(I443*H443,2)</f>
        <v>0</v>
      </c>
      <c r="K443" s="154"/>
      <c r="L443" s="31"/>
      <c r="M443" s="155" t="s">
        <v>1</v>
      </c>
      <c r="N443" s="156" t="s">
        <v>36</v>
      </c>
      <c r="O443" s="157">
        <v>7.0999999999999994E-2</v>
      </c>
      <c r="P443" s="157">
        <f>O443*H443</f>
        <v>4.0469999999999997</v>
      </c>
      <c r="Q443" s="157">
        <v>0</v>
      </c>
      <c r="R443" s="157">
        <f>Q443*H443</f>
        <v>0</v>
      </c>
      <c r="S443" s="157">
        <v>0</v>
      </c>
      <c r="T443" s="158">
        <f>S443*H443</f>
        <v>0</v>
      </c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R443" s="159" t="s">
        <v>218</v>
      </c>
      <c r="AT443" s="159" t="s">
        <v>214</v>
      </c>
      <c r="AU443" s="159" t="s">
        <v>80</v>
      </c>
      <c r="AY443" s="18" t="s">
        <v>212</v>
      </c>
      <c r="BE443" s="160">
        <f>IF(N443="základní",J443,0)</f>
        <v>0</v>
      </c>
      <c r="BF443" s="160">
        <f>IF(N443="snížená",J443,0)</f>
        <v>0</v>
      </c>
      <c r="BG443" s="160">
        <f>IF(N443="zákl. přenesená",J443,0)</f>
        <v>0</v>
      </c>
      <c r="BH443" s="160">
        <f>IF(N443="sníž. přenesená",J443,0)</f>
        <v>0</v>
      </c>
      <c r="BI443" s="160">
        <f>IF(N443="nulová",J443,0)</f>
        <v>0</v>
      </c>
      <c r="BJ443" s="18" t="s">
        <v>78</v>
      </c>
      <c r="BK443" s="160">
        <f>ROUND(I443*H443,2)</f>
        <v>0</v>
      </c>
      <c r="BL443" s="18" t="s">
        <v>218</v>
      </c>
      <c r="BM443" s="159" t="s">
        <v>718</v>
      </c>
    </row>
    <row r="444" spans="1:65" s="13" customFormat="1">
      <c r="B444" s="161"/>
      <c r="D444" s="162" t="s">
        <v>220</v>
      </c>
      <c r="E444" s="163" t="s">
        <v>1</v>
      </c>
      <c r="F444" s="164" t="s">
        <v>1185</v>
      </c>
      <c r="H444" s="163" t="s">
        <v>1</v>
      </c>
      <c r="L444" s="161"/>
      <c r="M444" s="165"/>
      <c r="N444" s="166"/>
      <c r="O444" s="166"/>
      <c r="P444" s="166"/>
      <c r="Q444" s="166"/>
      <c r="R444" s="166"/>
      <c r="S444" s="166"/>
      <c r="T444" s="167"/>
      <c r="AT444" s="163" t="s">
        <v>220</v>
      </c>
      <c r="AU444" s="163" t="s">
        <v>80</v>
      </c>
      <c r="AV444" s="13" t="s">
        <v>78</v>
      </c>
      <c r="AW444" s="13" t="s">
        <v>27</v>
      </c>
      <c r="AX444" s="13" t="s">
        <v>71</v>
      </c>
      <c r="AY444" s="163" t="s">
        <v>212</v>
      </c>
    </row>
    <row r="445" spans="1:65" s="14" customFormat="1">
      <c r="B445" s="168"/>
      <c r="D445" s="162" t="s">
        <v>220</v>
      </c>
      <c r="E445" s="169" t="s">
        <v>1</v>
      </c>
      <c r="F445" s="170" t="s">
        <v>1186</v>
      </c>
      <c r="H445" s="171">
        <v>9.5</v>
      </c>
      <c r="L445" s="168"/>
      <c r="M445" s="172"/>
      <c r="N445" s="173"/>
      <c r="O445" s="173"/>
      <c r="P445" s="173"/>
      <c r="Q445" s="173"/>
      <c r="R445" s="173"/>
      <c r="S445" s="173"/>
      <c r="T445" s="174"/>
      <c r="AT445" s="169" t="s">
        <v>220</v>
      </c>
      <c r="AU445" s="169" t="s">
        <v>80</v>
      </c>
      <c r="AV445" s="14" t="s">
        <v>80</v>
      </c>
      <c r="AW445" s="14" t="s">
        <v>27</v>
      </c>
      <c r="AX445" s="14" t="s">
        <v>71</v>
      </c>
      <c r="AY445" s="169" t="s">
        <v>212</v>
      </c>
    </row>
    <row r="446" spans="1:65" s="14" customFormat="1">
      <c r="B446" s="168"/>
      <c r="D446" s="162" t="s">
        <v>220</v>
      </c>
      <c r="E446" s="169" t="s">
        <v>1</v>
      </c>
      <c r="F446" s="170" t="s">
        <v>1187</v>
      </c>
      <c r="H446" s="171">
        <v>9.5</v>
      </c>
      <c r="L446" s="168"/>
      <c r="M446" s="172"/>
      <c r="N446" s="173"/>
      <c r="O446" s="173"/>
      <c r="P446" s="173"/>
      <c r="Q446" s="173"/>
      <c r="R446" s="173"/>
      <c r="S446" s="173"/>
      <c r="T446" s="174"/>
      <c r="AT446" s="169" t="s">
        <v>220</v>
      </c>
      <c r="AU446" s="169" t="s">
        <v>80</v>
      </c>
      <c r="AV446" s="14" t="s">
        <v>80</v>
      </c>
      <c r="AW446" s="14" t="s">
        <v>27</v>
      </c>
      <c r="AX446" s="14" t="s">
        <v>71</v>
      </c>
      <c r="AY446" s="169" t="s">
        <v>212</v>
      </c>
    </row>
    <row r="447" spans="1:65" s="14" customFormat="1">
      <c r="B447" s="168"/>
      <c r="D447" s="162" t="s">
        <v>220</v>
      </c>
      <c r="E447" s="169" t="s">
        <v>1</v>
      </c>
      <c r="F447" s="170" t="s">
        <v>1188</v>
      </c>
      <c r="H447" s="171">
        <v>9.5</v>
      </c>
      <c r="L447" s="168"/>
      <c r="M447" s="172"/>
      <c r="N447" s="173"/>
      <c r="O447" s="173"/>
      <c r="P447" s="173"/>
      <c r="Q447" s="173"/>
      <c r="R447" s="173"/>
      <c r="S447" s="173"/>
      <c r="T447" s="174"/>
      <c r="AT447" s="169" t="s">
        <v>220</v>
      </c>
      <c r="AU447" s="169" t="s">
        <v>80</v>
      </c>
      <c r="AV447" s="14" t="s">
        <v>80</v>
      </c>
      <c r="AW447" s="14" t="s">
        <v>27</v>
      </c>
      <c r="AX447" s="14" t="s">
        <v>71</v>
      </c>
      <c r="AY447" s="169" t="s">
        <v>212</v>
      </c>
    </row>
    <row r="448" spans="1:65" s="14" customFormat="1">
      <c r="B448" s="168"/>
      <c r="D448" s="162" t="s">
        <v>220</v>
      </c>
      <c r="E448" s="169" t="s">
        <v>1</v>
      </c>
      <c r="F448" s="170" t="s">
        <v>1189</v>
      </c>
      <c r="H448" s="171">
        <v>9.5</v>
      </c>
      <c r="L448" s="168"/>
      <c r="M448" s="172"/>
      <c r="N448" s="173"/>
      <c r="O448" s="173"/>
      <c r="P448" s="173"/>
      <c r="Q448" s="173"/>
      <c r="R448" s="173"/>
      <c r="S448" s="173"/>
      <c r="T448" s="174"/>
      <c r="AT448" s="169" t="s">
        <v>220</v>
      </c>
      <c r="AU448" s="169" t="s">
        <v>80</v>
      </c>
      <c r="AV448" s="14" t="s">
        <v>80</v>
      </c>
      <c r="AW448" s="14" t="s">
        <v>27</v>
      </c>
      <c r="AX448" s="14" t="s">
        <v>71</v>
      </c>
      <c r="AY448" s="169" t="s">
        <v>212</v>
      </c>
    </row>
    <row r="449" spans="1:65" s="14" customFormat="1">
      <c r="B449" s="168"/>
      <c r="D449" s="162" t="s">
        <v>220</v>
      </c>
      <c r="E449" s="169" t="s">
        <v>1</v>
      </c>
      <c r="F449" s="170" t="s">
        <v>1190</v>
      </c>
      <c r="H449" s="171">
        <v>9.5</v>
      </c>
      <c r="L449" s="168"/>
      <c r="M449" s="172"/>
      <c r="N449" s="173"/>
      <c r="O449" s="173"/>
      <c r="P449" s="173"/>
      <c r="Q449" s="173"/>
      <c r="R449" s="173"/>
      <c r="S449" s="173"/>
      <c r="T449" s="174"/>
      <c r="AT449" s="169" t="s">
        <v>220</v>
      </c>
      <c r="AU449" s="169" t="s">
        <v>80</v>
      </c>
      <c r="AV449" s="14" t="s">
        <v>80</v>
      </c>
      <c r="AW449" s="14" t="s">
        <v>27</v>
      </c>
      <c r="AX449" s="14" t="s">
        <v>71</v>
      </c>
      <c r="AY449" s="169" t="s">
        <v>212</v>
      </c>
    </row>
    <row r="450" spans="1:65" s="14" customFormat="1">
      <c r="B450" s="168"/>
      <c r="D450" s="162" t="s">
        <v>220</v>
      </c>
      <c r="E450" s="169" t="s">
        <v>1</v>
      </c>
      <c r="F450" s="170" t="s">
        <v>1191</v>
      </c>
      <c r="H450" s="171">
        <v>9.5</v>
      </c>
      <c r="L450" s="168"/>
      <c r="M450" s="172"/>
      <c r="N450" s="173"/>
      <c r="O450" s="173"/>
      <c r="P450" s="173"/>
      <c r="Q450" s="173"/>
      <c r="R450" s="173"/>
      <c r="S450" s="173"/>
      <c r="T450" s="174"/>
      <c r="AT450" s="169" t="s">
        <v>220</v>
      </c>
      <c r="AU450" s="169" t="s">
        <v>80</v>
      </c>
      <c r="AV450" s="14" t="s">
        <v>80</v>
      </c>
      <c r="AW450" s="14" t="s">
        <v>27</v>
      </c>
      <c r="AX450" s="14" t="s">
        <v>71</v>
      </c>
      <c r="AY450" s="169" t="s">
        <v>212</v>
      </c>
    </row>
    <row r="451" spans="1:65" s="15" customFormat="1">
      <c r="B451" s="175"/>
      <c r="D451" s="162" t="s">
        <v>220</v>
      </c>
      <c r="E451" s="176" t="s">
        <v>1</v>
      </c>
      <c r="F451" s="177" t="s">
        <v>233</v>
      </c>
      <c r="H451" s="178">
        <v>57</v>
      </c>
      <c r="L451" s="175"/>
      <c r="M451" s="179"/>
      <c r="N451" s="180"/>
      <c r="O451" s="180"/>
      <c r="P451" s="180"/>
      <c r="Q451" s="180"/>
      <c r="R451" s="180"/>
      <c r="S451" s="180"/>
      <c r="T451" s="181"/>
      <c r="AT451" s="176" t="s">
        <v>220</v>
      </c>
      <c r="AU451" s="176" t="s">
        <v>80</v>
      </c>
      <c r="AV451" s="15" t="s">
        <v>218</v>
      </c>
      <c r="AW451" s="15" t="s">
        <v>27</v>
      </c>
      <c r="AX451" s="15" t="s">
        <v>78</v>
      </c>
      <c r="AY451" s="176" t="s">
        <v>212</v>
      </c>
    </row>
    <row r="452" spans="1:65" s="2" customFormat="1" ht="37.9" customHeight="1">
      <c r="A452" s="30"/>
      <c r="B452" s="147"/>
      <c r="C452" s="148" t="s">
        <v>480</v>
      </c>
      <c r="D452" s="148" t="s">
        <v>214</v>
      </c>
      <c r="E452" s="149" t="s">
        <v>719</v>
      </c>
      <c r="F452" s="150" t="s">
        <v>720</v>
      </c>
      <c r="G452" s="151" t="s">
        <v>217</v>
      </c>
      <c r="H452" s="152">
        <v>45</v>
      </c>
      <c r="I452" s="153"/>
      <c r="J452" s="153">
        <f>ROUND(I452*H452,2)</f>
        <v>0</v>
      </c>
      <c r="K452" s="154"/>
      <c r="L452" s="31"/>
      <c r="M452" s="155" t="s">
        <v>1</v>
      </c>
      <c r="N452" s="156" t="s">
        <v>36</v>
      </c>
      <c r="O452" s="157">
        <v>2.7E-2</v>
      </c>
      <c r="P452" s="157">
        <f>O452*H452</f>
        <v>1.2150000000000001</v>
      </c>
      <c r="Q452" s="157">
        <v>0</v>
      </c>
      <c r="R452" s="157">
        <f>Q452*H452</f>
        <v>0</v>
      </c>
      <c r="S452" s="157">
        <v>0</v>
      </c>
      <c r="T452" s="158">
        <f>S452*H452</f>
        <v>0</v>
      </c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R452" s="159" t="s">
        <v>218</v>
      </c>
      <c r="AT452" s="159" t="s">
        <v>214</v>
      </c>
      <c r="AU452" s="159" t="s">
        <v>80</v>
      </c>
      <c r="AY452" s="18" t="s">
        <v>212</v>
      </c>
      <c r="BE452" s="160">
        <f>IF(N452="základní",J452,0)</f>
        <v>0</v>
      </c>
      <c r="BF452" s="160">
        <f>IF(N452="snížená",J452,0)</f>
        <v>0</v>
      </c>
      <c r="BG452" s="160">
        <f>IF(N452="zákl. přenesená",J452,0)</f>
        <v>0</v>
      </c>
      <c r="BH452" s="160">
        <f>IF(N452="sníž. přenesená",J452,0)</f>
        <v>0</v>
      </c>
      <c r="BI452" s="160">
        <f>IF(N452="nulová",J452,0)</f>
        <v>0</v>
      </c>
      <c r="BJ452" s="18" t="s">
        <v>78</v>
      </c>
      <c r="BK452" s="160">
        <f>ROUND(I452*H452,2)</f>
        <v>0</v>
      </c>
      <c r="BL452" s="18" t="s">
        <v>218</v>
      </c>
      <c r="BM452" s="159" t="s">
        <v>721</v>
      </c>
    </row>
    <row r="453" spans="1:65" s="13" customFormat="1">
      <c r="B453" s="161"/>
      <c r="D453" s="162" t="s">
        <v>220</v>
      </c>
      <c r="E453" s="163" t="s">
        <v>1</v>
      </c>
      <c r="F453" s="164" t="s">
        <v>1317</v>
      </c>
      <c r="H453" s="163" t="s">
        <v>1</v>
      </c>
      <c r="L453" s="161"/>
      <c r="M453" s="165"/>
      <c r="N453" s="166"/>
      <c r="O453" s="166"/>
      <c r="P453" s="166"/>
      <c r="Q453" s="166"/>
      <c r="R453" s="166"/>
      <c r="S453" s="166"/>
      <c r="T453" s="167"/>
      <c r="AT453" s="163" t="s">
        <v>220</v>
      </c>
      <c r="AU453" s="163" t="s">
        <v>80</v>
      </c>
      <c r="AV453" s="13" t="s">
        <v>78</v>
      </c>
      <c r="AW453" s="13" t="s">
        <v>27</v>
      </c>
      <c r="AX453" s="13" t="s">
        <v>71</v>
      </c>
      <c r="AY453" s="163" t="s">
        <v>212</v>
      </c>
    </row>
    <row r="454" spans="1:65" s="14" customFormat="1">
      <c r="B454" s="168"/>
      <c r="D454" s="162" t="s">
        <v>220</v>
      </c>
      <c r="E454" s="169" t="s">
        <v>1</v>
      </c>
      <c r="F454" s="170" t="s">
        <v>1166</v>
      </c>
      <c r="H454" s="171">
        <v>7.5</v>
      </c>
      <c r="L454" s="168"/>
      <c r="M454" s="172"/>
      <c r="N454" s="173"/>
      <c r="O454" s="173"/>
      <c r="P454" s="173"/>
      <c r="Q454" s="173"/>
      <c r="R454" s="173"/>
      <c r="S454" s="173"/>
      <c r="T454" s="174"/>
      <c r="AT454" s="169" t="s">
        <v>220</v>
      </c>
      <c r="AU454" s="169" t="s">
        <v>80</v>
      </c>
      <c r="AV454" s="14" t="s">
        <v>80</v>
      </c>
      <c r="AW454" s="14" t="s">
        <v>27</v>
      </c>
      <c r="AX454" s="14" t="s">
        <v>71</v>
      </c>
      <c r="AY454" s="169" t="s">
        <v>212</v>
      </c>
    </row>
    <row r="455" spans="1:65" s="14" customFormat="1">
      <c r="B455" s="168"/>
      <c r="D455" s="162" t="s">
        <v>220</v>
      </c>
      <c r="E455" s="169" t="s">
        <v>1</v>
      </c>
      <c r="F455" s="170" t="s">
        <v>1167</v>
      </c>
      <c r="H455" s="171">
        <v>7.5</v>
      </c>
      <c r="L455" s="168"/>
      <c r="M455" s="172"/>
      <c r="N455" s="173"/>
      <c r="O455" s="173"/>
      <c r="P455" s="173"/>
      <c r="Q455" s="173"/>
      <c r="R455" s="173"/>
      <c r="S455" s="173"/>
      <c r="T455" s="174"/>
      <c r="AT455" s="169" t="s">
        <v>220</v>
      </c>
      <c r="AU455" s="169" t="s">
        <v>80</v>
      </c>
      <c r="AV455" s="14" t="s">
        <v>80</v>
      </c>
      <c r="AW455" s="14" t="s">
        <v>27</v>
      </c>
      <c r="AX455" s="14" t="s">
        <v>71</v>
      </c>
      <c r="AY455" s="169" t="s">
        <v>212</v>
      </c>
    </row>
    <row r="456" spans="1:65" s="14" customFormat="1">
      <c r="B456" s="168"/>
      <c r="D456" s="162" t="s">
        <v>220</v>
      </c>
      <c r="E456" s="169" t="s">
        <v>1</v>
      </c>
      <c r="F456" s="170" t="s">
        <v>1168</v>
      </c>
      <c r="H456" s="171">
        <v>7.5</v>
      </c>
      <c r="L456" s="168"/>
      <c r="M456" s="172"/>
      <c r="N456" s="173"/>
      <c r="O456" s="173"/>
      <c r="P456" s="173"/>
      <c r="Q456" s="173"/>
      <c r="R456" s="173"/>
      <c r="S456" s="173"/>
      <c r="T456" s="174"/>
      <c r="AT456" s="169" t="s">
        <v>220</v>
      </c>
      <c r="AU456" s="169" t="s">
        <v>80</v>
      </c>
      <c r="AV456" s="14" t="s">
        <v>80</v>
      </c>
      <c r="AW456" s="14" t="s">
        <v>27</v>
      </c>
      <c r="AX456" s="14" t="s">
        <v>71</v>
      </c>
      <c r="AY456" s="169" t="s">
        <v>212</v>
      </c>
    </row>
    <row r="457" spans="1:65" s="14" customFormat="1">
      <c r="B457" s="168"/>
      <c r="D457" s="162" t="s">
        <v>220</v>
      </c>
      <c r="E457" s="169" t="s">
        <v>1</v>
      </c>
      <c r="F457" s="170" t="s">
        <v>1169</v>
      </c>
      <c r="H457" s="171">
        <v>7.5</v>
      </c>
      <c r="L457" s="168"/>
      <c r="M457" s="172"/>
      <c r="N457" s="173"/>
      <c r="O457" s="173"/>
      <c r="P457" s="173"/>
      <c r="Q457" s="173"/>
      <c r="R457" s="173"/>
      <c r="S457" s="173"/>
      <c r="T457" s="174"/>
      <c r="AT457" s="169" t="s">
        <v>220</v>
      </c>
      <c r="AU457" s="169" t="s">
        <v>80</v>
      </c>
      <c r="AV457" s="14" t="s">
        <v>80</v>
      </c>
      <c r="AW457" s="14" t="s">
        <v>27</v>
      </c>
      <c r="AX457" s="14" t="s">
        <v>71</v>
      </c>
      <c r="AY457" s="169" t="s">
        <v>212</v>
      </c>
    </row>
    <row r="458" spans="1:65" s="14" customFormat="1">
      <c r="B458" s="168"/>
      <c r="D458" s="162" t="s">
        <v>220</v>
      </c>
      <c r="E458" s="169" t="s">
        <v>1</v>
      </c>
      <c r="F458" s="170" t="s">
        <v>1170</v>
      </c>
      <c r="H458" s="171">
        <v>7.5</v>
      </c>
      <c r="L458" s="168"/>
      <c r="M458" s="172"/>
      <c r="N458" s="173"/>
      <c r="O458" s="173"/>
      <c r="P458" s="173"/>
      <c r="Q458" s="173"/>
      <c r="R458" s="173"/>
      <c r="S458" s="173"/>
      <c r="T458" s="174"/>
      <c r="AT458" s="169" t="s">
        <v>220</v>
      </c>
      <c r="AU458" s="169" t="s">
        <v>80</v>
      </c>
      <c r="AV458" s="14" t="s">
        <v>80</v>
      </c>
      <c r="AW458" s="14" t="s">
        <v>27</v>
      </c>
      <c r="AX458" s="14" t="s">
        <v>71</v>
      </c>
      <c r="AY458" s="169" t="s">
        <v>212</v>
      </c>
    </row>
    <row r="459" spans="1:65" s="14" customFormat="1">
      <c r="B459" s="168"/>
      <c r="D459" s="162" t="s">
        <v>220</v>
      </c>
      <c r="E459" s="169" t="s">
        <v>1</v>
      </c>
      <c r="F459" s="170" t="s">
        <v>1171</v>
      </c>
      <c r="H459" s="171">
        <v>7.5</v>
      </c>
      <c r="L459" s="168"/>
      <c r="M459" s="172"/>
      <c r="N459" s="173"/>
      <c r="O459" s="173"/>
      <c r="P459" s="173"/>
      <c r="Q459" s="173"/>
      <c r="R459" s="173"/>
      <c r="S459" s="173"/>
      <c r="T459" s="174"/>
      <c r="AT459" s="169" t="s">
        <v>220</v>
      </c>
      <c r="AU459" s="169" t="s">
        <v>80</v>
      </c>
      <c r="AV459" s="14" t="s">
        <v>80</v>
      </c>
      <c r="AW459" s="14" t="s">
        <v>27</v>
      </c>
      <c r="AX459" s="14" t="s">
        <v>71</v>
      </c>
      <c r="AY459" s="169" t="s">
        <v>212</v>
      </c>
    </row>
    <row r="460" spans="1:65" s="16" customFormat="1">
      <c r="B460" s="195"/>
      <c r="D460" s="162" t="s">
        <v>220</v>
      </c>
      <c r="E460" s="196" t="s">
        <v>1</v>
      </c>
      <c r="F460" s="197" t="s">
        <v>648</v>
      </c>
      <c r="H460" s="198">
        <v>45</v>
      </c>
      <c r="L460" s="195"/>
      <c r="M460" s="199"/>
      <c r="N460" s="200"/>
      <c r="O460" s="200"/>
      <c r="P460" s="200"/>
      <c r="Q460" s="200"/>
      <c r="R460" s="200"/>
      <c r="S460" s="200"/>
      <c r="T460" s="201"/>
      <c r="AT460" s="196" t="s">
        <v>220</v>
      </c>
      <c r="AU460" s="196" t="s">
        <v>80</v>
      </c>
      <c r="AV460" s="16" t="s">
        <v>226</v>
      </c>
      <c r="AW460" s="16" t="s">
        <v>27</v>
      </c>
      <c r="AX460" s="16" t="s">
        <v>71</v>
      </c>
      <c r="AY460" s="196" t="s">
        <v>212</v>
      </c>
    </row>
    <row r="461" spans="1:65" s="15" customFormat="1">
      <c r="B461" s="175"/>
      <c r="D461" s="162" t="s">
        <v>220</v>
      </c>
      <c r="E461" s="176" t="s">
        <v>1</v>
      </c>
      <c r="F461" s="177" t="s">
        <v>233</v>
      </c>
      <c r="H461" s="178">
        <v>45</v>
      </c>
      <c r="L461" s="175"/>
      <c r="M461" s="179"/>
      <c r="N461" s="180"/>
      <c r="O461" s="180"/>
      <c r="P461" s="180"/>
      <c r="Q461" s="180"/>
      <c r="R461" s="180"/>
      <c r="S461" s="180"/>
      <c r="T461" s="181"/>
      <c r="AT461" s="176" t="s">
        <v>220</v>
      </c>
      <c r="AU461" s="176" t="s">
        <v>80</v>
      </c>
      <c r="AV461" s="15" t="s">
        <v>218</v>
      </c>
      <c r="AW461" s="15" t="s">
        <v>27</v>
      </c>
      <c r="AX461" s="15" t="s">
        <v>78</v>
      </c>
      <c r="AY461" s="176" t="s">
        <v>212</v>
      </c>
    </row>
    <row r="462" spans="1:65" s="2" customFormat="1" ht="24.2" customHeight="1">
      <c r="A462" s="30"/>
      <c r="B462" s="147"/>
      <c r="C462" s="148" t="s">
        <v>484</v>
      </c>
      <c r="D462" s="148" t="s">
        <v>214</v>
      </c>
      <c r="E462" s="149" t="s">
        <v>397</v>
      </c>
      <c r="F462" s="150" t="s">
        <v>398</v>
      </c>
      <c r="G462" s="151" t="s">
        <v>217</v>
      </c>
      <c r="H462" s="152">
        <v>2909.41</v>
      </c>
      <c r="I462" s="153"/>
      <c r="J462" s="153">
        <f>ROUND(I462*H462,2)</f>
        <v>0</v>
      </c>
      <c r="K462" s="154"/>
      <c r="L462" s="31"/>
      <c r="M462" s="155" t="s">
        <v>1</v>
      </c>
      <c r="N462" s="156" t="s">
        <v>36</v>
      </c>
      <c r="O462" s="157">
        <v>4.0000000000000001E-3</v>
      </c>
      <c r="P462" s="157">
        <f>O462*H462</f>
        <v>11.637639999999999</v>
      </c>
      <c r="Q462" s="157">
        <v>0</v>
      </c>
      <c r="R462" s="157">
        <f>Q462*H462</f>
        <v>0</v>
      </c>
      <c r="S462" s="157">
        <v>0</v>
      </c>
      <c r="T462" s="158">
        <f>S462*H462</f>
        <v>0</v>
      </c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R462" s="159" t="s">
        <v>218</v>
      </c>
      <c r="AT462" s="159" t="s">
        <v>214</v>
      </c>
      <c r="AU462" s="159" t="s">
        <v>80</v>
      </c>
      <c r="AY462" s="18" t="s">
        <v>212</v>
      </c>
      <c r="BE462" s="160">
        <f>IF(N462="základní",J462,0)</f>
        <v>0</v>
      </c>
      <c r="BF462" s="160">
        <f>IF(N462="snížená",J462,0)</f>
        <v>0</v>
      </c>
      <c r="BG462" s="160">
        <f>IF(N462="zákl. přenesená",J462,0)</f>
        <v>0</v>
      </c>
      <c r="BH462" s="160">
        <f>IF(N462="sníž. přenesená",J462,0)</f>
        <v>0</v>
      </c>
      <c r="BI462" s="160">
        <f>IF(N462="nulová",J462,0)</f>
        <v>0</v>
      </c>
      <c r="BJ462" s="18" t="s">
        <v>78</v>
      </c>
      <c r="BK462" s="160">
        <f>ROUND(I462*H462,2)</f>
        <v>0</v>
      </c>
      <c r="BL462" s="18" t="s">
        <v>218</v>
      </c>
      <c r="BM462" s="159" t="s">
        <v>399</v>
      </c>
    </row>
    <row r="463" spans="1:65" s="13" customFormat="1">
      <c r="B463" s="161"/>
      <c r="D463" s="162" t="s">
        <v>220</v>
      </c>
      <c r="E463" s="163" t="s">
        <v>1</v>
      </c>
      <c r="F463" s="164" t="s">
        <v>1185</v>
      </c>
      <c r="H463" s="163" t="s">
        <v>1</v>
      </c>
      <c r="L463" s="161"/>
      <c r="M463" s="165"/>
      <c r="N463" s="166"/>
      <c r="O463" s="166"/>
      <c r="P463" s="166"/>
      <c r="Q463" s="166"/>
      <c r="R463" s="166"/>
      <c r="S463" s="166"/>
      <c r="T463" s="167"/>
      <c r="AT463" s="163" t="s">
        <v>220</v>
      </c>
      <c r="AU463" s="163" t="s">
        <v>80</v>
      </c>
      <c r="AV463" s="13" t="s">
        <v>78</v>
      </c>
      <c r="AW463" s="13" t="s">
        <v>27</v>
      </c>
      <c r="AX463" s="13" t="s">
        <v>71</v>
      </c>
      <c r="AY463" s="163" t="s">
        <v>212</v>
      </c>
    </row>
    <row r="464" spans="1:65" s="14" customFormat="1">
      <c r="B464" s="168"/>
      <c r="D464" s="162" t="s">
        <v>220</v>
      </c>
      <c r="E464" s="169" t="s">
        <v>1</v>
      </c>
      <c r="F464" s="170" t="s">
        <v>1186</v>
      </c>
      <c r="H464" s="171">
        <v>9.5</v>
      </c>
      <c r="L464" s="168"/>
      <c r="M464" s="172"/>
      <c r="N464" s="173"/>
      <c r="O464" s="173"/>
      <c r="P464" s="173"/>
      <c r="Q464" s="173"/>
      <c r="R464" s="173"/>
      <c r="S464" s="173"/>
      <c r="T464" s="174"/>
      <c r="AT464" s="169" t="s">
        <v>220</v>
      </c>
      <c r="AU464" s="169" t="s">
        <v>80</v>
      </c>
      <c r="AV464" s="14" t="s">
        <v>80</v>
      </c>
      <c r="AW464" s="14" t="s">
        <v>27</v>
      </c>
      <c r="AX464" s="14" t="s">
        <v>71</v>
      </c>
      <c r="AY464" s="169" t="s">
        <v>212</v>
      </c>
    </row>
    <row r="465" spans="1:65" s="14" customFormat="1">
      <c r="B465" s="168"/>
      <c r="D465" s="162" t="s">
        <v>220</v>
      </c>
      <c r="E465" s="169" t="s">
        <v>1</v>
      </c>
      <c r="F465" s="170" t="s">
        <v>1187</v>
      </c>
      <c r="H465" s="171">
        <v>9.5</v>
      </c>
      <c r="L465" s="168"/>
      <c r="M465" s="172"/>
      <c r="N465" s="173"/>
      <c r="O465" s="173"/>
      <c r="P465" s="173"/>
      <c r="Q465" s="173"/>
      <c r="R465" s="173"/>
      <c r="S465" s="173"/>
      <c r="T465" s="174"/>
      <c r="AT465" s="169" t="s">
        <v>220</v>
      </c>
      <c r="AU465" s="169" t="s">
        <v>80</v>
      </c>
      <c r="AV465" s="14" t="s">
        <v>80</v>
      </c>
      <c r="AW465" s="14" t="s">
        <v>27</v>
      </c>
      <c r="AX465" s="14" t="s">
        <v>71</v>
      </c>
      <c r="AY465" s="169" t="s">
        <v>212</v>
      </c>
    </row>
    <row r="466" spans="1:65" s="14" customFormat="1">
      <c r="B466" s="168"/>
      <c r="D466" s="162" t="s">
        <v>220</v>
      </c>
      <c r="E466" s="169" t="s">
        <v>1</v>
      </c>
      <c r="F466" s="170" t="s">
        <v>1188</v>
      </c>
      <c r="H466" s="171">
        <v>9.5</v>
      </c>
      <c r="L466" s="168"/>
      <c r="M466" s="172"/>
      <c r="N466" s="173"/>
      <c r="O466" s="173"/>
      <c r="P466" s="173"/>
      <c r="Q466" s="173"/>
      <c r="R466" s="173"/>
      <c r="S466" s="173"/>
      <c r="T466" s="174"/>
      <c r="AT466" s="169" t="s">
        <v>220</v>
      </c>
      <c r="AU466" s="169" t="s">
        <v>80</v>
      </c>
      <c r="AV466" s="14" t="s">
        <v>80</v>
      </c>
      <c r="AW466" s="14" t="s">
        <v>27</v>
      </c>
      <c r="AX466" s="14" t="s">
        <v>71</v>
      </c>
      <c r="AY466" s="169" t="s">
        <v>212</v>
      </c>
    </row>
    <row r="467" spans="1:65" s="14" customFormat="1">
      <c r="B467" s="168"/>
      <c r="D467" s="162" t="s">
        <v>220</v>
      </c>
      <c r="E467" s="169" t="s">
        <v>1</v>
      </c>
      <c r="F467" s="170" t="s">
        <v>1189</v>
      </c>
      <c r="H467" s="171">
        <v>9.5</v>
      </c>
      <c r="L467" s="168"/>
      <c r="M467" s="172"/>
      <c r="N467" s="173"/>
      <c r="O467" s="173"/>
      <c r="P467" s="173"/>
      <c r="Q467" s="173"/>
      <c r="R467" s="173"/>
      <c r="S467" s="173"/>
      <c r="T467" s="174"/>
      <c r="AT467" s="169" t="s">
        <v>220</v>
      </c>
      <c r="AU467" s="169" t="s">
        <v>80</v>
      </c>
      <c r="AV467" s="14" t="s">
        <v>80</v>
      </c>
      <c r="AW467" s="14" t="s">
        <v>27</v>
      </c>
      <c r="AX467" s="14" t="s">
        <v>71</v>
      </c>
      <c r="AY467" s="169" t="s">
        <v>212</v>
      </c>
    </row>
    <row r="468" spans="1:65" s="14" customFormat="1">
      <c r="B468" s="168"/>
      <c r="D468" s="162" t="s">
        <v>220</v>
      </c>
      <c r="E468" s="169" t="s">
        <v>1</v>
      </c>
      <c r="F468" s="170" t="s">
        <v>1190</v>
      </c>
      <c r="H468" s="171">
        <v>9.5</v>
      </c>
      <c r="L468" s="168"/>
      <c r="M468" s="172"/>
      <c r="N468" s="173"/>
      <c r="O468" s="173"/>
      <c r="P468" s="173"/>
      <c r="Q468" s="173"/>
      <c r="R468" s="173"/>
      <c r="S468" s="173"/>
      <c r="T468" s="174"/>
      <c r="AT468" s="169" t="s">
        <v>220</v>
      </c>
      <c r="AU468" s="169" t="s">
        <v>80</v>
      </c>
      <c r="AV468" s="14" t="s">
        <v>80</v>
      </c>
      <c r="AW468" s="14" t="s">
        <v>27</v>
      </c>
      <c r="AX468" s="14" t="s">
        <v>71</v>
      </c>
      <c r="AY468" s="169" t="s">
        <v>212</v>
      </c>
    </row>
    <row r="469" spans="1:65" s="14" customFormat="1">
      <c r="B469" s="168"/>
      <c r="D469" s="162" t="s">
        <v>220</v>
      </c>
      <c r="E469" s="169" t="s">
        <v>1</v>
      </c>
      <c r="F469" s="170" t="s">
        <v>1191</v>
      </c>
      <c r="H469" s="171">
        <v>9.5</v>
      </c>
      <c r="L469" s="168"/>
      <c r="M469" s="172"/>
      <c r="N469" s="173"/>
      <c r="O469" s="173"/>
      <c r="P469" s="173"/>
      <c r="Q469" s="173"/>
      <c r="R469" s="173"/>
      <c r="S469" s="173"/>
      <c r="T469" s="174"/>
      <c r="AT469" s="169" t="s">
        <v>220</v>
      </c>
      <c r="AU469" s="169" t="s">
        <v>80</v>
      </c>
      <c r="AV469" s="14" t="s">
        <v>80</v>
      </c>
      <c r="AW469" s="14" t="s">
        <v>27</v>
      </c>
      <c r="AX469" s="14" t="s">
        <v>71</v>
      </c>
      <c r="AY469" s="169" t="s">
        <v>212</v>
      </c>
    </row>
    <row r="470" spans="1:65" s="13" customFormat="1">
      <c r="B470" s="161"/>
      <c r="D470" s="162" t="s">
        <v>220</v>
      </c>
      <c r="E470" s="163" t="s">
        <v>1</v>
      </c>
      <c r="F470" s="164" t="s">
        <v>1318</v>
      </c>
      <c r="H470" s="163" t="s">
        <v>1</v>
      </c>
      <c r="L470" s="161"/>
      <c r="M470" s="165"/>
      <c r="N470" s="166"/>
      <c r="O470" s="166"/>
      <c r="P470" s="166"/>
      <c r="Q470" s="166"/>
      <c r="R470" s="166"/>
      <c r="S470" s="166"/>
      <c r="T470" s="167"/>
      <c r="AT470" s="163" t="s">
        <v>220</v>
      </c>
      <c r="AU470" s="163" t="s">
        <v>80</v>
      </c>
      <c r="AV470" s="13" t="s">
        <v>78</v>
      </c>
      <c r="AW470" s="13" t="s">
        <v>27</v>
      </c>
      <c r="AX470" s="13" t="s">
        <v>71</v>
      </c>
      <c r="AY470" s="163" t="s">
        <v>212</v>
      </c>
    </row>
    <row r="471" spans="1:65" s="14" customFormat="1">
      <c r="B471" s="168"/>
      <c r="D471" s="162" t="s">
        <v>220</v>
      </c>
      <c r="E471" s="169" t="s">
        <v>1</v>
      </c>
      <c r="F471" s="170" t="s">
        <v>1146</v>
      </c>
      <c r="H471" s="171">
        <v>497.53</v>
      </c>
      <c r="L471" s="168"/>
      <c r="M471" s="172"/>
      <c r="N471" s="173"/>
      <c r="O471" s="173"/>
      <c r="P471" s="173"/>
      <c r="Q471" s="173"/>
      <c r="R471" s="173"/>
      <c r="S471" s="173"/>
      <c r="T471" s="174"/>
      <c r="AT471" s="169" t="s">
        <v>220</v>
      </c>
      <c r="AU471" s="169" t="s">
        <v>80</v>
      </c>
      <c r="AV471" s="14" t="s">
        <v>80</v>
      </c>
      <c r="AW471" s="14" t="s">
        <v>27</v>
      </c>
      <c r="AX471" s="14" t="s">
        <v>71</v>
      </c>
      <c r="AY471" s="169" t="s">
        <v>212</v>
      </c>
    </row>
    <row r="472" spans="1:65" s="14" customFormat="1">
      <c r="B472" s="168"/>
      <c r="D472" s="162" t="s">
        <v>220</v>
      </c>
      <c r="E472" s="169" t="s">
        <v>1</v>
      </c>
      <c r="F472" s="170" t="s">
        <v>1308</v>
      </c>
      <c r="H472" s="171">
        <v>1243.55</v>
      </c>
      <c r="L472" s="168"/>
      <c r="M472" s="172"/>
      <c r="N472" s="173"/>
      <c r="O472" s="173"/>
      <c r="P472" s="173"/>
      <c r="Q472" s="173"/>
      <c r="R472" s="173"/>
      <c r="S472" s="173"/>
      <c r="T472" s="174"/>
      <c r="AT472" s="169" t="s">
        <v>220</v>
      </c>
      <c r="AU472" s="169" t="s">
        <v>80</v>
      </c>
      <c r="AV472" s="14" t="s">
        <v>80</v>
      </c>
      <c r="AW472" s="14" t="s">
        <v>27</v>
      </c>
      <c r="AX472" s="14" t="s">
        <v>71</v>
      </c>
      <c r="AY472" s="169" t="s">
        <v>212</v>
      </c>
    </row>
    <row r="473" spans="1:65" s="14" customFormat="1">
      <c r="B473" s="168"/>
      <c r="D473" s="162" t="s">
        <v>220</v>
      </c>
      <c r="E473" s="169" t="s">
        <v>1</v>
      </c>
      <c r="F473" s="170" t="s">
        <v>1309</v>
      </c>
      <c r="H473" s="171">
        <v>169.07</v>
      </c>
      <c r="L473" s="168"/>
      <c r="M473" s="172"/>
      <c r="N473" s="173"/>
      <c r="O473" s="173"/>
      <c r="P473" s="173"/>
      <c r="Q473" s="173"/>
      <c r="R473" s="173"/>
      <c r="S473" s="173"/>
      <c r="T473" s="174"/>
      <c r="AT473" s="169" t="s">
        <v>220</v>
      </c>
      <c r="AU473" s="169" t="s">
        <v>80</v>
      </c>
      <c r="AV473" s="14" t="s">
        <v>80</v>
      </c>
      <c r="AW473" s="14" t="s">
        <v>27</v>
      </c>
      <c r="AX473" s="14" t="s">
        <v>71</v>
      </c>
      <c r="AY473" s="169" t="s">
        <v>212</v>
      </c>
    </row>
    <row r="474" spans="1:65" s="14" customFormat="1">
      <c r="B474" s="168"/>
      <c r="D474" s="162" t="s">
        <v>220</v>
      </c>
      <c r="E474" s="169" t="s">
        <v>1</v>
      </c>
      <c r="F474" s="170" t="s">
        <v>1310</v>
      </c>
      <c r="H474" s="171">
        <v>146.96</v>
      </c>
      <c r="L474" s="168"/>
      <c r="M474" s="172"/>
      <c r="N474" s="173"/>
      <c r="O474" s="173"/>
      <c r="P474" s="173"/>
      <c r="Q474" s="173"/>
      <c r="R474" s="173"/>
      <c r="S474" s="173"/>
      <c r="T474" s="174"/>
      <c r="AT474" s="169" t="s">
        <v>220</v>
      </c>
      <c r="AU474" s="169" t="s">
        <v>80</v>
      </c>
      <c r="AV474" s="14" t="s">
        <v>80</v>
      </c>
      <c r="AW474" s="14" t="s">
        <v>27</v>
      </c>
      <c r="AX474" s="14" t="s">
        <v>71</v>
      </c>
      <c r="AY474" s="169" t="s">
        <v>212</v>
      </c>
    </row>
    <row r="475" spans="1:65" s="14" customFormat="1">
      <c r="B475" s="168"/>
      <c r="D475" s="162" t="s">
        <v>220</v>
      </c>
      <c r="E475" s="169" t="s">
        <v>1</v>
      </c>
      <c r="F475" s="170" t="s">
        <v>1311</v>
      </c>
      <c r="H475" s="171">
        <v>440.88</v>
      </c>
      <c r="L475" s="168"/>
      <c r="M475" s="172"/>
      <c r="N475" s="173"/>
      <c r="O475" s="173"/>
      <c r="P475" s="173"/>
      <c r="Q475" s="173"/>
      <c r="R475" s="173"/>
      <c r="S475" s="173"/>
      <c r="T475" s="174"/>
      <c r="AT475" s="169" t="s">
        <v>220</v>
      </c>
      <c r="AU475" s="169" t="s">
        <v>80</v>
      </c>
      <c r="AV475" s="14" t="s">
        <v>80</v>
      </c>
      <c r="AW475" s="14" t="s">
        <v>27</v>
      </c>
      <c r="AX475" s="14" t="s">
        <v>71</v>
      </c>
      <c r="AY475" s="169" t="s">
        <v>212</v>
      </c>
    </row>
    <row r="476" spans="1:65" s="14" customFormat="1">
      <c r="B476" s="168"/>
      <c r="D476" s="162" t="s">
        <v>220</v>
      </c>
      <c r="E476" s="169" t="s">
        <v>1</v>
      </c>
      <c r="F476" s="170" t="s">
        <v>1312</v>
      </c>
      <c r="H476" s="171">
        <v>60.17</v>
      </c>
      <c r="L476" s="168"/>
      <c r="M476" s="172"/>
      <c r="N476" s="173"/>
      <c r="O476" s="173"/>
      <c r="P476" s="173"/>
      <c r="Q476" s="173"/>
      <c r="R476" s="173"/>
      <c r="S476" s="173"/>
      <c r="T476" s="174"/>
      <c r="AT476" s="169" t="s">
        <v>220</v>
      </c>
      <c r="AU476" s="169" t="s">
        <v>80</v>
      </c>
      <c r="AV476" s="14" t="s">
        <v>80</v>
      </c>
      <c r="AW476" s="14" t="s">
        <v>27</v>
      </c>
      <c r="AX476" s="14" t="s">
        <v>71</v>
      </c>
      <c r="AY476" s="169" t="s">
        <v>212</v>
      </c>
    </row>
    <row r="477" spans="1:65" s="14" customFormat="1">
      <c r="B477" s="168"/>
      <c r="D477" s="162" t="s">
        <v>220</v>
      </c>
      <c r="E477" s="169" t="s">
        <v>1</v>
      </c>
      <c r="F477" s="170" t="s">
        <v>1313</v>
      </c>
      <c r="H477" s="171">
        <v>72.27</v>
      </c>
      <c r="L477" s="168"/>
      <c r="M477" s="172"/>
      <c r="N477" s="173"/>
      <c r="O477" s="173"/>
      <c r="P477" s="173"/>
      <c r="Q477" s="173"/>
      <c r="R477" s="173"/>
      <c r="S477" s="173"/>
      <c r="T477" s="174"/>
      <c r="AT477" s="169" t="s">
        <v>220</v>
      </c>
      <c r="AU477" s="169" t="s">
        <v>80</v>
      </c>
      <c r="AV477" s="14" t="s">
        <v>80</v>
      </c>
      <c r="AW477" s="14" t="s">
        <v>27</v>
      </c>
      <c r="AX477" s="14" t="s">
        <v>71</v>
      </c>
      <c r="AY477" s="169" t="s">
        <v>212</v>
      </c>
    </row>
    <row r="478" spans="1:65" s="14" customFormat="1">
      <c r="B478" s="168"/>
      <c r="D478" s="162" t="s">
        <v>220</v>
      </c>
      <c r="E478" s="169" t="s">
        <v>1</v>
      </c>
      <c r="F478" s="170" t="s">
        <v>1314</v>
      </c>
      <c r="H478" s="171">
        <v>221.98</v>
      </c>
      <c r="L478" s="168"/>
      <c r="M478" s="172"/>
      <c r="N478" s="173"/>
      <c r="O478" s="173"/>
      <c r="P478" s="173"/>
      <c r="Q478" s="173"/>
      <c r="R478" s="173"/>
      <c r="S478" s="173"/>
      <c r="T478" s="174"/>
      <c r="AT478" s="169" t="s">
        <v>220</v>
      </c>
      <c r="AU478" s="169" t="s">
        <v>80</v>
      </c>
      <c r="AV478" s="14" t="s">
        <v>80</v>
      </c>
      <c r="AW478" s="14" t="s">
        <v>27</v>
      </c>
      <c r="AX478" s="14" t="s">
        <v>71</v>
      </c>
      <c r="AY478" s="169" t="s">
        <v>212</v>
      </c>
    </row>
    <row r="479" spans="1:65" s="15" customFormat="1">
      <c r="B479" s="175"/>
      <c r="D479" s="162" t="s">
        <v>220</v>
      </c>
      <c r="E479" s="176" t="s">
        <v>1</v>
      </c>
      <c r="F479" s="177" t="s">
        <v>233</v>
      </c>
      <c r="H479" s="178">
        <v>2909.41</v>
      </c>
      <c r="L479" s="175"/>
      <c r="M479" s="179"/>
      <c r="N479" s="180"/>
      <c r="O479" s="180"/>
      <c r="P479" s="180"/>
      <c r="Q479" s="180"/>
      <c r="R479" s="180"/>
      <c r="S479" s="180"/>
      <c r="T479" s="181"/>
      <c r="AT479" s="176" t="s">
        <v>220</v>
      </c>
      <c r="AU479" s="176" t="s">
        <v>80</v>
      </c>
      <c r="AV479" s="15" t="s">
        <v>218</v>
      </c>
      <c r="AW479" s="15" t="s">
        <v>27</v>
      </c>
      <c r="AX479" s="15" t="s">
        <v>78</v>
      </c>
      <c r="AY479" s="176" t="s">
        <v>212</v>
      </c>
    </row>
    <row r="480" spans="1:65" s="2" customFormat="1" ht="24.2" customHeight="1">
      <c r="A480" s="30"/>
      <c r="B480" s="147"/>
      <c r="C480" s="148" t="s">
        <v>488</v>
      </c>
      <c r="D480" s="148" t="s">
        <v>214</v>
      </c>
      <c r="E480" s="149" t="s">
        <v>401</v>
      </c>
      <c r="F480" s="150" t="s">
        <v>402</v>
      </c>
      <c r="G480" s="151" t="s">
        <v>217</v>
      </c>
      <c r="H480" s="152">
        <v>2957.41</v>
      </c>
      <c r="I480" s="153"/>
      <c r="J480" s="153">
        <f>ROUND(I480*H480,2)</f>
        <v>0</v>
      </c>
      <c r="K480" s="154"/>
      <c r="L480" s="31"/>
      <c r="M480" s="155" t="s">
        <v>1</v>
      </c>
      <c r="N480" s="156" t="s">
        <v>36</v>
      </c>
      <c r="O480" s="157">
        <v>2E-3</v>
      </c>
      <c r="P480" s="157">
        <f>O480*H480</f>
        <v>5.9148199999999997</v>
      </c>
      <c r="Q480" s="157">
        <v>0</v>
      </c>
      <c r="R480" s="157">
        <f>Q480*H480</f>
        <v>0</v>
      </c>
      <c r="S480" s="157">
        <v>0</v>
      </c>
      <c r="T480" s="158">
        <f>S480*H480</f>
        <v>0</v>
      </c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R480" s="159" t="s">
        <v>218</v>
      </c>
      <c r="AT480" s="159" t="s">
        <v>214</v>
      </c>
      <c r="AU480" s="159" t="s">
        <v>80</v>
      </c>
      <c r="AY480" s="18" t="s">
        <v>212</v>
      </c>
      <c r="BE480" s="160">
        <f>IF(N480="základní",J480,0)</f>
        <v>0</v>
      </c>
      <c r="BF480" s="160">
        <f>IF(N480="snížená",J480,0)</f>
        <v>0</v>
      </c>
      <c r="BG480" s="160">
        <f>IF(N480="zákl. přenesená",J480,0)</f>
        <v>0</v>
      </c>
      <c r="BH480" s="160">
        <f>IF(N480="sníž. přenesená",J480,0)</f>
        <v>0</v>
      </c>
      <c r="BI480" s="160">
        <f>IF(N480="nulová",J480,0)</f>
        <v>0</v>
      </c>
      <c r="BJ480" s="18" t="s">
        <v>78</v>
      </c>
      <c r="BK480" s="160">
        <f>ROUND(I480*H480,2)</f>
        <v>0</v>
      </c>
      <c r="BL480" s="18" t="s">
        <v>218</v>
      </c>
      <c r="BM480" s="159" t="s">
        <v>403</v>
      </c>
    </row>
    <row r="481" spans="2:51" s="13" customFormat="1">
      <c r="B481" s="161"/>
      <c r="D481" s="162" t="s">
        <v>220</v>
      </c>
      <c r="E481" s="163" t="s">
        <v>1</v>
      </c>
      <c r="F481" s="164" t="s">
        <v>1193</v>
      </c>
      <c r="H481" s="163" t="s">
        <v>1</v>
      </c>
      <c r="L481" s="161"/>
      <c r="M481" s="165"/>
      <c r="N481" s="166"/>
      <c r="O481" s="166"/>
      <c r="P481" s="166"/>
      <c r="Q481" s="166"/>
      <c r="R481" s="166"/>
      <c r="S481" s="166"/>
      <c r="T481" s="167"/>
      <c r="AT481" s="163" t="s">
        <v>220</v>
      </c>
      <c r="AU481" s="163" t="s">
        <v>80</v>
      </c>
      <c r="AV481" s="13" t="s">
        <v>78</v>
      </c>
      <c r="AW481" s="13" t="s">
        <v>27</v>
      </c>
      <c r="AX481" s="13" t="s">
        <v>71</v>
      </c>
      <c r="AY481" s="163" t="s">
        <v>212</v>
      </c>
    </row>
    <row r="482" spans="2:51" s="14" customFormat="1">
      <c r="B482" s="168"/>
      <c r="D482" s="162" t="s">
        <v>220</v>
      </c>
      <c r="E482" s="169" t="s">
        <v>1</v>
      </c>
      <c r="F482" s="170" t="s">
        <v>1194</v>
      </c>
      <c r="H482" s="171">
        <v>17.5</v>
      </c>
      <c r="L482" s="168"/>
      <c r="M482" s="172"/>
      <c r="N482" s="173"/>
      <c r="O482" s="173"/>
      <c r="P482" s="173"/>
      <c r="Q482" s="173"/>
      <c r="R482" s="173"/>
      <c r="S482" s="173"/>
      <c r="T482" s="174"/>
      <c r="AT482" s="169" t="s">
        <v>220</v>
      </c>
      <c r="AU482" s="169" t="s">
        <v>80</v>
      </c>
      <c r="AV482" s="14" t="s">
        <v>80</v>
      </c>
      <c r="AW482" s="14" t="s">
        <v>27</v>
      </c>
      <c r="AX482" s="14" t="s">
        <v>71</v>
      </c>
      <c r="AY482" s="169" t="s">
        <v>212</v>
      </c>
    </row>
    <row r="483" spans="2:51" s="14" customFormat="1">
      <c r="B483" s="168"/>
      <c r="D483" s="162" t="s">
        <v>220</v>
      </c>
      <c r="E483" s="169" t="s">
        <v>1</v>
      </c>
      <c r="F483" s="170" t="s">
        <v>1195</v>
      </c>
      <c r="H483" s="171">
        <v>17.5</v>
      </c>
      <c r="L483" s="168"/>
      <c r="M483" s="172"/>
      <c r="N483" s="173"/>
      <c r="O483" s="173"/>
      <c r="P483" s="173"/>
      <c r="Q483" s="173"/>
      <c r="R483" s="173"/>
      <c r="S483" s="173"/>
      <c r="T483" s="174"/>
      <c r="AT483" s="169" t="s">
        <v>220</v>
      </c>
      <c r="AU483" s="169" t="s">
        <v>80</v>
      </c>
      <c r="AV483" s="14" t="s">
        <v>80</v>
      </c>
      <c r="AW483" s="14" t="s">
        <v>27</v>
      </c>
      <c r="AX483" s="14" t="s">
        <v>71</v>
      </c>
      <c r="AY483" s="169" t="s">
        <v>212</v>
      </c>
    </row>
    <row r="484" spans="2:51" s="14" customFormat="1">
      <c r="B484" s="168"/>
      <c r="D484" s="162" t="s">
        <v>220</v>
      </c>
      <c r="E484" s="169" t="s">
        <v>1</v>
      </c>
      <c r="F484" s="170" t="s">
        <v>1196</v>
      </c>
      <c r="H484" s="171">
        <v>17.5</v>
      </c>
      <c r="L484" s="168"/>
      <c r="M484" s="172"/>
      <c r="N484" s="173"/>
      <c r="O484" s="173"/>
      <c r="P484" s="173"/>
      <c r="Q484" s="173"/>
      <c r="R484" s="173"/>
      <c r="S484" s="173"/>
      <c r="T484" s="174"/>
      <c r="AT484" s="169" t="s">
        <v>220</v>
      </c>
      <c r="AU484" s="169" t="s">
        <v>80</v>
      </c>
      <c r="AV484" s="14" t="s">
        <v>80</v>
      </c>
      <c r="AW484" s="14" t="s">
        <v>27</v>
      </c>
      <c r="AX484" s="14" t="s">
        <v>71</v>
      </c>
      <c r="AY484" s="169" t="s">
        <v>212</v>
      </c>
    </row>
    <row r="485" spans="2:51" s="14" customFormat="1">
      <c r="B485" s="168"/>
      <c r="D485" s="162" t="s">
        <v>220</v>
      </c>
      <c r="E485" s="169" t="s">
        <v>1</v>
      </c>
      <c r="F485" s="170" t="s">
        <v>1197</v>
      </c>
      <c r="H485" s="171">
        <v>17.5</v>
      </c>
      <c r="L485" s="168"/>
      <c r="M485" s="172"/>
      <c r="N485" s="173"/>
      <c r="O485" s="173"/>
      <c r="P485" s="173"/>
      <c r="Q485" s="173"/>
      <c r="R485" s="173"/>
      <c r="S485" s="173"/>
      <c r="T485" s="174"/>
      <c r="AT485" s="169" t="s">
        <v>220</v>
      </c>
      <c r="AU485" s="169" t="s">
        <v>80</v>
      </c>
      <c r="AV485" s="14" t="s">
        <v>80</v>
      </c>
      <c r="AW485" s="14" t="s">
        <v>27</v>
      </c>
      <c r="AX485" s="14" t="s">
        <v>71</v>
      </c>
      <c r="AY485" s="169" t="s">
        <v>212</v>
      </c>
    </row>
    <row r="486" spans="2:51" s="14" customFormat="1">
      <c r="B486" s="168"/>
      <c r="D486" s="162" t="s">
        <v>220</v>
      </c>
      <c r="E486" s="169" t="s">
        <v>1</v>
      </c>
      <c r="F486" s="170" t="s">
        <v>1198</v>
      </c>
      <c r="H486" s="171">
        <v>17.5</v>
      </c>
      <c r="L486" s="168"/>
      <c r="M486" s="172"/>
      <c r="N486" s="173"/>
      <c r="O486" s="173"/>
      <c r="P486" s="173"/>
      <c r="Q486" s="173"/>
      <c r="R486" s="173"/>
      <c r="S486" s="173"/>
      <c r="T486" s="174"/>
      <c r="AT486" s="169" t="s">
        <v>220</v>
      </c>
      <c r="AU486" s="169" t="s">
        <v>80</v>
      </c>
      <c r="AV486" s="14" t="s">
        <v>80</v>
      </c>
      <c r="AW486" s="14" t="s">
        <v>27</v>
      </c>
      <c r="AX486" s="14" t="s">
        <v>71</v>
      </c>
      <c r="AY486" s="169" t="s">
        <v>212</v>
      </c>
    </row>
    <row r="487" spans="2:51" s="14" customFormat="1">
      <c r="B487" s="168"/>
      <c r="D487" s="162" t="s">
        <v>220</v>
      </c>
      <c r="E487" s="169" t="s">
        <v>1</v>
      </c>
      <c r="F487" s="170" t="s">
        <v>1199</v>
      </c>
      <c r="H487" s="171">
        <v>17.5</v>
      </c>
      <c r="L487" s="168"/>
      <c r="M487" s="172"/>
      <c r="N487" s="173"/>
      <c r="O487" s="173"/>
      <c r="P487" s="173"/>
      <c r="Q487" s="173"/>
      <c r="R487" s="173"/>
      <c r="S487" s="173"/>
      <c r="T487" s="174"/>
      <c r="AT487" s="169" t="s">
        <v>220</v>
      </c>
      <c r="AU487" s="169" t="s">
        <v>80</v>
      </c>
      <c r="AV487" s="14" t="s">
        <v>80</v>
      </c>
      <c r="AW487" s="14" t="s">
        <v>27</v>
      </c>
      <c r="AX487" s="14" t="s">
        <v>71</v>
      </c>
      <c r="AY487" s="169" t="s">
        <v>212</v>
      </c>
    </row>
    <row r="488" spans="2:51" s="13" customFormat="1">
      <c r="B488" s="161"/>
      <c r="D488" s="162" t="s">
        <v>220</v>
      </c>
      <c r="E488" s="163" t="s">
        <v>1</v>
      </c>
      <c r="F488" s="164" t="s">
        <v>1319</v>
      </c>
      <c r="H488" s="163" t="s">
        <v>1</v>
      </c>
      <c r="L488" s="161"/>
      <c r="M488" s="165"/>
      <c r="N488" s="166"/>
      <c r="O488" s="166"/>
      <c r="P488" s="166"/>
      <c r="Q488" s="166"/>
      <c r="R488" s="166"/>
      <c r="S488" s="166"/>
      <c r="T488" s="167"/>
      <c r="AT488" s="163" t="s">
        <v>220</v>
      </c>
      <c r="AU488" s="163" t="s">
        <v>80</v>
      </c>
      <c r="AV488" s="13" t="s">
        <v>78</v>
      </c>
      <c r="AW488" s="13" t="s">
        <v>27</v>
      </c>
      <c r="AX488" s="13" t="s">
        <v>71</v>
      </c>
      <c r="AY488" s="163" t="s">
        <v>212</v>
      </c>
    </row>
    <row r="489" spans="2:51" s="14" customFormat="1">
      <c r="B489" s="168"/>
      <c r="D489" s="162" t="s">
        <v>220</v>
      </c>
      <c r="E489" s="169" t="s">
        <v>1</v>
      </c>
      <c r="F489" s="170" t="s">
        <v>1146</v>
      </c>
      <c r="H489" s="171">
        <v>497.53</v>
      </c>
      <c r="L489" s="168"/>
      <c r="M489" s="172"/>
      <c r="N489" s="173"/>
      <c r="O489" s="173"/>
      <c r="P489" s="173"/>
      <c r="Q489" s="173"/>
      <c r="R489" s="173"/>
      <c r="S489" s="173"/>
      <c r="T489" s="174"/>
      <c r="AT489" s="169" t="s">
        <v>220</v>
      </c>
      <c r="AU489" s="169" t="s">
        <v>80</v>
      </c>
      <c r="AV489" s="14" t="s">
        <v>80</v>
      </c>
      <c r="AW489" s="14" t="s">
        <v>27</v>
      </c>
      <c r="AX489" s="14" t="s">
        <v>71</v>
      </c>
      <c r="AY489" s="169" t="s">
        <v>212</v>
      </c>
    </row>
    <row r="490" spans="2:51" s="14" customFormat="1">
      <c r="B490" s="168"/>
      <c r="D490" s="162" t="s">
        <v>220</v>
      </c>
      <c r="E490" s="169" t="s">
        <v>1</v>
      </c>
      <c r="F490" s="170" t="s">
        <v>1308</v>
      </c>
      <c r="H490" s="171">
        <v>1243.55</v>
      </c>
      <c r="L490" s="168"/>
      <c r="M490" s="172"/>
      <c r="N490" s="173"/>
      <c r="O490" s="173"/>
      <c r="P490" s="173"/>
      <c r="Q490" s="173"/>
      <c r="R490" s="173"/>
      <c r="S490" s="173"/>
      <c r="T490" s="174"/>
      <c r="AT490" s="169" t="s">
        <v>220</v>
      </c>
      <c r="AU490" s="169" t="s">
        <v>80</v>
      </c>
      <c r="AV490" s="14" t="s">
        <v>80</v>
      </c>
      <c r="AW490" s="14" t="s">
        <v>27</v>
      </c>
      <c r="AX490" s="14" t="s">
        <v>71</v>
      </c>
      <c r="AY490" s="169" t="s">
        <v>212</v>
      </c>
    </row>
    <row r="491" spans="2:51" s="14" customFormat="1">
      <c r="B491" s="168"/>
      <c r="D491" s="162" t="s">
        <v>220</v>
      </c>
      <c r="E491" s="169" t="s">
        <v>1</v>
      </c>
      <c r="F491" s="170" t="s">
        <v>1309</v>
      </c>
      <c r="H491" s="171">
        <v>169.07</v>
      </c>
      <c r="L491" s="168"/>
      <c r="M491" s="172"/>
      <c r="N491" s="173"/>
      <c r="O491" s="173"/>
      <c r="P491" s="173"/>
      <c r="Q491" s="173"/>
      <c r="R491" s="173"/>
      <c r="S491" s="173"/>
      <c r="T491" s="174"/>
      <c r="AT491" s="169" t="s">
        <v>220</v>
      </c>
      <c r="AU491" s="169" t="s">
        <v>80</v>
      </c>
      <c r="AV491" s="14" t="s">
        <v>80</v>
      </c>
      <c r="AW491" s="14" t="s">
        <v>27</v>
      </c>
      <c r="AX491" s="14" t="s">
        <v>71</v>
      </c>
      <c r="AY491" s="169" t="s">
        <v>212</v>
      </c>
    </row>
    <row r="492" spans="2:51" s="14" customFormat="1">
      <c r="B492" s="168"/>
      <c r="D492" s="162" t="s">
        <v>220</v>
      </c>
      <c r="E492" s="169" t="s">
        <v>1</v>
      </c>
      <c r="F492" s="170" t="s">
        <v>1310</v>
      </c>
      <c r="H492" s="171">
        <v>146.96</v>
      </c>
      <c r="L492" s="168"/>
      <c r="M492" s="172"/>
      <c r="N492" s="173"/>
      <c r="O492" s="173"/>
      <c r="P492" s="173"/>
      <c r="Q492" s="173"/>
      <c r="R492" s="173"/>
      <c r="S492" s="173"/>
      <c r="T492" s="174"/>
      <c r="AT492" s="169" t="s">
        <v>220</v>
      </c>
      <c r="AU492" s="169" t="s">
        <v>80</v>
      </c>
      <c r="AV492" s="14" t="s">
        <v>80</v>
      </c>
      <c r="AW492" s="14" t="s">
        <v>27</v>
      </c>
      <c r="AX492" s="14" t="s">
        <v>71</v>
      </c>
      <c r="AY492" s="169" t="s">
        <v>212</v>
      </c>
    </row>
    <row r="493" spans="2:51" s="14" customFormat="1">
      <c r="B493" s="168"/>
      <c r="D493" s="162" t="s">
        <v>220</v>
      </c>
      <c r="E493" s="169" t="s">
        <v>1</v>
      </c>
      <c r="F493" s="170" t="s">
        <v>1311</v>
      </c>
      <c r="H493" s="171">
        <v>440.88</v>
      </c>
      <c r="L493" s="168"/>
      <c r="M493" s="172"/>
      <c r="N493" s="173"/>
      <c r="O493" s="173"/>
      <c r="P493" s="173"/>
      <c r="Q493" s="173"/>
      <c r="R493" s="173"/>
      <c r="S493" s="173"/>
      <c r="T493" s="174"/>
      <c r="AT493" s="169" t="s">
        <v>220</v>
      </c>
      <c r="AU493" s="169" t="s">
        <v>80</v>
      </c>
      <c r="AV493" s="14" t="s">
        <v>80</v>
      </c>
      <c r="AW493" s="14" t="s">
        <v>27</v>
      </c>
      <c r="AX493" s="14" t="s">
        <v>71</v>
      </c>
      <c r="AY493" s="169" t="s">
        <v>212</v>
      </c>
    </row>
    <row r="494" spans="2:51" s="14" customFormat="1">
      <c r="B494" s="168"/>
      <c r="D494" s="162" t="s">
        <v>220</v>
      </c>
      <c r="E494" s="169" t="s">
        <v>1</v>
      </c>
      <c r="F494" s="170" t="s">
        <v>1312</v>
      </c>
      <c r="H494" s="171">
        <v>60.17</v>
      </c>
      <c r="L494" s="168"/>
      <c r="M494" s="172"/>
      <c r="N494" s="173"/>
      <c r="O494" s="173"/>
      <c r="P494" s="173"/>
      <c r="Q494" s="173"/>
      <c r="R494" s="173"/>
      <c r="S494" s="173"/>
      <c r="T494" s="174"/>
      <c r="AT494" s="169" t="s">
        <v>220</v>
      </c>
      <c r="AU494" s="169" t="s">
        <v>80</v>
      </c>
      <c r="AV494" s="14" t="s">
        <v>80</v>
      </c>
      <c r="AW494" s="14" t="s">
        <v>27</v>
      </c>
      <c r="AX494" s="14" t="s">
        <v>71</v>
      </c>
      <c r="AY494" s="169" t="s">
        <v>212</v>
      </c>
    </row>
    <row r="495" spans="2:51" s="14" customFormat="1">
      <c r="B495" s="168"/>
      <c r="D495" s="162" t="s">
        <v>220</v>
      </c>
      <c r="E495" s="169" t="s">
        <v>1</v>
      </c>
      <c r="F495" s="170" t="s">
        <v>1313</v>
      </c>
      <c r="H495" s="171">
        <v>72.27</v>
      </c>
      <c r="L495" s="168"/>
      <c r="M495" s="172"/>
      <c r="N495" s="173"/>
      <c r="O495" s="173"/>
      <c r="P495" s="173"/>
      <c r="Q495" s="173"/>
      <c r="R495" s="173"/>
      <c r="S495" s="173"/>
      <c r="T495" s="174"/>
      <c r="AT495" s="169" t="s">
        <v>220</v>
      </c>
      <c r="AU495" s="169" t="s">
        <v>80</v>
      </c>
      <c r="AV495" s="14" t="s">
        <v>80</v>
      </c>
      <c r="AW495" s="14" t="s">
        <v>27</v>
      </c>
      <c r="AX495" s="14" t="s">
        <v>71</v>
      </c>
      <c r="AY495" s="169" t="s">
        <v>212</v>
      </c>
    </row>
    <row r="496" spans="2:51" s="14" customFormat="1">
      <c r="B496" s="168"/>
      <c r="D496" s="162" t="s">
        <v>220</v>
      </c>
      <c r="E496" s="169" t="s">
        <v>1</v>
      </c>
      <c r="F496" s="170" t="s">
        <v>1314</v>
      </c>
      <c r="H496" s="171">
        <v>221.98</v>
      </c>
      <c r="L496" s="168"/>
      <c r="M496" s="172"/>
      <c r="N496" s="173"/>
      <c r="O496" s="173"/>
      <c r="P496" s="173"/>
      <c r="Q496" s="173"/>
      <c r="R496" s="173"/>
      <c r="S496" s="173"/>
      <c r="T496" s="174"/>
      <c r="AT496" s="169" t="s">
        <v>220</v>
      </c>
      <c r="AU496" s="169" t="s">
        <v>80</v>
      </c>
      <c r="AV496" s="14" t="s">
        <v>80</v>
      </c>
      <c r="AW496" s="14" t="s">
        <v>27</v>
      </c>
      <c r="AX496" s="14" t="s">
        <v>71</v>
      </c>
      <c r="AY496" s="169" t="s">
        <v>212</v>
      </c>
    </row>
    <row r="497" spans="1:65" s="15" customFormat="1">
      <c r="B497" s="175"/>
      <c r="D497" s="162" t="s">
        <v>220</v>
      </c>
      <c r="E497" s="176" t="s">
        <v>1</v>
      </c>
      <c r="F497" s="177" t="s">
        <v>233</v>
      </c>
      <c r="H497" s="178">
        <v>2957.41</v>
      </c>
      <c r="L497" s="175"/>
      <c r="M497" s="179"/>
      <c r="N497" s="180"/>
      <c r="O497" s="180"/>
      <c r="P497" s="180"/>
      <c r="Q497" s="180"/>
      <c r="R497" s="180"/>
      <c r="S497" s="180"/>
      <c r="T497" s="181"/>
      <c r="AT497" s="176" t="s">
        <v>220</v>
      </c>
      <c r="AU497" s="176" t="s">
        <v>80</v>
      </c>
      <c r="AV497" s="15" t="s">
        <v>218</v>
      </c>
      <c r="AW497" s="15" t="s">
        <v>27</v>
      </c>
      <c r="AX497" s="15" t="s">
        <v>78</v>
      </c>
      <c r="AY497" s="176" t="s">
        <v>212</v>
      </c>
    </row>
    <row r="498" spans="1:65" s="2" customFormat="1" ht="44.25" customHeight="1">
      <c r="A498" s="30"/>
      <c r="B498" s="147"/>
      <c r="C498" s="148" t="s">
        <v>492</v>
      </c>
      <c r="D498" s="148" t="s">
        <v>214</v>
      </c>
      <c r="E498" s="149" t="s">
        <v>405</v>
      </c>
      <c r="F498" s="150" t="s">
        <v>406</v>
      </c>
      <c r="G498" s="151" t="s">
        <v>217</v>
      </c>
      <c r="H498" s="152">
        <v>2852.41</v>
      </c>
      <c r="I498" s="153"/>
      <c r="J498" s="153">
        <f>ROUND(I498*H498,2)</f>
        <v>0</v>
      </c>
      <c r="K498" s="154"/>
      <c r="L498" s="31"/>
      <c r="M498" s="155" t="s">
        <v>1</v>
      </c>
      <c r="N498" s="156" t="s">
        <v>36</v>
      </c>
      <c r="O498" s="157">
        <v>1.2999999999999999E-2</v>
      </c>
      <c r="P498" s="157">
        <f>O498*H498</f>
        <v>37.081329999999994</v>
      </c>
      <c r="Q498" s="157">
        <v>0</v>
      </c>
      <c r="R498" s="157">
        <f>Q498*H498</f>
        <v>0</v>
      </c>
      <c r="S498" s="157">
        <v>0</v>
      </c>
      <c r="T498" s="158">
        <f>S498*H498</f>
        <v>0</v>
      </c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R498" s="159" t="s">
        <v>218</v>
      </c>
      <c r="AT498" s="159" t="s">
        <v>214</v>
      </c>
      <c r="AU498" s="159" t="s">
        <v>80</v>
      </c>
      <c r="AY498" s="18" t="s">
        <v>212</v>
      </c>
      <c r="BE498" s="160">
        <f>IF(N498="základní",J498,0)</f>
        <v>0</v>
      </c>
      <c r="BF498" s="160">
        <f>IF(N498="snížená",J498,0)</f>
        <v>0</v>
      </c>
      <c r="BG498" s="160">
        <f>IF(N498="zákl. přenesená",J498,0)</f>
        <v>0</v>
      </c>
      <c r="BH498" s="160">
        <f>IF(N498="sníž. přenesená",J498,0)</f>
        <v>0</v>
      </c>
      <c r="BI498" s="160">
        <f>IF(N498="nulová",J498,0)</f>
        <v>0</v>
      </c>
      <c r="BJ498" s="18" t="s">
        <v>78</v>
      </c>
      <c r="BK498" s="160">
        <f>ROUND(I498*H498,2)</f>
        <v>0</v>
      </c>
      <c r="BL498" s="18" t="s">
        <v>218</v>
      </c>
      <c r="BM498" s="159" t="s">
        <v>1320</v>
      </c>
    </row>
    <row r="499" spans="1:65" s="14" customFormat="1">
      <c r="B499" s="168"/>
      <c r="D499" s="162" t="s">
        <v>220</v>
      </c>
      <c r="E499" s="169" t="s">
        <v>1</v>
      </c>
      <c r="F499" s="170" t="s">
        <v>1146</v>
      </c>
      <c r="H499" s="171">
        <v>497.53</v>
      </c>
      <c r="L499" s="168"/>
      <c r="M499" s="172"/>
      <c r="N499" s="173"/>
      <c r="O499" s="173"/>
      <c r="P499" s="173"/>
      <c r="Q499" s="173"/>
      <c r="R499" s="173"/>
      <c r="S499" s="173"/>
      <c r="T499" s="174"/>
      <c r="AT499" s="169" t="s">
        <v>220</v>
      </c>
      <c r="AU499" s="169" t="s">
        <v>80</v>
      </c>
      <c r="AV499" s="14" t="s">
        <v>80</v>
      </c>
      <c r="AW499" s="14" t="s">
        <v>27</v>
      </c>
      <c r="AX499" s="14" t="s">
        <v>71</v>
      </c>
      <c r="AY499" s="169" t="s">
        <v>212</v>
      </c>
    </row>
    <row r="500" spans="1:65" s="14" customFormat="1">
      <c r="B500" s="168"/>
      <c r="D500" s="162" t="s">
        <v>220</v>
      </c>
      <c r="E500" s="169" t="s">
        <v>1</v>
      </c>
      <c r="F500" s="170" t="s">
        <v>1308</v>
      </c>
      <c r="H500" s="171">
        <v>1243.55</v>
      </c>
      <c r="L500" s="168"/>
      <c r="M500" s="172"/>
      <c r="N500" s="173"/>
      <c r="O500" s="173"/>
      <c r="P500" s="173"/>
      <c r="Q500" s="173"/>
      <c r="R500" s="173"/>
      <c r="S500" s="173"/>
      <c r="T500" s="174"/>
      <c r="AT500" s="169" t="s">
        <v>220</v>
      </c>
      <c r="AU500" s="169" t="s">
        <v>80</v>
      </c>
      <c r="AV500" s="14" t="s">
        <v>80</v>
      </c>
      <c r="AW500" s="14" t="s">
        <v>27</v>
      </c>
      <c r="AX500" s="14" t="s">
        <v>71</v>
      </c>
      <c r="AY500" s="169" t="s">
        <v>212</v>
      </c>
    </row>
    <row r="501" spans="1:65" s="14" customFormat="1">
      <c r="B501" s="168"/>
      <c r="D501" s="162" t="s">
        <v>220</v>
      </c>
      <c r="E501" s="169" t="s">
        <v>1</v>
      </c>
      <c r="F501" s="170" t="s">
        <v>1309</v>
      </c>
      <c r="H501" s="171">
        <v>169.07</v>
      </c>
      <c r="L501" s="168"/>
      <c r="M501" s="172"/>
      <c r="N501" s="173"/>
      <c r="O501" s="173"/>
      <c r="P501" s="173"/>
      <c r="Q501" s="173"/>
      <c r="R501" s="173"/>
      <c r="S501" s="173"/>
      <c r="T501" s="174"/>
      <c r="AT501" s="169" t="s">
        <v>220</v>
      </c>
      <c r="AU501" s="169" t="s">
        <v>80</v>
      </c>
      <c r="AV501" s="14" t="s">
        <v>80</v>
      </c>
      <c r="AW501" s="14" t="s">
        <v>27</v>
      </c>
      <c r="AX501" s="14" t="s">
        <v>71</v>
      </c>
      <c r="AY501" s="169" t="s">
        <v>212</v>
      </c>
    </row>
    <row r="502" spans="1:65" s="14" customFormat="1">
      <c r="B502" s="168"/>
      <c r="D502" s="162" t="s">
        <v>220</v>
      </c>
      <c r="E502" s="169" t="s">
        <v>1</v>
      </c>
      <c r="F502" s="170" t="s">
        <v>1310</v>
      </c>
      <c r="H502" s="171">
        <v>146.96</v>
      </c>
      <c r="L502" s="168"/>
      <c r="M502" s="172"/>
      <c r="N502" s="173"/>
      <c r="O502" s="173"/>
      <c r="P502" s="173"/>
      <c r="Q502" s="173"/>
      <c r="R502" s="173"/>
      <c r="S502" s="173"/>
      <c r="T502" s="174"/>
      <c r="AT502" s="169" t="s">
        <v>220</v>
      </c>
      <c r="AU502" s="169" t="s">
        <v>80</v>
      </c>
      <c r="AV502" s="14" t="s">
        <v>80</v>
      </c>
      <c r="AW502" s="14" t="s">
        <v>27</v>
      </c>
      <c r="AX502" s="14" t="s">
        <v>71</v>
      </c>
      <c r="AY502" s="169" t="s">
        <v>212</v>
      </c>
    </row>
    <row r="503" spans="1:65" s="14" customFormat="1">
      <c r="B503" s="168"/>
      <c r="D503" s="162" t="s">
        <v>220</v>
      </c>
      <c r="E503" s="169" t="s">
        <v>1</v>
      </c>
      <c r="F503" s="170" t="s">
        <v>1311</v>
      </c>
      <c r="H503" s="171">
        <v>440.88</v>
      </c>
      <c r="L503" s="168"/>
      <c r="M503" s="172"/>
      <c r="N503" s="173"/>
      <c r="O503" s="173"/>
      <c r="P503" s="173"/>
      <c r="Q503" s="173"/>
      <c r="R503" s="173"/>
      <c r="S503" s="173"/>
      <c r="T503" s="174"/>
      <c r="AT503" s="169" t="s">
        <v>220</v>
      </c>
      <c r="AU503" s="169" t="s">
        <v>80</v>
      </c>
      <c r="AV503" s="14" t="s">
        <v>80</v>
      </c>
      <c r="AW503" s="14" t="s">
        <v>27</v>
      </c>
      <c r="AX503" s="14" t="s">
        <v>71</v>
      </c>
      <c r="AY503" s="169" t="s">
        <v>212</v>
      </c>
    </row>
    <row r="504" spans="1:65" s="14" customFormat="1">
      <c r="B504" s="168"/>
      <c r="D504" s="162" t="s">
        <v>220</v>
      </c>
      <c r="E504" s="169" t="s">
        <v>1</v>
      </c>
      <c r="F504" s="170" t="s">
        <v>1312</v>
      </c>
      <c r="H504" s="171">
        <v>60.17</v>
      </c>
      <c r="L504" s="168"/>
      <c r="M504" s="172"/>
      <c r="N504" s="173"/>
      <c r="O504" s="173"/>
      <c r="P504" s="173"/>
      <c r="Q504" s="173"/>
      <c r="R504" s="173"/>
      <c r="S504" s="173"/>
      <c r="T504" s="174"/>
      <c r="AT504" s="169" t="s">
        <v>220</v>
      </c>
      <c r="AU504" s="169" t="s">
        <v>80</v>
      </c>
      <c r="AV504" s="14" t="s">
        <v>80</v>
      </c>
      <c r="AW504" s="14" t="s">
        <v>27</v>
      </c>
      <c r="AX504" s="14" t="s">
        <v>71</v>
      </c>
      <c r="AY504" s="169" t="s">
        <v>212</v>
      </c>
    </row>
    <row r="505" spans="1:65" s="14" customFormat="1">
      <c r="B505" s="168"/>
      <c r="D505" s="162" t="s">
        <v>220</v>
      </c>
      <c r="E505" s="169" t="s">
        <v>1</v>
      </c>
      <c r="F505" s="170" t="s">
        <v>1313</v>
      </c>
      <c r="H505" s="171">
        <v>72.27</v>
      </c>
      <c r="L505" s="168"/>
      <c r="M505" s="172"/>
      <c r="N505" s="173"/>
      <c r="O505" s="173"/>
      <c r="P505" s="173"/>
      <c r="Q505" s="173"/>
      <c r="R505" s="173"/>
      <c r="S505" s="173"/>
      <c r="T505" s="174"/>
      <c r="AT505" s="169" t="s">
        <v>220</v>
      </c>
      <c r="AU505" s="169" t="s">
        <v>80</v>
      </c>
      <c r="AV505" s="14" t="s">
        <v>80</v>
      </c>
      <c r="AW505" s="14" t="s">
        <v>27</v>
      </c>
      <c r="AX505" s="14" t="s">
        <v>71</v>
      </c>
      <c r="AY505" s="169" t="s">
        <v>212</v>
      </c>
    </row>
    <row r="506" spans="1:65" s="14" customFormat="1">
      <c r="B506" s="168"/>
      <c r="D506" s="162" t="s">
        <v>220</v>
      </c>
      <c r="E506" s="169" t="s">
        <v>1</v>
      </c>
      <c r="F506" s="170" t="s">
        <v>1314</v>
      </c>
      <c r="H506" s="171">
        <v>221.98</v>
      </c>
      <c r="L506" s="168"/>
      <c r="M506" s="172"/>
      <c r="N506" s="173"/>
      <c r="O506" s="173"/>
      <c r="P506" s="173"/>
      <c r="Q506" s="173"/>
      <c r="R506" s="173"/>
      <c r="S506" s="173"/>
      <c r="T506" s="174"/>
      <c r="AT506" s="169" t="s">
        <v>220</v>
      </c>
      <c r="AU506" s="169" t="s">
        <v>80</v>
      </c>
      <c r="AV506" s="14" t="s">
        <v>80</v>
      </c>
      <c r="AW506" s="14" t="s">
        <v>27</v>
      </c>
      <c r="AX506" s="14" t="s">
        <v>71</v>
      </c>
      <c r="AY506" s="169" t="s">
        <v>212</v>
      </c>
    </row>
    <row r="507" spans="1:65" s="15" customFormat="1">
      <c r="B507" s="175"/>
      <c r="D507" s="162" t="s">
        <v>220</v>
      </c>
      <c r="E507" s="176" t="s">
        <v>1</v>
      </c>
      <c r="F507" s="177" t="s">
        <v>233</v>
      </c>
      <c r="H507" s="178">
        <v>2852.41</v>
      </c>
      <c r="L507" s="175"/>
      <c r="M507" s="179"/>
      <c r="N507" s="180"/>
      <c r="O507" s="180"/>
      <c r="P507" s="180"/>
      <c r="Q507" s="180"/>
      <c r="R507" s="180"/>
      <c r="S507" s="180"/>
      <c r="T507" s="181"/>
      <c r="AT507" s="176" t="s">
        <v>220</v>
      </c>
      <c r="AU507" s="176" t="s">
        <v>80</v>
      </c>
      <c r="AV507" s="15" t="s">
        <v>218</v>
      </c>
      <c r="AW507" s="15" t="s">
        <v>27</v>
      </c>
      <c r="AX507" s="15" t="s">
        <v>78</v>
      </c>
      <c r="AY507" s="176" t="s">
        <v>212</v>
      </c>
    </row>
    <row r="508" spans="1:65" s="2" customFormat="1" ht="44.25" customHeight="1">
      <c r="A508" s="30"/>
      <c r="B508" s="147"/>
      <c r="C508" s="148" t="s">
        <v>496</v>
      </c>
      <c r="D508" s="148" t="s">
        <v>214</v>
      </c>
      <c r="E508" s="149" t="s">
        <v>722</v>
      </c>
      <c r="F508" s="150" t="s">
        <v>723</v>
      </c>
      <c r="G508" s="151" t="s">
        <v>217</v>
      </c>
      <c r="H508" s="152">
        <v>105</v>
      </c>
      <c r="I508" s="153"/>
      <c r="J508" s="153">
        <f>ROUND(I508*H508,2)</f>
        <v>0</v>
      </c>
      <c r="K508" s="154"/>
      <c r="L508" s="31"/>
      <c r="M508" s="155" t="s">
        <v>1</v>
      </c>
      <c r="N508" s="156" t="s">
        <v>36</v>
      </c>
      <c r="O508" s="157">
        <v>1.6E-2</v>
      </c>
      <c r="P508" s="157">
        <f>O508*H508</f>
        <v>1.68</v>
      </c>
      <c r="Q508" s="157">
        <v>0</v>
      </c>
      <c r="R508" s="157">
        <f>Q508*H508</f>
        <v>0</v>
      </c>
      <c r="S508" s="157">
        <v>0</v>
      </c>
      <c r="T508" s="158">
        <f>S508*H508</f>
        <v>0</v>
      </c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R508" s="159" t="s">
        <v>218</v>
      </c>
      <c r="AT508" s="159" t="s">
        <v>214</v>
      </c>
      <c r="AU508" s="159" t="s">
        <v>80</v>
      </c>
      <c r="AY508" s="18" t="s">
        <v>212</v>
      </c>
      <c r="BE508" s="160">
        <f>IF(N508="základní",J508,0)</f>
        <v>0</v>
      </c>
      <c r="BF508" s="160">
        <f>IF(N508="snížená",J508,0)</f>
        <v>0</v>
      </c>
      <c r="BG508" s="160">
        <f>IF(N508="zákl. přenesená",J508,0)</f>
        <v>0</v>
      </c>
      <c r="BH508" s="160">
        <f>IF(N508="sníž. přenesená",J508,0)</f>
        <v>0</v>
      </c>
      <c r="BI508" s="160">
        <f>IF(N508="nulová",J508,0)</f>
        <v>0</v>
      </c>
      <c r="BJ508" s="18" t="s">
        <v>78</v>
      </c>
      <c r="BK508" s="160">
        <f>ROUND(I508*H508,2)</f>
        <v>0</v>
      </c>
      <c r="BL508" s="18" t="s">
        <v>218</v>
      </c>
      <c r="BM508" s="159" t="s">
        <v>724</v>
      </c>
    </row>
    <row r="509" spans="1:65" s="13" customFormat="1">
      <c r="B509" s="161"/>
      <c r="D509" s="162" t="s">
        <v>220</v>
      </c>
      <c r="E509" s="163" t="s">
        <v>1</v>
      </c>
      <c r="F509" s="164" t="s">
        <v>1193</v>
      </c>
      <c r="H509" s="163" t="s">
        <v>1</v>
      </c>
      <c r="L509" s="161"/>
      <c r="M509" s="165"/>
      <c r="N509" s="166"/>
      <c r="O509" s="166"/>
      <c r="P509" s="166"/>
      <c r="Q509" s="166"/>
      <c r="R509" s="166"/>
      <c r="S509" s="166"/>
      <c r="T509" s="167"/>
      <c r="AT509" s="163" t="s">
        <v>220</v>
      </c>
      <c r="AU509" s="163" t="s">
        <v>80</v>
      </c>
      <c r="AV509" s="13" t="s">
        <v>78</v>
      </c>
      <c r="AW509" s="13" t="s">
        <v>27</v>
      </c>
      <c r="AX509" s="13" t="s">
        <v>71</v>
      </c>
      <c r="AY509" s="163" t="s">
        <v>212</v>
      </c>
    </row>
    <row r="510" spans="1:65" s="14" customFormat="1">
      <c r="B510" s="168"/>
      <c r="D510" s="162" t="s">
        <v>220</v>
      </c>
      <c r="E510" s="169" t="s">
        <v>1</v>
      </c>
      <c r="F510" s="170" t="s">
        <v>1194</v>
      </c>
      <c r="H510" s="171">
        <v>17.5</v>
      </c>
      <c r="L510" s="168"/>
      <c r="M510" s="172"/>
      <c r="N510" s="173"/>
      <c r="O510" s="173"/>
      <c r="P510" s="173"/>
      <c r="Q510" s="173"/>
      <c r="R510" s="173"/>
      <c r="S510" s="173"/>
      <c r="T510" s="174"/>
      <c r="AT510" s="169" t="s">
        <v>220</v>
      </c>
      <c r="AU510" s="169" t="s">
        <v>80</v>
      </c>
      <c r="AV510" s="14" t="s">
        <v>80</v>
      </c>
      <c r="AW510" s="14" t="s">
        <v>27</v>
      </c>
      <c r="AX510" s="14" t="s">
        <v>71</v>
      </c>
      <c r="AY510" s="169" t="s">
        <v>212</v>
      </c>
    </row>
    <row r="511" spans="1:65" s="14" customFormat="1">
      <c r="B511" s="168"/>
      <c r="D511" s="162" t="s">
        <v>220</v>
      </c>
      <c r="E511" s="169" t="s">
        <v>1</v>
      </c>
      <c r="F511" s="170" t="s">
        <v>1195</v>
      </c>
      <c r="H511" s="171">
        <v>17.5</v>
      </c>
      <c r="L511" s="168"/>
      <c r="M511" s="172"/>
      <c r="N511" s="173"/>
      <c r="O511" s="173"/>
      <c r="P511" s="173"/>
      <c r="Q511" s="173"/>
      <c r="R511" s="173"/>
      <c r="S511" s="173"/>
      <c r="T511" s="174"/>
      <c r="AT511" s="169" t="s">
        <v>220</v>
      </c>
      <c r="AU511" s="169" t="s">
        <v>80</v>
      </c>
      <c r="AV511" s="14" t="s">
        <v>80</v>
      </c>
      <c r="AW511" s="14" t="s">
        <v>27</v>
      </c>
      <c r="AX511" s="14" t="s">
        <v>71</v>
      </c>
      <c r="AY511" s="169" t="s">
        <v>212</v>
      </c>
    </row>
    <row r="512" spans="1:65" s="14" customFormat="1">
      <c r="B512" s="168"/>
      <c r="D512" s="162" t="s">
        <v>220</v>
      </c>
      <c r="E512" s="169" t="s">
        <v>1</v>
      </c>
      <c r="F512" s="170" t="s">
        <v>1196</v>
      </c>
      <c r="H512" s="171">
        <v>17.5</v>
      </c>
      <c r="L512" s="168"/>
      <c r="M512" s="172"/>
      <c r="N512" s="173"/>
      <c r="O512" s="173"/>
      <c r="P512" s="173"/>
      <c r="Q512" s="173"/>
      <c r="R512" s="173"/>
      <c r="S512" s="173"/>
      <c r="T512" s="174"/>
      <c r="AT512" s="169" t="s">
        <v>220</v>
      </c>
      <c r="AU512" s="169" t="s">
        <v>80</v>
      </c>
      <c r="AV512" s="14" t="s">
        <v>80</v>
      </c>
      <c r="AW512" s="14" t="s">
        <v>27</v>
      </c>
      <c r="AX512" s="14" t="s">
        <v>71</v>
      </c>
      <c r="AY512" s="169" t="s">
        <v>212</v>
      </c>
    </row>
    <row r="513" spans="1:65" s="14" customFormat="1">
      <c r="B513" s="168"/>
      <c r="D513" s="162" t="s">
        <v>220</v>
      </c>
      <c r="E513" s="169" t="s">
        <v>1</v>
      </c>
      <c r="F513" s="170" t="s">
        <v>1197</v>
      </c>
      <c r="H513" s="171">
        <v>17.5</v>
      </c>
      <c r="L513" s="168"/>
      <c r="M513" s="172"/>
      <c r="N513" s="173"/>
      <c r="O513" s="173"/>
      <c r="P513" s="173"/>
      <c r="Q513" s="173"/>
      <c r="R513" s="173"/>
      <c r="S513" s="173"/>
      <c r="T513" s="174"/>
      <c r="AT513" s="169" t="s">
        <v>220</v>
      </c>
      <c r="AU513" s="169" t="s">
        <v>80</v>
      </c>
      <c r="AV513" s="14" t="s">
        <v>80</v>
      </c>
      <c r="AW513" s="14" t="s">
        <v>27</v>
      </c>
      <c r="AX513" s="14" t="s">
        <v>71</v>
      </c>
      <c r="AY513" s="169" t="s">
        <v>212</v>
      </c>
    </row>
    <row r="514" spans="1:65" s="14" customFormat="1">
      <c r="B514" s="168"/>
      <c r="D514" s="162" t="s">
        <v>220</v>
      </c>
      <c r="E514" s="169" t="s">
        <v>1</v>
      </c>
      <c r="F514" s="170" t="s">
        <v>1198</v>
      </c>
      <c r="H514" s="171">
        <v>17.5</v>
      </c>
      <c r="L514" s="168"/>
      <c r="M514" s="172"/>
      <c r="N514" s="173"/>
      <c r="O514" s="173"/>
      <c r="P514" s="173"/>
      <c r="Q514" s="173"/>
      <c r="R514" s="173"/>
      <c r="S514" s="173"/>
      <c r="T514" s="174"/>
      <c r="AT514" s="169" t="s">
        <v>220</v>
      </c>
      <c r="AU514" s="169" t="s">
        <v>80</v>
      </c>
      <c r="AV514" s="14" t="s">
        <v>80</v>
      </c>
      <c r="AW514" s="14" t="s">
        <v>27</v>
      </c>
      <c r="AX514" s="14" t="s">
        <v>71</v>
      </c>
      <c r="AY514" s="169" t="s">
        <v>212</v>
      </c>
    </row>
    <row r="515" spans="1:65" s="14" customFormat="1">
      <c r="B515" s="168"/>
      <c r="D515" s="162" t="s">
        <v>220</v>
      </c>
      <c r="E515" s="169" t="s">
        <v>1</v>
      </c>
      <c r="F515" s="170" t="s">
        <v>1199</v>
      </c>
      <c r="H515" s="171">
        <v>17.5</v>
      </c>
      <c r="L515" s="168"/>
      <c r="M515" s="172"/>
      <c r="N515" s="173"/>
      <c r="O515" s="173"/>
      <c r="P515" s="173"/>
      <c r="Q515" s="173"/>
      <c r="R515" s="173"/>
      <c r="S515" s="173"/>
      <c r="T515" s="174"/>
      <c r="AT515" s="169" t="s">
        <v>220</v>
      </c>
      <c r="AU515" s="169" t="s">
        <v>80</v>
      </c>
      <c r="AV515" s="14" t="s">
        <v>80</v>
      </c>
      <c r="AW515" s="14" t="s">
        <v>27</v>
      </c>
      <c r="AX515" s="14" t="s">
        <v>71</v>
      </c>
      <c r="AY515" s="169" t="s">
        <v>212</v>
      </c>
    </row>
    <row r="516" spans="1:65" s="15" customFormat="1">
      <c r="B516" s="175"/>
      <c r="D516" s="162" t="s">
        <v>220</v>
      </c>
      <c r="E516" s="176" t="s">
        <v>1</v>
      </c>
      <c r="F516" s="177" t="s">
        <v>233</v>
      </c>
      <c r="H516" s="178">
        <v>105</v>
      </c>
      <c r="L516" s="175"/>
      <c r="M516" s="179"/>
      <c r="N516" s="180"/>
      <c r="O516" s="180"/>
      <c r="P516" s="180"/>
      <c r="Q516" s="180"/>
      <c r="R516" s="180"/>
      <c r="S516" s="180"/>
      <c r="T516" s="181"/>
      <c r="AT516" s="176" t="s">
        <v>220</v>
      </c>
      <c r="AU516" s="176" t="s">
        <v>80</v>
      </c>
      <c r="AV516" s="15" t="s">
        <v>218</v>
      </c>
      <c r="AW516" s="15" t="s">
        <v>27</v>
      </c>
      <c r="AX516" s="15" t="s">
        <v>78</v>
      </c>
      <c r="AY516" s="176" t="s">
        <v>212</v>
      </c>
    </row>
    <row r="517" spans="1:65" s="2" customFormat="1" ht="44.25" customHeight="1">
      <c r="A517" s="30"/>
      <c r="B517" s="147"/>
      <c r="C517" s="148" t="s">
        <v>501</v>
      </c>
      <c r="D517" s="148" t="s">
        <v>214</v>
      </c>
      <c r="E517" s="149" t="s">
        <v>725</v>
      </c>
      <c r="F517" s="150" t="s">
        <v>726</v>
      </c>
      <c r="G517" s="151" t="s">
        <v>217</v>
      </c>
      <c r="H517" s="152">
        <v>69</v>
      </c>
      <c r="I517" s="153"/>
      <c r="J517" s="153">
        <f>ROUND(I517*H517,2)</f>
        <v>0</v>
      </c>
      <c r="K517" s="154"/>
      <c r="L517" s="31"/>
      <c r="M517" s="155" t="s">
        <v>1</v>
      </c>
      <c r="N517" s="156" t="s">
        <v>36</v>
      </c>
      <c r="O517" s="157">
        <v>0.09</v>
      </c>
      <c r="P517" s="157">
        <f>O517*H517</f>
        <v>6.21</v>
      </c>
      <c r="Q517" s="157">
        <v>0</v>
      </c>
      <c r="R517" s="157">
        <f>Q517*H517</f>
        <v>0</v>
      </c>
      <c r="S517" s="157">
        <v>0</v>
      </c>
      <c r="T517" s="158">
        <f>S517*H517</f>
        <v>0</v>
      </c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R517" s="159" t="s">
        <v>218</v>
      </c>
      <c r="AT517" s="159" t="s">
        <v>214</v>
      </c>
      <c r="AU517" s="159" t="s">
        <v>80</v>
      </c>
      <c r="AY517" s="18" t="s">
        <v>212</v>
      </c>
      <c r="BE517" s="160">
        <f>IF(N517="základní",J517,0)</f>
        <v>0</v>
      </c>
      <c r="BF517" s="160">
        <f>IF(N517="snížená",J517,0)</f>
        <v>0</v>
      </c>
      <c r="BG517" s="160">
        <f>IF(N517="zákl. přenesená",J517,0)</f>
        <v>0</v>
      </c>
      <c r="BH517" s="160">
        <f>IF(N517="sníž. přenesená",J517,0)</f>
        <v>0</v>
      </c>
      <c r="BI517" s="160">
        <f>IF(N517="nulová",J517,0)</f>
        <v>0</v>
      </c>
      <c r="BJ517" s="18" t="s">
        <v>78</v>
      </c>
      <c r="BK517" s="160">
        <f>ROUND(I517*H517,2)</f>
        <v>0</v>
      </c>
      <c r="BL517" s="18" t="s">
        <v>218</v>
      </c>
      <c r="BM517" s="159" t="s">
        <v>727</v>
      </c>
    </row>
    <row r="518" spans="1:65" s="13" customFormat="1">
      <c r="B518" s="161"/>
      <c r="D518" s="162" t="s">
        <v>220</v>
      </c>
      <c r="E518" s="163" t="s">
        <v>1</v>
      </c>
      <c r="F518" s="164" t="s">
        <v>1178</v>
      </c>
      <c r="H518" s="163" t="s">
        <v>1</v>
      </c>
      <c r="L518" s="161"/>
      <c r="M518" s="165"/>
      <c r="N518" s="166"/>
      <c r="O518" s="166"/>
      <c r="P518" s="166"/>
      <c r="Q518" s="166"/>
      <c r="R518" s="166"/>
      <c r="S518" s="166"/>
      <c r="T518" s="167"/>
      <c r="AT518" s="163" t="s">
        <v>220</v>
      </c>
      <c r="AU518" s="163" t="s">
        <v>80</v>
      </c>
      <c r="AV518" s="13" t="s">
        <v>78</v>
      </c>
      <c r="AW518" s="13" t="s">
        <v>27</v>
      </c>
      <c r="AX518" s="13" t="s">
        <v>71</v>
      </c>
      <c r="AY518" s="163" t="s">
        <v>212</v>
      </c>
    </row>
    <row r="519" spans="1:65" s="14" customFormat="1">
      <c r="B519" s="168"/>
      <c r="D519" s="162" t="s">
        <v>220</v>
      </c>
      <c r="E519" s="169" t="s">
        <v>1</v>
      </c>
      <c r="F519" s="170" t="s">
        <v>1179</v>
      </c>
      <c r="H519" s="171">
        <v>11.5</v>
      </c>
      <c r="L519" s="168"/>
      <c r="M519" s="172"/>
      <c r="N519" s="173"/>
      <c r="O519" s="173"/>
      <c r="P519" s="173"/>
      <c r="Q519" s="173"/>
      <c r="R519" s="173"/>
      <c r="S519" s="173"/>
      <c r="T519" s="174"/>
      <c r="AT519" s="169" t="s">
        <v>220</v>
      </c>
      <c r="AU519" s="169" t="s">
        <v>80</v>
      </c>
      <c r="AV519" s="14" t="s">
        <v>80</v>
      </c>
      <c r="AW519" s="14" t="s">
        <v>27</v>
      </c>
      <c r="AX519" s="14" t="s">
        <v>71</v>
      </c>
      <c r="AY519" s="169" t="s">
        <v>212</v>
      </c>
    </row>
    <row r="520" spans="1:65" s="14" customFormat="1">
      <c r="B520" s="168"/>
      <c r="D520" s="162" t="s">
        <v>220</v>
      </c>
      <c r="E520" s="169" t="s">
        <v>1</v>
      </c>
      <c r="F520" s="170" t="s">
        <v>1180</v>
      </c>
      <c r="H520" s="171">
        <v>11.5</v>
      </c>
      <c r="L520" s="168"/>
      <c r="M520" s="172"/>
      <c r="N520" s="173"/>
      <c r="O520" s="173"/>
      <c r="P520" s="173"/>
      <c r="Q520" s="173"/>
      <c r="R520" s="173"/>
      <c r="S520" s="173"/>
      <c r="T520" s="174"/>
      <c r="AT520" s="169" t="s">
        <v>220</v>
      </c>
      <c r="AU520" s="169" t="s">
        <v>80</v>
      </c>
      <c r="AV520" s="14" t="s">
        <v>80</v>
      </c>
      <c r="AW520" s="14" t="s">
        <v>27</v>
      </c>
      <c r="AX520" s="14" t="s">
        <v>71</v>
      </c>
      <c r="AY520" s="169" t="s">
        <v>212</v>
      </c>
    </row>
    <row r="521" spans="1:65" s="14" customFormat="1">
      <c r="B521" s="168"/>
      <c r="D521" s="162" t="s">
        <v>220</v>
      </c>
      <c r="E521" s="169" t="s">
        <v>1</v>
      </c>
      <c r="F521" s="170" t="s">
        <v>1181</v>
      </c>
      <c r="H521" s="171">
        <v>11.5</v>
      </c>
      <c r="L521" s="168"/>
      <c r="M521" s="172"/>
      <c r="N521" s="173"/>
      <c r="O521" s="173"/>
      <c r="P521" s="173"/>
      <c r="Q521" s="173"/>
      <c r="R521" s="173"/>
      <c r="S521" s="173"/>
      <c r="T521" s="174"/>
      <c r="AT521" s="169" t="s">
        <v>220</v>
      </c>
      <c r="AU521" s="169" t="s">
        <v>80</v>
      </c>
      <c r="AV521" s="14" t="s">
        <v>80</v>
      </c>
      <c r="AW521" s="14" t="s">
        <v>27</v>
      </c>
      <c r="AX521" s="14" t="s">
        <v>71</v>
      </c>
      <c r="AY521" s="169" t="s">
        <v>212</v>
      </c>
    </row>
    <row r="522" spans="1:65" s="14" customFormat="1">
      <c r="B522" s="168"/>
      <c r="D522" s="162" t="s">
        <v>220</v>
      </c>
      <c r="E522" s="169" t="s">
        <v>1</v>
      </c>
      <c r="F522" s="170" t="s">
        <v>1182</v>
      </c>
      <c r="H522" s="171">
        <v>11.5</v>
      </c>
      <c r="L522" s="168"/>
      <c r="M522" s="172"/>
      <c r="N522" s="173"/>
      <c r="O522" s="173"/>
      <c r="P522" s="173"/>
      <c r="Q522" s="173"/>
      <c r="R522" s="173"/>
      <c r="S522" s="173"/>
      <c r="T522" s="174"/>
      <c r="AT522" s="169" t="s">
        <v>220</v>
      </c>
      <c r="AU522" s="169" t="s">
        <v>80</v>
      </c>
      <c r="AV522" s="14" t="s">
        <v>80</v>
      </c>
      <c r="AW522" s="14" t="s">
        <v>27</v>
      </c>
      <c r="AX522" s="14" t="s">
        <v>71</v>
      </c>
      <c r="AY522" s="169" t="s">
        <v>212</v>
      </c>
    </row>
    <row r="523" spans="1:65" s="14" customFormat="1">
      <c r="B523" s="168"/>
      <c r="D523" s="162" t="s">
        <v>220</v>
      </c>
      <c r="E523" s="169" t="s">
        <v>1</v>
      </c>
      <c r="F523" s="170" t="s">
        <v>1183</v>
      </c>
      <c r="H523" s="171">
        <v>11.5</v>
      </c>
      <c r="L523" s="168"/>
      <c r="M523" s="172"/>
      <c r="N523" s="173"/>
      <c r="O523" s="173"/>
      <c r="P523" s="173"/>
      <c r="Q523" s="173"/>
      <c r="R523" s="173"/>
      <c r="S523" s="173"/>
      <c r="T523" s="174"/>
      <c r="AT523" s="169" t="s">
        <v>220</v>
      </c>
      <c r="AU523" s="169" t="s">
        <v>80</v>
      </c>
      <c r="AV523" s="14" t="s">
        <v>80</v>
      </c>
      <c r="AW523" s="14" t="s">
        <v>27</v>
      </c>
      <c r="AX523" s="14" t="s">
        <v>71</v>
      </c>
      <c r="AY523" s="169" t="s">
        <v>212</v>
      </c>
    </row>
    <row r="524" spans="1:65" s="14" customFormat="1">
      <c r="B524" s="168"/>
      <c r="D524" s="162" t="s">
        <v>220</v>
      </c>
      <c r="E524" s="169" t="s">
        <v>1</v>
      </c>
      <c r="F524" s="170" t="s">
        <v>1184</v>
      </c>
      <c r="H524" s="171">
        <v>11.5</v>
      </c>
      <c r="L524" s="168"/>
      <c r="M524" s="172"/>
      <c r="N524" s="173"/>
      <c r="O524" s="173"/>
      <c r="P524" s="173"/>
      <c r="Q524" s="173"/>
      <c r="R524" s="173"/>
      <c r="S524" s="173"/>
      <c r="T524" s="174"/>
      <c r="AT524" s="169" t="s">
        <v>220</v>
      </c>
      <c r="AU524" s="169" t="s">
        <v>80</v>
      </c>
      <c r="AV524" s="14" t="s">
        <v>80</v>
      </c>
      <c r="AW524" s="14" t="s">
        <v>27</v>
      </c>
      <c r="AX524" s="14" t="s">
        <v>71</v>
      </c>
      <c r="AY524" s="169" t="s">
        <v>212</v>
      </c>
    </row>
    <row r="525" spans="1:65" s="15" customFormat="1">
      <c r="B525" s="175"/>
      <c r="D525" s="162" t="s">
        <v>220</v>
      </c>
      <c r="E525" s="176" t="s">
        <v>1</v>
      </c>
      <c r="F525" s="177" t="s">
        <v>233</v>
      </c>
      <c r="H525" s="178">
        <v>69</v>
      </c>
      <c r="L525" s="175"/>
      <c r="M525" s="179"/>
      <c r="N525" s="180"/>
      <c r="O525" s="180"/>
      <c r="P525" s="180"/>
      <c r="Q525" s="180"/>
      <c r="R525" s="180"/>
      <c r="S525" s="180"/>
      <c r="T525" s="181"/>
      <c r="AT525" s="176" t="s">
        <v>220</v>
      </c>
      <c r="AU525" s="176" t="s">
        <v>80</v>
      </c>
      <c r="AV525" s="15" t="s">
        <v>218</v>
      </c>
      <c r="AW525" s="15" t="s">
        <v>27</v>
      </c>
      <c r="AX525" s="15" t="s">
        <v>78</v>
      </c>
      <c r="AY525" s="176" t="s">
        <v>212</v>
      </c>
    </row>
    <row r="526" spans="1:65" s="2" customFormat="1" ht="24.2" customHeight="1">
      <c r="A526" s="30"/>
      <c r="B526" s="147"/>
      <c r="C526" s="148" t="s">
        <v>505</v>
      </c>
      <c r="D526" s="148" t="s">
        <v>214</v>
      </c>
      <c r="E526" s="149" t="s">
        <v>409</v>
      </c>
      <c r="F526" s="150" t="s">
        <v>410</v>
      </c>
      <c r="G526" s="151" t="s">
        <v>249</v>
      </c>
      <c r="H526" s="152">
        <v>4269</v>
      </c>
      <c r="I526" s="153"/>
      <c r="J526" s="153">
        <f>ROUND(I526*H526,2)</f>
        <v>0</v>
      </c>
      <c r="K526" s="154"/>
      <c r="L526" s="31"/>
      <c r="M526" s="155" t="s">
        <v>1</v>
      </c>
      <c r="N526" s="156" t="s">
        <v>36</v>
      </c>
      <c r="O526" s="157">
        <v>4.5999999999999999E-2</v>
      </c>
      <c r="P526" s="157">
        <f>O526*H526</f>
        <v>196.374</v>
      </c>
      <c r="Q526" s="157">
        <v>3.5999999999999999E-3</v>
      </c>
      <c r="R526" s="157">
        <f>Q526*H526</f>
        <v>15.368399999999999</v>
      </c>
      <c r="S526" s="157">
        <v>0</v>
      </c>
      <c r="T526" s="158">
        <f>S526*H526</f>
        <v>0</v>
      </c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R526" s="159" t="s">
        <v>218</v>
      </c>
      <c r="AT526" s="159" t="s">
        <v>214</v>
      </c>
      <c r="AU526" s="159" t="s">
        <v>80</v>
      </c>
      <c r="AY526" s="18" t="s">
        <v>212</v>
      </c>
      <c r="BE526" s="160">
        <f>IF(N526="základní",J526,0)</f>
        <v>0</v>
      </c>
      <c r="BF526" s="160">
        <f>IF(N526="snížená",J526,0)</f>
        <v>0</v>
      </c>
      <c r="BG526" s="160">
        <f>IF(N526="zákl. přenesená",J526,0)</f>
        <v>0</v>
      </c>
      <c r="BH526" s="160">
        <f>IF(N526="sníž. přenesená",J526,0)</f>
        <v>0</v>
      </c>
      <c r="BI526" s="160">
        <f>IF(N526="nulová",J526,0)</f>
        <v>0</v>
      </c>
      <c r="BJ526" s="18" t="s">
        <v>78</v>
      </c>
      <c r="BK526" s="160">
        <f>ROUND(I526*H526,2)</f>
        <v>0</v>
      </c>
      <c r="BL526" s="18" t="s">
        <v>218</v>
      </c>
      <c r="BM526" s="159" t="s">
        <v>728</v>
      </c>
    </row>
    <row r="527" spans="1:65" s="14" customFormat="1">
      <c r="B527" s="168"/>
      <c r="D527" s="162" t="s">
        <v>220</v>
      </c>
      <c r="E527" s="169" t="s">
        <v>1</v>
      </c>
      <c r="F527" s="170" t="s">
        <v>1321</v>
      </c>
      <c r="H527" s="171">
        <v>60</v>
      </c>
      <c r="L527" s="168"/>
      <c r="M527" s="172"/>
      <c r="N527" s="173"/>
      <c r="O527" s="173"/>
      <c r="P527" s="173"/>
      <c r="Q527" s="173"/>
      <c r="R527" s="173"/>
      <c r="S527" s="173"/>
      <c r="T527" s="174"/>
      <c r="AT527" s="169" t="s">
        <v>220</v>
      </c>
      <c r="AU527" s="169" t="s">
        <v>80</v>
      </c>
      <c r="AV527" s="14" t="s">
        <v>80</v>
      </c>
      <c r="AW527" s="14" t="s">
        <v>27</v>
      </c>
      <c r="AX527" s="14" t="s">
        <v>71</v>
      </c>
      <c r="AY527" s="169" t="s">
        <v>212</v>
      </c>
    </row>
    <row r="528" spans="1:65" s="14" customFormat="1">
      <c r="B528" s="168"/>
      <c r="D528" s="162" t="s">
        <v>220</v>
      </c>
      <c r="E528" s="169" t="s">
        <v>1</v>
      </c>
      <c r="F528" s="170" t="s">
        <v>1322</v>
      </c>
      <c r="H528" s="171">
        <v>4209</v>
      </c>
      <c r="L528" s="168"/>
      <c r="M528" s="172"/>
      <c r="N528" s="173"/>
      <c r="O528" s="173"/>
      <c r="P528" s="173"/>
      <c r="Q528" s="173"/>
      <c r="R528" s="173"/>
      <c r="S528" s="173"/>
      <c r="T528" s="174"/>
      <c r="AT528" s="169" t="s">
        <v>220</v>
      </c>
      <c r="AU528" s="169" t="s">
        <v>80</v>
      </c>
      <c r="AV528" s="14" t="s">
        <v>80</v>
      </c>
      <c r="AW528" s="14" t="s">
        <v>27</v>
      </c>
      <c r="AX528" s="14" t="s">
        <v>71</v>
      </c>
      <c r="AY528" s="169" t="s">
        <v>212</v>
      </c>
    </row>
    <row r="529" spans="1:65" s="15" customFormat="1">
      <c r="B529" s="175"/>
      <c r="D529" s="162" t="s">
        <v>220</v>
      </c>
      <c r="E529" s="176" t="s">
        <v>1</v>
      </c>
      <c r="F529" s="177" t="s">
        <v>233</v>
      </c>
      <c r="H529" s="178">
        <v>4269</v>
      </c>
      <c r="L529" s="175"/>
      <c r="M529" s="179"/>
      <c r="N529" s="180"/>
      <c r="O529" s="180"/>
      <c r="P529" s="180"/>
      <c r="Q529" s="180"/>
      <c r="R529" s="180"/>
      <c r="S529" s="180"/>
      <c r="T529" s="181"/>
      <c r="AT529" s="176" t="s">
        <v>220</v>
      </c>
      <c r="AU529" s="176" t="s">
        <v>80</v>
      </c>
      <c r="AV529" s="15" t="s">
        <v>218</v>
      </c>
      <c r="AW529" s="15" t="s">
        <v>27</v>
      </c>
      <c r="AX529" s="15" t="s">
        <v>78</v>
      </c>
      <c r="AY529" s="176" t="s">
        <v>212</v>
      </c>
    </row>
    <row r="530" spans="1:65" s="12" customFormat="1" ht="22.9" customHeight="1">
      <c r="B530" s="135"/>
      <c r="D530" s="136" t="s">
        <v>70</v>
      </c>
      <c r="E530" s="145" t="s">
        <v>252</v>
      </c>
      <c r="F530" s="145" t="s">
        <v>413</v>
      </c>
      <c r="J530" s="146">
        <f>BK530</f>
        <v>0</v>
      </c>
      <c r="L530" s="135"/>
      <c r="M530" s="139"/>
      <c r="N530" s="140"/>
      <c r="O530" s="140"/>
      <c r="P530" s="141">
        <f>SUM(P531:P578)</f>
        <v>2008.1751999999997</v>
      </c>
      <c r="Q530" s="140"/>
      <c r="R530" s="141">
        <f>SUM(R531:R578)</f>
        <v>315.64077383999995</v>
      </c>
      <c r="S530" s="140"/>
      <c r="T530" s="142">
        <f>SUM(T531:T578)</f>
        <v>0</v>
      </c>
      <c r="AR530" s="136" t="s">
        <v>78</v>
      </c>
      <c r="AT530" s="143" t="s">
        <v>70</v>
      </c>
      <c r="AU530" s="143" t="s">
        <v>78</v>
      </c>
      <c r="AY530" s="136" t="s">
        <v>212</v>
      </c>
      <c r="BK530" s="144">
        <f>SUM(BK531:BK578)</f>
        <v>0</v>
      </c>
    </row>
    <row r="531" spans="1:65" s="2" customFormat="1" ht="37.9" customHeight="1">
      <c r="A531" s="30"/>
      <c r="B531" s="147"/>
      <c r="C531" s="148" t="s">
        <v>510</v>
      </c>
      <c r="D531" s="148" t="s">
        <v>214</v>
      </c>
      <c r="E531" s="149" t="s">
        <v>1323</v>
      </c>
      <c r="F531" s="150" t="s">
        <v>1324</v>
      </c>
      <c r="G531" s="151" t="s">
        <v>249</v>
      </c>
      <c r="H531" s="152">
        <v>2924.5</v>
      </c>
      <c r="I531" s="153"/>
      <c r="J531" s="153">
        <f>ROUND(I531*H531,2)</f>
        <v>0</v>
      </c>
      <c r="K531" s="154"/>
      <c r="L531" s="31"/>
      <c r="M531" s="155" t="s">
        <v>1</v>
      </c>
      <c r="N531" s="156" t="s">
        <v>36</v>
      </c>
      <c r="O531" s="157">
        <v>0.32100000000000001</v>
      </c>
      <c r="P531" s="157">
        <f>O531*H531</f>
        <v>938.7645</v>
      </c>
      <c r="Q531" s="157">
        <v>2.0000000000000002E-5</v>
      </c>
      <c r="R531" s="157">
        <f>Q531*H531</f>
        <v>5.8490000000000007E-2</v>
      </c>
      <c r="S531" s="157">
        <v>0</v>
      </c>
      <c r="T531" s="158">
        <f>S531*H531</f>
        <v>0</v>
      </c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R531" s="159" t="s">
        <v>218</v>
      </c>
      <c r="AT531" s="159" t="s">
        <v>214</v>
      </c>
      <c r="AU531" s="159" t="s">
        <v>80</v>
      </c>
      <c r="AY531" s="18" t="s">
        <v>212</v>
      </c>
      <c r="BE531" s="160">
        <f>IF(N531="základní",J531,0)</f>
        <v>0</v>
      </c>
      <c r="BF531" s="160">
        <f>IF(N531="snížená",J531,0)</f>
        <v>0</v>
      </c>
      <c r="BG531" s="160">
        <f>IF(N531="zákl. přenesená",J531,0)</f>
        <v>0</v>
      </c>
      <c r="BH531" s="160">
        <f>IF(N531="sníž. přenesená",J531,0)</f>
        <v>0</v>
      </c>
      <c r="BI531" s="160">
        <f>IF(N531="nulová",J531,0)</f>
        <v>0</v>
      </c>
      <c r="BJ531" s="18" t="s">
        <v>78</v>
      </c>
      <c r="BK531" s="160">
        <f>ROUND(I531*H531,2)</f>
        <v>0</v>
      </c>
      <c r="BL531" s="18" t="s">
        <v>218</v>
      </c>
      <c r="BM531" s="159" t="s">
        <v>738</v>
      </c>
    </row>
    <row r="532" spans="1:65" s="14" customFormat="1" ht="22.5">
      <c r="B532" s="168"/>
      <c r="D532" s="162" t="s">
        <v>220</v>
      </c>
      <c r="E532" s="169" t="s">
        <v>1</v>
      </c>
      <c r="F532" s="170" t="s">
        <v>1325</v>
      </c>
      <c r="H532" s="171">
        <v>2924.5</v>
      </c>
      <c r="L532" s="168"/>
      <c r="M532" s="172"/>
      <c r="N532" s="173"/>
      <c r="O532" s="173"/>
      <c r="P532" s="173"/>
      <c r="Q532" s="173"/>
      <c r="R532" s="173"/>
      <c r="S532" s="173"/>
      <c r="T532" s="174"/>
      <c r="AT532" s="169" t="s">
        <v>220</v>
      </c>
      <c r="AU532" s="169" t="s">
        <v>80</v>
      </c>
      <c r="AV532" s="14" t="s">
        <v>80</v>
      </c>
      <c r="AW532" s="14" t="s">
        <v>27</v>
      </c>
      <c r="AX532" s="14" t="s">
        <v>78</v>
      </c>
      <c r="AY532" s="169" t="s">
        <v>212</v>
      </c>
    </row>
    <row r="533" spans="1:65" s="2" customFormat="1" ht="21.75" customHeight="1">
      <c r="A533" s="30"/>
      <c r="B533" s="147"/>
      <c r="C533" s="182" t="s">
        <v>516</v>
      </c>
      <c r="D533" s="182" t="s">
        <v>311</v>
      </c>
      <c r="E533" s="183" t="s">
        <v>1326</v>
      </c>
      <c r="F533" s="184" t="s">
        <v>1327</v>
      </c>
      <c r="G533" s="185" t="s">
        <v>249</v>
      </c>
      <c r="H533" s="186">
        <v>3012.2350000000001</v>
      </c>
      <c r="I533" s="187"/>
      <c r="J533" s="187">
        <f>ROUND(I533*H533,2)</f>
        <v>0</v>
      </c>
      <c r="K533" s="188"/>
      <c r="L533" s="189"/>
      <c r="M533" s="190" t="s">
        <v>1</v>
      </c>
      <c r="N533" s="191" t="s">
        <v>36</v>
      </c>
      <c r="O533" s="157">
        <v>0</v>
      </c>
      <c r="P533" s="157">
        <f>O533*H533</f>
        <v>0</v>
      </c>
      <c r="Q533" s="157">
        <v>1.052E-2</v>
      </c>
      <c r="R533" s="157">
        <f>Q533*H533</f>
        <v>31.688712200000001</v>
      </c>
      <c r="S533" s="157">
        <v>0</v>
      </c>
      <c r="T533" s="158">
        <f>S533*H533</f>
        <v>0</v>
      </c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R533" s="159" t="s">
        <v>252</v>
      </c>
      <c r="AT533" s="159" t="s">
        <v>311</v>
      </c>
      <c r="AU533" s="159" t="s">
        <v>80</v>
      </c>
      <c r="AY533" s="18" t="s">
        <v>212</v>
      </c>
      <c r="BE533" s="160">
        <f>IF(N533="základní",J533,0)</f>
        <v>0</v>
      </c>
      <c r="BF533" s="160">
        <f>IF(N533="snížená",J533,0)</f>
        <v>0</v>
      </c>
      <c r="BG533" s="160">
        <f>IF(N533="zákl. přenesená",J533,0)</f>
        <v>0</v>
      </c>
      <c r="BH533" s="160">
        <f>IF(N533="sníž. přenesená",J533,0)</f>
        <v>0</v>
      </c>
      <c r="BI533" s="160">
        <f>IF(N533="nulová",J533,0)</f>
        <v>0</v>
      </c>
      <c r="BJ533" s="18" t="s">
        <v>78</v>
      </c>
      <c r="BK533" s="160">
        <f>ROUND(I533*H533,2)</f>
        <v>0</v>
      </c>
      <c r="BL533" s="18" t="s">
        <v>218</v>
      </c>
      <c r="BM533" s="159" t="s">
        <v>741</v>
      </c>
    </row>
    <row r="534" spans="1:65" s="14" customFormat="1">
      <c r="B534" s="168"/>
      <c r="D534" s="162" t="s">
        <v>220</v>
      </c>
      <c r="F534" s="170" t="s">
        <v>1328</v>
      </c>
      <c r="H534" s="171">
        <v>3012.2350000000001</v>
      </c>
      <c r="L534" s="168"/>
      <c r="M534" s="172"/>
      <c r="N534" s="173"/>
      <c r="O534" s="173"/>
      <c r="P534" s="173"/>
      <c r="Q534" s="173"/>
      <c r="R534" s="173"/>
      <c r="S534" s="173"/>
      <c r="T534" s="174"/>
      <c r="AT534" s="169" t="s">
        <v>220</v>
      </c>
      <c r="AU534" s="169" t="s">
        <v>80</v>
      </c>
      <c r="AV534" s="14" t="s">
        <v>80</v>
      </c>
      <c r="AW534" s="14" t="s">
        <v>3</v>
      </c>
      <c r="AX534" s="14" t="s">
        <v>78</v>
      </c>
      <c r="AY534" s="169" t="s">
        <v>212</v>
      </c>
    </row>
    <row r="535" spans="1:65" s="2" customFormat="1" ht="37.9" customHeight="1">
      <c r="A535" s="30"/>
      <c r="B535" s="147"/>
      <c r="C535" s="148" t="s">
        <v>522</v>
      </c>
      <c r="D535" s="148" t="s">
        <v>214</v>
      </c>
      <c r="E535" s="149" t="s">
        <v>743</v>
      </c>
      <c r="F535" s="150" t="s">
        <v>744</v>
      </c>
      <c r="G535" s="151" t="s">
        <v>249</v>
      </c>
      <c r="H535" s="152">
        <v>212.4</v>
      </c>
      <c r="I535" s="153"/>
      <c r="J535" s="153">
        <f>ROUND(I535*H535,2)</f>
        <v>0</v>
      </c>
      <c r="K535" s="154"/>
      <c r="L535" s="31"/>
      <c r="M535" s="155" t="s">
        <v>1</v>
      </c>
      <c r="N535" s="156" t="s">
        <v>36</v>
      </c>
      <c r="O535" s="157">
        <v>0.36</v>
      </c>
      <c r="P535" s="157">
        <f>O535*H535</f>
        <v>76.463999999999999</v>
      </c>
      <c r="Q535" s="157">
        <v>2.0000000000000002E-5</v>
      </c>
      <c r="R535" s="157">
        <f>Q535*H535</f>
        <v>4.248E-3</v>
      </c>
      <c r="S535" s="157">
        <v>0</v>
      </c>
      <c r="T535" s="158">
        <f>S535*H535</f>
        <v>0</v>
      </c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R535" s="159" t="s">
        <v>218</v>
      </c>
      <c r="AT535" s="159" t="s">
        <v>214</v>
      </c>
      <c r="AU535" s="159" t="s">
        <v>80</v>
      </c>
      <c r="AY535" s="18" t="s">
        <v>212</v>
      </c>
      <c r="BE535" s="160">
        <f>IF(N535="základní",J535,0)</f>
        <v>0</v>
      </c>
      <c r="BF535" s="160">
        <f>IF(N535="snížená",J535,0)</f>
        <v>0</v>
      </c>
      <c r="BG535" s="160">
        <f>IF(N535="zákl. přenesená",J535,0)</f>
        <v>0</v>
      </c>
      <c r="BH535" s="160">
        <f>IF(N535="sníž. přenesená",J535,0)</f>
        <v>0</v>
      </c>
      <c r="BI535" s="160">
        <f>IF(N535="nulová",J535,0)</f>
        <v>0</v>
      </c>
      <c r="BJ535" s="18" t="s">
        <v>78</v>
      </c>
      <c r="BK535" s="160">
        <f>ROUND(I535*H535,2)</f>
        <v>0</v>
      </c>
      <c r="BL535" s="18" t="s">
        <v>218</v>
      </c>
      <c r="BM535" s="159" t="s">
        <v>417</v>
      </c>
    </row>
    <row r="536" spans="1:65" s="2" customFormat="1" ht="21.75" customHeight="1">
      <c r="A536" s="30"/>
      <c r="B536" s="147"/>
      <c r="C536" s="182" t="s">
        <v>526</v>
      </c>
      <c r="D536" s="182" t="s">
        <v>311</v>
      </c>
      <c r="E536" s="183" t="s">
        <v>746</v>
      </c>
      <c r="F536" s="184" t="s">
        <v>747</v>
      </c>
      <c r="G536" s="185" t="s">
        <v>249</v>
      </c>
      <c r="H536" s="186">
        <v>218.77199999999999</v>
      </c>
      <c r="I536" s="187"/>
      <c r="J536" s="187">
        <f>ROUND(I536*H536,2)</f>
        <v>0</v>
      </c>
      <c r="K536" s="188"/>
      <c r="L536" s="189"/>
      <c r="M536" s="190" t="s">
        <v>1</v>
      </c>
      <c r="N536" s="191" t="s">
        <v>36</v>
      </c>
      <c r="O536" s="157">
        <v>0</v>
      </c>
      <c r="P536" s="157">
        <f>O536*H536</f>
        <v>0</v>
      </c>
      <c r="Q536" s="157">
        <v>1.6619999999999999E-2</v>
      </c>
      <c r="R536" s="157">
        <f>Q536*H536</f>
        <v>3.6359906399999997</v>
      </c>
      <c r="S536" s="157">
        <v>0</v>
      </c>
      <c r="T536" s="158">
        <f>S536*H536</f>
        <v>0</v>
      </c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R536" s="159" t="s">
        <v>252</v>
      </c>
      <c r="AT536" s="159" t="s">
        <v>311</v>
      </c>
      <c r="AU536" s="159" t="s">
        <v>80</v>
      </c>
      <c r="AY536" s="18" t="s">
        <v>212</v>
      </c>
      <c r="BE536" s="160">
        <f>IF(N536="základní",J536,0)</f>
        <v>0</v>
      </c>
      <c r="BF536" s="160">
        <f>IF(N536="snížená",J536,0)</f>
        <v>0</v>
      </c>
      <c r="BG536" s="160">
        <f>IF(N536="zákl. přenesená",J536,0)</f>
        <v>0</v>
      </c>
      <c r="BH536" s="160">
        <f>IF(N536="sníž. přenesená",J536,0)</f>
        <v>0</v>
      </c>
      <c r="BI536" s="160">
        <f>IF(N536="nulová",J536,0)</f>
        <v>0</v>
      </c>
      <c r="BJ536" s="18" t="s">
        <v>78</v>
      </c>
      <c r="BK536" s="160">
        <f>ROUND(I536*H536,2)</f>
        <v>0</v>
      </c>
      <c r="BL536" s="18" t="s">
        <v>218</v>
      </c>
      <c r="BM536" s="159" t="s">
        <v>748</v>
      </c>
    </row>
    <row r="537" spans="1:65" s="14" customFormat="1">
      <c r="B537" s="168"/>
      <c r="D537" s="162" t="s">
        <v>220</v>
      </c>
      <c r="F537" s="170" t="s">
        <v>1329</v>
      </c>
      <c r="H537" s="171">
        <v>218.77199999999999</v>
      </c>
      <c r="L537" s="168"/>
      <c r="M537" s="172"/>
      <c r="N537" s="173"/>
      <c r="O537" s="173"/>
      <c r="P537" s="173"/>
      <c r="Q537" s="173"/>
      <c r="R537" s="173"/>
      <c r="S537" s="173"/>
      <c r="T537" s="174"/>
      <c r="AT537" s="169" t="s">
        <v>220</v>
      </c>
      <c r="AU537" s="169" t="s">
        <v>80</v>
      </c>
      <c r="AV537" s="14" t="s">
        <v>80</v>
      </c>
      <c r="AW537" s="14" t="s">
        <v>3</v>
      </c>
      <c r="AX537" s="14" t="s">
        <v>78</v>
      </c>
      <c r="AY537" s="169" t="s">
        <v>212</v>
      </c>
    </row>
    <row r="538" spans="1:65" s="2" customFormat="1" ht="24.2" customHeight="1">
      <c r="A538" s="30"/>
      <c r="B538" s="147"/>
      <c r="C538" s="148" t="s">
        <v>531</v>
      </c>
      <c r="D538" s="148" t="s">
        <v>214</v>
      </c>
      <c r="E538" s="149" t="s">
        <v>428</v>
      </c>
      <c r="F538" s="150" t="s">
        <v>429</v>
      </c>
      <c r="G538" s="151" t="s">
        <v>364</v>
      </c>
      <c r="H538" s="152">
        <v>100</v>
      </c>
      <c r="I538" s="153"/>
      <c r="J538" s="153">
        <f>ROUND(I538*H538,2)</f>
        <v>0</v>
      </c>
      <c r="K538" s="154"/>
      <c r="L538" s="31"/>
      <c r="M538" s="155" t="s">
        <v>1</v>
      </c>
      <c r="N538" s="156" t="s">
        <v>36</v>
      </c>
      <c r="O538" s="157">
        <v>1.5620000000000001</v>
      </c>
      <c r="P538" s="157">
        <f>O538*H538</f>
        <v>156.20000000000002</v>
      </c>
      <c r="Q538" s="157">
        <v>1.0189999999999999E-2</v>
      </c>
      <c r="R538" s="157">
        <f>Q538*H538</f>
        <v>1.0189999999999999</v>
      </c>
      <c r="S538" s="157">
        <v>0</v>
      </c>
      <c r="T538" s="158">
        <f>S538*H538</f>
        <v>0</v>
      </c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R538" s="159" t="s">
        <v>218</v>
      </c>
      <c r="AT538" s="159" t="s">
        <v>214</v>
      </c>
      <c r="AU538" s="159" t="s">
        <v>80</v>
      </c>
      <c r="AY538" s="18" t="s">
        <v>212</v>
      </c>
      <c r="BE538" s="160">
        <f>IF(N538="základní",J538,0)</f>
        <v>0</v>
      </c>
      <c r="BF538" s="160">
        <f>IF(N538="snížená",J538,0)</f>
        <v>0</v>
      </c>
      <c r="BG538" s="160">
        <f>IF(N538="zákl. přenesená",J538,0)</f>
        <v>0</v>
      </c>
      <c r="BH538" s="160">
        <f>IF(N538="sníž. přenesená",J538,0)</f>
        <v>0</v>
      </c>
      <c r="BI538" s="160">
        <f>IF(N538="nulová",J538,0)</f>
        <v>0</v>
      </c>
      <c r="BJ538" s="18" t="s">
        <v>78</v>
      </c>
      <c r="BK538" s="160">
        <f>ROUND(I538*H538,2)</f>
        <v>0</v>
      </c>
      <c r="BL538" s="18" t="s">
        <v>218</v>
      </c>
      <c r="BM538" s="159" t="s">
        <v>430</v>
      </c>
    </row>
    <row r="539" spans="1:65" s="2" customFormat="1" ht="21.75" customHeight="1">
      <c r="A539" s="30"/>
      <c r="B539" s="147"/>
      <c r="C539" s="182" t="s">
        <v>535</v>
      </c>
      <c r="D539" s="182" t="s">
        <v>311</v>
      </c>
      <c r="E539" s="183" t="s">
        <v>432</v>
      </c>
      <c r="F539" s="184" t="s">
        <v>433</v>
      </c>
      <c r="G539" s="185" t="s">
        <v>364</v>
      </c>
      <c r="H539" s="186">
        <v>18</v>
      </c>
      <c r="I539" s="187"/>
      <c r="J539" s="187">
        <f>ROUND(I539*H539,2)</f>
        <v>0</v>
      </c>
      <c r="K539" s="188"/>
      <c r="L539" s="189"/>
      <c r="M539" s="190" t="s">
        <v>1</v>
      </c>
      <c r="N539" s="191" t="s">
        <v>36</v>
      </c>
      <c r="O539" s="157">
        <v>0</v>
      </c>
      <c r="P539" s="157">
        <f>O539*H539</f>
        <v>0</v>
      </c>
      <c r="Q539" s="157">
        <v>0.254</v>
      </c>
      <c r="R539" s="157">
        <f>Q539*H539</f>
        <v>4.5720000000000001</v>
      </c>
      <c r="S539" s="157">
        <v>0</v>
      </c>
      <c r="T539" s="158">
        <f>S539*H539</f>
        <v>0</v>
      </c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R539" s="159" t="s">
        <v>252</v>
      </c>
      <c r="AT539" s="159" t="s">
        <v>311</v>
      </c>
      <c r="AU539" s="159" t="s">
        <v>80</v>
      </c>
      <c r="AY539" s="18" t="s">
        <v>212</v>
      </c>
      <c r="BE539" s="160">
        <f>IF(N539="základní",J539,0)</f>
        <v>0</v>
      </c>
      <c r="BF539" s="160">
        <f>IF(N539="snížená",J539,0)</f>
        <v>0</v>
      </c>
      <c r="BG539" s="160">
        <f>IF(N539="zákl. přenesená",J539,0)</f>
        <v>0</v>
      </c>
      <c r="BH539" s="160">
        <f>IF(N539="sníž. přenesená",J539,0)</f>
        <v>0</v>
      </c>
      <c r="BI539" s="160">
        <f>IF(N539="nulová",J539,0)</f>
        <v>0</v>
      </c>
      <c r="BJ539" s="18" t="s">
        <v>78</v>
      </c>
      <c r="BK539" s="160">
        <f>ROUND(I539*H539,2)</f>
        <v>0</v>
      </c>
      <c r="BL539" s="18" t="s">
        <v>218</v>
      </c>
      <c r="BM539" s="159" t="s">
        <v>434</v>
      </c>
    </row>
    <row r="540" spans="1:65" s="14" customFormat="1">
      <c r="B540" s="168"/>
      <c r="D540" s="162" t="s">
        <v>220</v>
      </c>
      <c r="E540" s="169" t="s">
        <v>1</v>
      </c>
      <c r="F540" s="170" t="s">
        <v>1330</v>
      </c>
      <c r="H540" s="171">
        <v>18</v>
      </c>
      <c r="L540" s="168"/>
      <c r="M540" s="172"/>
      <c r="N540" s="173"/>
      <c r="O540" s="173"/>
      <c r="P540" s="173"/>
      <c r="Q540" s="173"/>
      <c r="R540" s="173"/>
      <c r="S540" s="173"/>
      <c r="T540" s="174"/>
      <c r="AT540" s="169" t="s">
        <v>220</v>
      </c>
      <c r="AU540" s="169" t="s">
        <v>80</v>
      </c>
      <c r="AV540" s="14" t="s">
        <v>80</v>
      </c>
      <c r="AW540" s="14" t="s">
        <v>27</v>
      </c>
      <c r="AX540" s="14" t="s">
        <v>78</v>
      </c>
      <c r="AY540" s="169" t="s">
        <v>212</v>
      </c>
    </row>
    <row r="541" spans="1:65" s="2" customFormat="1" ht="21.75" customHeight="1">
      <c r="A541" s="30"/>
      <c r="B541" s="147"/>
      <c r="C541" s="182" t="s">
        <v>540</v>
      </c>
      <c r="D541" s="182" t="s">
        <v>311</v>
      </c>
      <c r="E541" s="183" t="s">
        <v>771</v>
      </c>
      <c r="F541" s="184" t="s">
        <v>772</v>
      </c>
      <c r="G541" s="185" t="s">
        <v>364</v>
      </c>
      <c r="H541" s="186">
        <v>75</v>
      </c>
      <c r="I541" s="187"/>
      <c r="J541" s="187">
        <f>ROUND(I541*H541,2)</f>
        <v>0</v>
      </c>
      <c r="K541" s="188"/>
      <c r="L541" s="189"/>
      <c r="M541" s="190" t="s">
        <v>1</v>
      </c>
      <c r="N541" s="191" t="s">
        <v>36</v>
      </c>
      <c r="O541" s="157">
        <v>0</v>
      </c>
      <c r="P541" s="157">
        <f>O541*H541</f>
        <v>0</v>
      </c>
      <c r="Q541" s="157">
        <v>0.50600000000000001</v>
      </c>
      <c r="R541" s="157">
        <f>Q541*H541</f>
        <v>37.950000000000003</v>
      </c>
      <c r="S541" s="157">
        <v>0</v>
      </c>
      <c r="T541" s="158">
        <f>S541*H541</f>
        <v>0</v>
      </c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R541" s="159" t="s">
        <v>252</v>
      </c>
      <c r="AT541" s="159" t="s">
        <v>311</v>
      </c>
      <c r="AU541" s="159" t="s">
        <v>80</v>
      </c>
      <c r="AY541" s="18" t="s">
        <v>212</v>
      </c>
      <c r="BE541" s="160">
        <f>IF(N541="základní",J541,0)</f>
        <v>0</v>
      </c>
      <c r="BF541" s="160">
        <f>IF(N541="snížená",J541,0)</f>
        <v>0</v>
      </c>
      <c r="BG541" s="160">
        <f>IF(N541="zákl. přenesená",J541,0)</f>
        <v>0</v>
      </c>
      <c r="BH541" s="160">
        <f>IF(N541="sníž. přenesená",J541,0)</f>
        <v>0</v>
      </c>
      <c r="BI541" s="160">
        <f>IF(N541="nulová",J541,0)</f>
        <v>0</v>
      </c>
      <c r="BJ541" s="18" t="s">
        <v>78</v>
      </c>
      <c r="BK541" s="160">
        <f>ROUND(I541*H541,2)</f>
        <v>0</v>
      </c>
      <c r="BL541" s="18" t="s">
        <v>218</v>
      </c>
      <c r="BM541" s="159" t="s">
        <v>773</v>
      </c>
    </row>
    <row r="542" spans="1:65" s="14" customFormat="1">
      <c r="B542" s="168"/>
      <c r="D542" s="162" t="s">
        <v>220</v>
      </c>
      <c r="E542" s="169" t="s">
        <v>1</v>
      </c>
      <c r="F542" s="170" t="s">
        <v>1331</v>
      </c>
      <c r="H542" s="171">
        <v>75</v>
      </c>
      <c r="L542" s="168"/>
      <c r="M542" s="172"/>
      <c r="N542" s="173"/>
      <c r="O542" s="173"/>
      <c r="P542" s="173"/>
      <c r="Q542" s="173"/>
      <c r="R542" s="173"/>
      <c r="S542" s="173"/>
      <c r="T542" s="174"/>
      <c r="AT542" s="169" t="s">
        <v>220</v>
      </c>
      <c r="AU542" s="169" t="s">
        <v>80</v>
      </c>
      <c r="AV542" s="14" t="s">
        <v>80</v>
      </c>
      <c r="AW542" s="14" t="s">
        <v>27</v>
      </c>
      <c r="AX542" s="14" t="s">
        <v>78</v>
      </c>
      <c r="AY542" s="169" t="s">
        <v>212</v>
      </c>
    </row>
    <row r="543" spans="1:65" s="2" customFormat="1" ht="21.75" customHeight="1">
      <c r="A543" s="30"/>
      <c r="B543" s="147"/>
      <c r="C543" s="182" t="s">
        <v>545</v>
      </c>
      <c r="D543" s="182" t="s">
        <v>311</v>
      </c>
      <c r="E543" s="183" t="s">
        <v>775</v>
      </c>
      <c r="F543" s="184" t="s">
        <v>776</v>
      </c>
      <c r="G543" s="185" t="s">
        <v>364</v>
      </c>
      <c r="H543" s="186">
        <v>7</v>
      </c>
      <c r="I543" s="187"/>
      <c r="J543" s="187">
        <f>ROUND(I543*H543,2)</f>
        <v>0</v>
      </c>
      <c r="K543" s="188"/>
      <c r="L543" s="189"/>
      <c r="M543" s="190" t="s">
        <v>1</v>
      </c>
      <c r="N543" s="191" t="s">
        <v>36</v>
      </c>
      <c r="O543" s="157">
        <v>0</v>
      </c>
      <c r="P543" s="157">
        <f>O543*H543</f>
        <v>0</v>
      </c>
      <c r="Q543" s="157">
        <v>1.0129999999999999</v>
      </c>
      <c r="R543" s="157">
        <f>Q543*H543</f>
        <v>7.0909999999999993</v>
      </c>
      <c r="S543" s="157">
        <v>0</v>
      </c>
      <c r="T543" s="158">
        <f>S543*H543</f>
        <v>0</v>
      </c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R543" s="159" t="s">
        <v>252</v>
      </c>
      <c r="AT543" s="159" t="s">
        <v>311</v>
      </c>
      <c r="AU543" s="159" t="s">
        <v>80</v>
      </c>
      <c r="AY543" s="18" t="s">
        <v>212</v>
      </c>
      <c r="BE543" s="160">
        <f>IF(N543="základní",J543,0)</f>
        <v>0</v>
      </c>
      <c r="BF543" s="160">
        <f>IF(N543="snížená",J543,0)</f>
        <v>0</v>
      </c>
      <c r="BG543" s="160">
        <f>IF(N543="zákl. přenesená",J543,0)</f>
        <v>0</v>
      </c>
      <c r="BH543" s="160">
        <f>IF(N543="sníž. přenesená",J543,0)</f>
        <v>0</v>
      </c>
      <c r="BI543" s="160">
        <f>IF(N543="nulová",J543,0)</f>
        <v>0</v>
      </c>
      <c r="BJ543" s="18" t="s">
        <v>78</v>
      </c>
      <c r="BK543" s="160">
        <f>ROUND(I543*H543,2)</f>
        <v>0</v>
      </c>
      <c r="BL543" s="18" t="s">
        <v>218</v>
      </c>
      <c r="BM543" s="159" t="s">
        <v>777</v>
      </c>
    </row>
    <row r="544" spans="1:65" s="14" customFormat="1">
      <c r="B544" s="168"/>
      <c r="D544" s="162" t="s">
        <v>220</v>
      </c>
      <c r="E544" s="169" t="s">
        <v>1</v>
      </c>
      <c r="F544" s="170" t="s">
        <v>1332</v>
      </c>
      <c r="H544" s="171">
        <v>7</v>
      </c>
      <c r="L544" s="168"/>
      <c r="M544" s="172"/>
      <c r="N544" s="173"/>
      <c r="O544" s="173"/>
      <c r="P544" s="173"/>
      <c r="Q544" s="173"/>
      <c r="R544" s="173"/>
      <c r="S544" s="173"/>
      <c r="T544" s="174"/>
      <c r="AT544" s="169" t="s">
        <v>220</v>
      </c>
      <c r="AU544" s="169" t="s">
        <v>80</v>
      </c>
      <c r="AV544" s="14" t="s">
        <v>80</v>
      </c>
      <c r="AW544" s="14" t="s">
        <v>27</v>
      </c>
      <c r="AX544" s="14" t="s">
        <v>78</v>
      </c>
      <c r="AY544" s="169" t="s">
        <v>212</v>
      </c>
    </row>
    <row r="545" spans="1:65" s="2" customFormat="1" ht="24.2" customHeight="1">
      <c r="A545" s="30"/>
      <c r="B545" s="147"/>
      <c r="C545" s="148" t="s">
        <v>805</v>
      </c>
      <c r="D545" s="148" t="s">
        <v>214</v>
      </c>
      <c r="E545" s="149" t="s">
        <v>436</v>
      </c>
      <c r="F545" s="150" t="s">
        <v>437</v>
      </c>
      <c r="G545" s="151" t="s">
        <v>364</v>
      </c>
      <c r="H545" s="152">
        <v>89</v>
      </c>
      <c r="I545" s="153"/>
      <c r="J545" s="153">
        <f>ROUND(I545*H545,2)</f>
        <v>0</v>
      </c>
      <c r="K545" s="154"/>
      <c r="L545" s="31"/>
      <c r="M545" s="155" t="s">
        <v>1</v>
      </c>
      <c r="N545" s="156" t="s">
        <v>36</v>
      </c>
      <c r="O545" s="157">
        <v>1.6639999999999999</v>
      </c>
      <c r="P545" s="157">
        <f>O545*H545</f>
        <v>148.096</v>
      </c>
      <c r="Q545" s="157">
        <v>1.248E-2</v>
      </c>
      <c r="R545" s="157">
        <f>Q545*H545</f>
        <v>1.1107199999999999</v>
      </c>
      <c r="S545" s="157">
        <v>0</v>
      </c>
      <c r="T545" s="158">
        <f>S545*H545</f>
        <v>0</v>
      </c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R545" s="159" t="s">
        <v>218</v>
      </c>
      <c r="AT545" s="159" t="s">
        <v>214</v>
      </c>
      <c r="AU545" s="159" t="s">
        <v>80</v>
      </c>
      <c r="AY545" s="18" t="s">
        <v>212</v>
      </c>
      <c r="BE545" s="160">
        <f>IF(N545="základní",J545,0)</f>
        <v>0</v>
      </c>
      <c r="BF545" s="160">
        <f>IF(N545="snížená",J545,0)</f>
        <v>0</v>
      </c>
      <c r="BG545" s="160">
        <f>IF(N545="zákl. přenesená",J545,0)</f>
        <v>0</v>
      </c>
      <c r="BH545" s="160">
        <f>IF(N545="sníž. přenesená",J545,0)</f>
        <v>0</v>
      </c>
      <c r="BI545" s="160">
        <f>IF(N545="nulová",J545,0)</f>
        <v>0</v>
      </c>
      <c r="BJ545" s="18" t="s">
        <v>78</v>
      </c>
      <c r="BK545" s="160">
        <f>ROUND(I545*H545,2)</f>
        <v>0</v>
      </c>
      <c r="BL545" s="18" t="s">
        <v>218</v>
      </c>
      <c r="BM545" s="159" t="s">
        <v>438</v>
      </c>
    </row>
    <row r="546" spans="1:65" s="2" customFormat="1" ht="24.2" customHeight="1">
      <c r="A546" s="30"/>
      <c r="B546" s="147"/>
      <c r="C546" s="182" t="s">
        <v>809</v>
      </c>
      <c r="D546" s="182" t="s">
        <v>311</v>
      </c>
      <c r="E546" s="183" t="s">
        <v>440</v>
      </c>
      <c r="F546" s="184" t="s">
        <v>441</v>
      </c>
      <c r="G546" s="185" t="s">
        <v>364</v>
      </c>
      <c r="H546" s="186">
        <v>89</v>
      </c>
      <c r="I546" s="187"/>
      <c r="J546" s="187">
        <f>ROUND(I546*H546,2)</f>
        <v>0</v>
      </c>
      <c r="K546" s="188"/>
      <c r="L546" s="189"/>
      <c r="M546" s="190" t="s">
        <v>1</v>
      </c>
      <c r="N546" s="191" t="s">
        <v>36</v>
      </c>
      <c r="O546" s="157">
        <v>0</v>
      </c>
      <c r="P546" s="157">
        <f>O546*H546</f>
        <v>0</v>
      </c>
      <c r="Q546" s="157">
        <v>0.58499999999999996</v>
      </c>
      <c r="R546" s="157">
        <f>Q546*H546</f>
        <v>52.064999999999998</v>
      </c>
      <c r="S546" s="157">
        <v>0</v>
      </c>
      <c r="T546" s="158">
        <f>S546*H546</f>
        <v>0</v>
      </c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R546" s="159" t="s">
        <v>252</v>
      </c>
      <c r="AT546" s="159" t="s">
        <v>311</v>
      </c>
      <c r="AU546" s="159" t="s">
        <v>80</v>
      </c>
      <c r="AY546" s="18" t="s">
        <v>212</v>
      </c>
      <c r="BE546" s="160">
        <f>IF(N546="základní",J546,0)</f>
        <v>0</v>
      </c>
      <c r="BF546" s="160">
        <f>IF(N546="snížená",J546,0)</f>
        <v>0</v>
      </c>
      <c r="BG546" s="160">
        <f>IF(N546="zákl. přenesená",J546,0)</f>
        <v>0</v>
      </c>
      <c r="BH546" s="160">
        <f>IF(N546="sníž. přenesená",J546,0)</f>
        <v>0</v>
      </c>
      <c r="BI546" s="160">
        <f>IF(N546="nulová",J546,0)</f>
        <v>0</v>
      </c>
      <c r="BJ546" s="18" t="s">
        <v>78</v>
      </c>
      <c r="BK546" s="160">
        <f>ROUND(I546*H546,2)</f>
        <v>0</v>
      </c>
      <c r="BL546" s="18" t="s">
        <v>218</v>
      </c>
      <c r="BM546" s="159" t="s">
        <v>442</v>
      </c>
    </row>
    <row r="547" spans="1:65" s="14" customFormat="1">
      <c r="B547" s="168"/>
      <c r="D547" s="162" t="s">
        <v>220</v>
      </c>
      <c r="E547" s="169" t="s">
        <v>1</v>
      </c>
      <c r="F547" s="170" t="s">
        <v>1333</v>
      </c>
      <c r="H547" s="171">
        <v>89</v>
      </c>
      <c r="L547" s="168"/>
      <c r="M547" s="172"/>
      <c r="N547" s="173"/>
      <c r="O547" s="173"/>
      <c r="P547" s="173"/>
      <c r="Q547" s="173"/>
      <c r="R547" s="173"/>
      <c r="S547" s="173"/>
      <c r="T547" s="174"/>
      <c r="AT547" s="169" t="s">
        <v>220</v>
      </c>
      <c r="AU547" s="169" t="s">
        <v>80</v>
      </c>
      <c r="AV547" s="14" t="s">
        <v>80</v>
      </c>
      <c r="AW547" s="14" t="s">
        <v>27</v>
      </c>
      <c r="AX547" s="14" t="s">
        <v>78</v>
      </c>
      <c r="AY547" s="169" t="s">
        <v>212</v>
      </c>
    </row>
    <row r="548" spans="1:65" s="2" customFormat="1" ht="24.2" customHeight="1">
      <c r="A548" s="30"/>
      <c r="B548" s="147"/>
      <c r="C548" s="148" t="s">
        <v>813</v>
      </c>
      <c r="D548" s="148" t="s">
        <v>214</v>
      </c>
      <c r="E548" s="149" t="s">
        <v>444</v>
      </c>
      <c r="F548" s="150" t="s">
        <v>445</v>
      </c>
      <c r="G548" s="151" t="s">
        <v>364</v>
      </c>
      <c r="H548" s="152">
        <v>89</v>
      </c>
      <c r="I548" s="153"/>
      <c r="J548" s="153">
        <f>ROUND(I548*H548,2)</f>
        <v>0</v>
      </c>
      <c r="K548" s="154"/>
      <c r="L548" s="31"/>
      <c r="M548" s="155" t="s">
        <v>1</v>
      </c>
      <c r="N548" s="156" t="s">
        <v>36</v>
      </c>
      <c r="O548" s="157">
        <v>2.08</v>
      </c>
      <c r="P548" s="157">
        <f>O548*H548</f>
        <v>185.12</v>
      </c>
      <c r="Q548" s="157">
        <v>2.8539999999999999E-2</v>
      </c>
      <c r="R548" s="157">
        <f>Q548*H548</f>
        <v>2.54006</v>
      </c>
      <c r="S548" s="157">
        <v>0</v>
      </c>
      <c r="T548" s="158">
        <f>S548*H548</f>
        <v>0</v>
      </c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R548" s="159" t="s">
        <v>218</v>
      </c>
      <c r="AT548" s="159" t="s">
        <v>214</v>
      </c>
      <c r="AU548" s="159" t="s">
        <v>80</v>
      </c>
      <c r="AY548" s="18" t="s">
        <v>212</v>
      </c>
      <c r="BE548" s="160">
        <f>IF(N548="základní",J548,0)</f>
        <v>0</v>
      </c>
      <c r="BF548" s="160">
        <f>IF(N548="snížená",J548,0)</f>
        <v>0</v>
      </c>
      <c r="BG548" s="160">
        <f>IF(N548="zákl. přenesená",J548,0)</f>
        <v>0</v>
      </c>
      <c r="BH548" s="160">
        <f>IF(N548="sníž. přenesená",J548,0)</f>
        <v>0</v>
      </c>
      <c r="BI548" s="160">
        <f>IF(N548="nulová",J548,0)</f>
        <v>0</v>
      </c>
      <c r="BJ548" s="18" t="s">
        <v>78</v>
      </c>
      <c r="BK548" s="160">
        <f>ROUND(I548*H548,2)</f>
        <v>0</v>
      </c>
      <c r="BL548" s="18" t="s">
        <v>218</v>
      </c>
      <c r="BM548" s="159" t="s">
        <v>446</v>
      </c>
    </row>
    <row r="549" spans="1:65" s="2" customFormat="1" ht="21.75" customHeight="1">
      <c r="A549" s="30"/>
      <c r="B549" s="147"/>
      <c r="C549" s="182" t="s">
        <v>817</v>
      </c>
      <c r="D549" s="182" t="s">
        <v>311</v>
      </c>
      <c r="E549" s="183" t="s">
        <v>448</v>
      </c>
      <c r="F549" s="184" t="s">
        <v>449</v>
      </c>
      <c r="G549" s="185" t="s">
        <v>364</v>
      </c>
      <c r="H549" s="186">
        <v>1</v>
      </c>
      <c r="I549" s="187"/>
      <c r="J549" s="187">
        <f>ROUND(I549*H549,2)</f>
        <v>0</v>
      </c>
      <c r="K549" s="188"/>
      <c r="L549" s="189"/>
      <c r="M549" s="190" t="s">
        <v>1</v>
      </c>
      <c r="N549" s="191" t="s">
        <v>36</v>
      </c>
      <c r="O549" s="157">
        <v>0</v>
      </c>
      <c r="P549" s="157">
        <f>O549*H549</f>
        <v>0</v>
      </c>
      <c r="Q549" s="157">
        <v>2.1</v>
      </c>
      <c r="R549" s="157">
        <f>Q549*H549</f>
        <v>2.1</v>
      </c>
      <c r="S549" s="157">
        <v>0</v>
      </c>
      <c r="T549" s="158">
        <f>S549*H549</f>
        <v>0</v>
      </c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R549" s="159" t="s">
        <v>252</v>
      </c>
      <c r="AT549" s="159" t="s">
        <v>311</v>
      </c>
      <c r="AU549" s="159" t="s">
        <v>80</v>
      </c>
      <c r="AY549" s="18" t="s">
        <v>212</v>
      </c>
      <c r="BE549" s="160">
        <f>IF(N549="základní",J549,0)</f>
        <v>0</v>
      </c>
      <c r="BF549" s="160">
        <f>IF(N549="snížená",J549,0)</f>
        <v>0</v>
      </c>
      <c r="BG549" s="160">
        <f>IF(N549="zákl. přenesená",J549,0)</f>
        <v>0</v>
      </c>
      <c r="BH549" s="160">
        <f>IF(N549="sníž. přenesená",J549,0)</f>
        <v>0</v>
      </c>
      <c r="BI549" s="160">
        <f>IF(N549="nulová",J549,0)</f>
        <v>0</v>
      </c>
      <c r="BJ549" s="18" t="s">
        <v>78</v>
      </c>
      <c r="BK549" s="160">
        <f>ROUND(I549*H549,2)</f>
        <v>0</v>
      </c>
      <c r="BL549" s="18" t="s">
        <v>218</v>
      </c>
      <c r="BM549" s="159" t="s">
        <v>450</v>
      </c>
    </row>
    <row r="550" spans="1:65" s="14" customFormat="1">
      <c r="B550" s="168"/>
      <c r="D550" s="162" t="s">
        <v>220</v>
      </c>
      <c r="E550" s="169" t="s">
        <v>1</v>
      </c>
      <c r="F550" s="170" t="s">
        <v>78</v>
      </c>
      <c r="H550" s="171">
        <v>1</v>
      </c>
      <c r="L550" s="168"/>
      <c r="M550" s="172"/>
      <c r="N550" s="173"/>
      <c r="O550" s="173"/>
      <c r="P550" s="173"/>
      <c r="Q550" s="173"/>
      <c r="R550" s="173"/>
      <c r="S550" s="173"/>
      <c r="T550" s="174"/>
      <c r="AT550" s="169" t="s">
        <v>220</v>
      </c>
      <c r="AU550" s="169" t="s">
        <v>80</v>
      </c>
      <c r="AV550" s="14" t="s">
        <v>80</v>
      </c>
      <c r="AW550" s="14" t="s">
        <v>27</v>
      </c>
      <c r="AX550" s="14" t="s">
        <v>78</v>
      </c>
      <c r="AY550" s="169" t="s">
        <v>212</v>
      </c>
    </row>
    <row r="551" spans="1:65" s="2" customFormat="1" ht="21.75" customHeight="1">
      <c r="A551" s="30"/>
      <c r="B551" s="147"/>
      <c r="C551" s="182" t="s">
        <v>821</v>
      </c>
      <c r="D551" s="182" t="s">
        <v>311</v>
      </c>
      <c r="E551" s="183" t="s">
        <v>781</v>
      </c>
      <c r="F551" s="184" t="s">
        <v>782</v>
      </c>
      <c r="G551" s="185" t="s">
        <v>364</v>
      </c>
      <c r="H551" s="186">
        <v>1</v>
      </c>
      <c r="I551" s="187"/>
      <c r="J551" s="187">
        <f>ROUND(I551*H551,2)</f>
        <v>0</v>
      </c>
      <c r="K551" s="188"/>
      <c r="L551" s="189"/>
      <c r="M551" s="190" t="s">
        <v>1</v>
      </c>
      <c r="N551" s="191" t="s">
        <v>36</v>
      </c>
      <c r="O551" s="157">
        <v>0</v>
      </c>
      <c r="P551" s="157">
        <f>O551*H551</f>
        <v>0</v>
      </c>
      <c r="Q551" s="157">
        <v>1.87</v>
      </c>
      <c r="R551" s="157">
        <f>Q551*H551</f>
        <v>1.87</v>
      </c>
      <c r="S551" s="157">
        <v>0</v>
      </c>
      <c r="T551" s="158">
        <f>S551*H551</f>
        <v>0</v>
      </c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R551" s="159" t="s">
        <v>252</v>
      </c>
      <c r="AT551" s="159" t="s">
        <v>311</v>
      </c>
      <c r="AU551" s="159" t="s">
        <v>80</v>
      </c>
      <c r="AY551" s="18" t="s">
        <v>212</v>
      </c>
      <c r="BE551" s="160">
        <f>IF(N551="základní",J551,0)</f>
        <v>0</v>
      </c>
      <c r="BF551" s="160">
        <f>IF(N551="snížená",J551,0)</f>
        <v>0</v>
      </c>
      <c r="BG551" s="160">
        <f>IF(N551="zákl. přenesená",J551,0)</f>
        <v>0</v>
      </c>
      <c r="BH551" s="160">
        <f>IF(N551="sníž. přenesená",J551,0)</f>
        <v>0</v>
      </c>
      <c r="BI551" s="160">
        <f>IF(N551="nulová",J551,0)</f>
        <v>0</v>
      </c>
      <c r="BJ551" s="18" t="s">
        <v>78</v>
      </c>
      <c r="BK551" s="160">
        <f>ROUND(I551*H551,2)</f>
        <v>0</v>
      </c>
      <c r="BL551" s="18" t="s">
        <v>218</v>
      </c>
      <c r="BM551" s="159" t="s">
        <v>783</v>
      </c>
    </row>
    <row r="552" spans="1:65" s="14" customFormat="1">
      <c r="B552" s="168"/>
      <c r="D552" s="162" t="s">
        <v>220</v>
      </c>
      <c r="E552" s="169" t="s">
        <v>1</v>
      </c>
      <c r="F552" s="170" t="s">
        <v>78</v>
      </c>
      <c r="H552" s="171">
        <v>1</v>
      </c>
      <c r="L552" s="168"/>
      <c r="M552" s="172"/>
      <c r="N552" s="173"/>
      <c r="O552" s="173"/>
      <c r="P552" s="173"/>
      <c r="Q552" s="173"/>
      <c r="R552" s="173"/>
      <c r="S552" s="173"/>
      <c r="T552" s="174"/>
      <c r="AT552" s="169" t="s">
        <v>220</v>
      </c>
      <c r="AU552" s="169" t="s">
        <v>80</v>
      </c>
      <c r="AV552" s="14" t="s">
        <v>80</v>
      </c>
      <c r="AW552" s="14" t="s">
        <v>27</v>
      </c>
      <c r="AX552" s="14" t="s">
        <v>78</v>
      </c>
      <c r="AY552" s="169" t="s">
        <v>212</v>
      </c>
    </row>
    <row r="553" spans="1:65" s="2" customFormat="1" ht="21.75" customHeight="1">
      <c r="A553" s="30"/>
      <c r="B553" s="147"/>
      <c r="C553" s="182" t="s">
        <v>824</v>
      </c>
      <c r="D553" s="182" t="s">
        <v>311</v>
      </c>
      <c r="E553" s="183" t="s">
        <v>785</v>
      </c>
      <c r="F553" s="184" t="s">
        <v>786</v>
      </c>
      <c r="G553" s="185" t="s">
        <v>364</v>
      </c>
      <c r="H553" s="186">
        <v>83</v>
      </c>
      <c r="I553" s="187"/>
      <c r="J553" s="187">
        <f>ROUND(I553*H553,2)</f>
        <v>0</v>
      </c>
      <c r="K553" s="188"/>
      <c r="L553" s="189"/>
      <c r="M553" s="190" t="s">
        <v>1</v>
      </c>
      <c r="N553" s="191" t="s">
        <v>36</v>
      </c>
      <c r="O553" s="157">
        <v>0</v>
      </c>
      <c r="P553" s="157">
        <f>O553*H553</f>
        <v>0</v>
      </c>
      <c r="Q553" s="157">
        <v>1.6</v>
      </c>
      <c r="R553" s="157">
        <f>Q553*H553</f>
        <v>132.80000000000001</v>
      </c>
      <c r="S553" s="157">
        <v>0</v>
      </c>
      <c r="T553" s="158">
        <f>S553*H553</f>
        <v>0</v>
      </c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R553" s="159" t="s">
        <v>252</v>
      </c>
      <c r="AT553" s="159" t="s">
        <v>311</v>
      </c>
      <c r="AU553" s="159" t="s">
        <v>80</v>
      </c>
      <c r="AY553" s="18" t="s">
        <v>212</v>
      </c>
      <c r="BE553" s="160">
        <f>IF(N553="základní",J553,0)</f>
        <v>0</v>
      </c>
      <c r="BF553" s="160">
        <f>IF(N553="snížená",J553,0)</f>
        <v>0</v>
      </c>
      <c r="BG553" s="160">
        <f>IF(N553="zákl. přenesená",J553,0)</f>
        <v>0</v>
      </c>
      <c r="BH553" s="160">
        <f>IF(N553="sníž. přenesená",J553,0)</f>
        <v>0</v>
      </c>
      <c r="BI553" s="160">
        <f>IF(N553="nulová",J553,0)</f>
        <v>0</v>
      </c>
      <c r="BJ553" s="18" t="s">
        <v>78</v>
      </c>
      <c r="BK553" s="160">
        <f>ROUND(I553*H553,2)</f>
        <v>0</v>
      </c>
      <c r="BL553" s="18" t="s">
        <v>218</v>
      </c>
      <c r="BM553" s="159" t="s">
        <v>787</v>
      </c>
    </row>
    <row r="554" spans="1:65" s="14" customFormat="1">
      <c r="B554" s="168"/>
      <c r="D554" s="162" t="s">
        <v>220</v>
      </c>
      <c r="E554" s="169" t="s">
        <v>1</v>
      </c>
      <c r="F554" s="170" t="s">
        <v>1334</v>
      </c>
      <c r="H554" s="171">
        <v>83</v>
      </c>
      <c r="L554" s="168"/>
      <c r="M554" s="172"/>
      <c r="N554" s="173"/>
      <c r="O554" s="173"/>
      <c r="P554" s="173"/>
      <c r="Q554" s="173"/>
      <c r="R554" s="173"/>
      <c r="S554" s="173"/>
      <c r="T554" s="174"/>
      <c r="AT554" s="169" t="s">
        <v>220</v>
      </c>
      <c r="AU554" s="169" t="s">
        <v>80</v>
      </c>
      <c r="AV554" s="14" t="s">
        <v>80</v>
      </c>
      <c r="AW554" s="14" t="s">
        <v>27</v>
      </c>
      <c r="AX554" s="14" t="s">
        <v>78</v>
      </c>
      <c r="AY554" s="169" t="s">
        <v>212</v>
      </c>
    </row>
    <row r="555" spans="1:65" s="2" customFormat="1" ht="24.2" customHeight="1">
      <c r="A555" s="30"/>
      <c r="B555" s="147"/>
      <c r="C555" s="182" t="s">
        <v>828</v>
      </c>
      <c r="D555" s="182" t="s">
        <v>311</v>
      </c>
      <c r="E555" s="183" t="s">
        <v>1335</v>
      </c>
      <c r="F555" s="184" t="s">
        <v>1336</v>
      </c>
      <c r="G555" s="185" t="s">
        <v>364</v>
      </c>
      <c r="H555" s="186">
        <v>1</v>
      </c>
      <c r="I555" s="187"/>
      <c r="J555" s="187">
        <f>ROUND(I555*H555,2)</f>
        <v>0</v>
      </c>
      <c r="K555" s="188"/>
      <c r="L555" s="189"/>
      <c r="M555" s="190" t="s">
        <v>1</v>
      </c>
      <c r="N555" s="191" t="s">
        <v>36</v>
      </c>
      <c r="O555" s="157">
        <v>0</v>
      </c>
      <c r="P555" s="157">
        <f>O555*H555</f>
        <v>0</v>
      </c>
      <c r="Q555" s="157">
        <v>1.1599999999999999</v>
      </c>
      <c r="R555" s="157">
        <f>Q555*H555</f>
        <v>1.1599999999999999</v>
      </c>
      <c r="S555" s="157">
        <v>0</v>
      </c>
      <c r="T555" s="158">
        <f>S555*H555</f>
        <v>0</v>
      </c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R555" s="159" t="s">
        <v>252</v>
      </c>
      <c r="AT555" s="159" t="s">
        <v>311</v>
      </c>
      <c r="AU555" s="159" t="s">
        <v>80</v>
      </c>
      <c r="AY555" s="18" t="s">
        <v>212</v>
      </c>
      <c r="BE555" s="160">
        <f>IF(N555="základní",J555,0)</f>
        <v>0</v>
      </c>
      <c r="BF555" s="160">
        <f>IF(N555="snížená",J555,0)</f>
        <v>0</v>
      </c>
      <c r="BG555" s="160">
        <f>IF(N555="zákl. přenesená",J555,0)</f>
        <v>0</v>
      </c>
      <c r="BH555" s="160">
        <f>IF(N555="sníž. přenesená",J555,0)</f>
        <v>0</v>
      </c>
      <c r="BI555" s="160">
        <f>IF(N555="nulová",J555,0)</f>
        <v>0</v>
      </c>
      <c r="BJ555" s="18" t="s">
        <v>78</v>
      </c>
      <c r="BK555" s="160">
        <f>ROUND(I555*H555,2)</f>
        <v>0</v>
      </c>
      <c r="BL555" s="18" t="s">
        <v>218</v>
      </c>
      <c r="BM555" s="159" t="s">
        <v>1337</v>
      </c>
    </row>
    <row r="556" spans="1:65" s="2" customFormat="1" ht="24.2" customHeight="1">
      <c r="A556" s="30"/>
      <c r="B556" s="147"/>
      <c r="C556" s="182" t="s">
        <v>832</v>
      </c>
      <c r="D556" s="182" t="s">
        <v>311</v>
      </c>
      <c r="E556" s="183" t="s">
        <v>1338</v>
      </c>
      <c r="F556" s="184" t="s">
        <v>1336</v>
      </c>
      <c r="G556" s="185" t="s">
        <v>364</v>
      </c>
      <c r="H556" s="186">
        <v>3</v>
      </c>
      <c r="I556" s="187"/>
      <c r="J556" s="187">
        <f>ROUND(I556*H556,2)</f>
        <v>0</v>
      </c>
      <c r="K556" s="188"/>
      <c r="L556" s="189"/>
      <c r="M556" s="190" t="s">
        <v>1</v>
      </c>
      <c r="N556" s="191" t="s">
        <v>36</v>
      </c>
      <c r="O556" s="157">
        <v>0</v>
      </c>
      <c r="P556" s="157">
        <f>O556*H556</f>
        <v>0</v>
      </c>
      <c r="Q556" s="157">
        <v>1.1599999999999999</v>
      </c>
      <c r="R556" s="157">
        <f>Q556*H556</f>
        <v>3.4799999999999995</v>
      </c>
      <c r="S556" s="157">
        <v>0</v>
      </c>
      <c r="T556" s="158">
        <f>S556*H556</f>
        <v>0</v>
      </c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R556" s="159" t="s">
        <v>252</v>
      </c>
      <c r="AT556" s="159" t="s">
        <v>311</v>
      </c>
      <c r="AU556" s="159" t="s">
        <v>80</v>
      </c>
      <c r="AY556" s="18" t="s">
        <v>212</v>
      </c>
      <c r="BE556" s="160">
        <f>IF(N556="základní",J556,0)</f>
        <v>0</v>
      </c>
      <c r="BF556" s="160">
        <f>IF(N556="snížená",J556,0)</f>
        <v>0</v>
      </c>
      <c r="BG556" s="160">
        <f>IF(N556="zákl. přenesená",J556,0)</f>
        <v>0</v>
      </c>
      <c r="BH556" s="160">
        <f>IF(N556="sníž. přenesená",J556,0)</f>
        <v>0</v>
      </c>
      <c r="BI556" s="160">
        <f>IF(N556="nulová",J556,0)</f>
        <v>0</v>
      </c>
      <c r="BJ556" s="18" t="s">
        <v>78</v>
      </c>
      <c r="BK556" s="160">
        <f>ROUND(I556*H556,2)</f>
        <v>0</v>
      </c>
      <c r="BL556" s="18" t="s">
        <v>218</v>
      </c>
      <c r="BM556" s="159" t="s">
        <v>1339</v>
      </c>
    </row>
    <row r="557" spans="1:65" s="2" customFormat="1" ht="24.2" customHeight="1">
      <c r="A557" s="30"/>
      <c r="B557" s="147"/>
      <c r="C557" s="148" t="s">
        <v>837</v>
      </c>
      <c r="D557" s="148" t="s">
        <v>214</v>
      </c>
      <c r="E557" s="149" t="s">
        <v>452</v>
      </c>
      <c r="F557" s="150" t="s">
        <v>453</v>
      </c>
      <c r="G557" s="151" t="s">
        <v>364</v>
      </c>
      <c r="H557" s="152">
        <v>89</v>
      </c>
      <c r="I557" s="153"/>
      <c r="J557" s="153">
        <f>ROUND(I557*H557,2)</f>
        <v>0</v>
      </c>
      <c r="K557" s="154"/>
      <c r="L557" s="31"/>
      <c r="M557" s="155" t="s">
        <v>1</v>
      </c>
      <c r="N557" s="156" t="s">
        <v>36</v>
      </c>
      <c r="O557" s="157">
        <v>1.694</v>
      </c>
      <c r="P557" s="157">
        <f>O557*H557</f>
        <v>150.76599999999999</v>
      </c>
      <c r="Q557" s="157">
        <v>0.21734000000000001</v>
      </c>
      <c r="R557" s="157">
        <f>Q557*H557</f>
        <v>19.343260000000001</v>
      </c>
      <c r="S557" s="157">
        <v>0</v>
      </c>
      <c r="T557" s="158">
        <f>S557*H557</f>
        <v>0</v>
      </c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R557" s="159" t="s">
        <v>218</v>
      </c>
      <c r="AT557" s="159" t="s">
        <v>214</v>
      </c>
      <c r="AU557" s="159" t="s">
        <v>80</v>
      </c>
      <c r="AY557" s="18" t="s">
        <v>212</v>
      </c>
      <c r="BE557" s="160">
        <f>IF(N557="základní",J557,0)</f>
        <v>0</v>
      </c>
      <c r="BF557" s="160">
        <f>IF(N557="snížená",J557,0)</f>
        <v>0</v>
      </c>
      <c r="BG557" s="160">
        <f>IF(N557="zákl. přenesená",J557,0)</f>
        <v>0</v>
      </c>
      <c r="BH557" s="160">
        <f>IF(N557="sníž. přenesená",J557,0)</f>
        <v>0</v>
      </c>
      <c r="BI557" s="160">
        <f>IF(N557="nulová",J557,0)</f>
        <v>0</v>
      </c>
      <c r="BJ557" s="18" t="s">
        <v>78</v>
      </c>
      <c r="BK557" s="160">
        <f>ROUND(I557*H557,2)</f>
        <v>0</v>
      </c>
      <c r="BL557" s="18" t="s">
        <v>218</v>
      </c>
      <c r="BM557" s="159" t="s">
        <v>454</v>
      </c>
    </row>
    <row r="558" spans="1:65" s="2" customFormat="1" ht="24.2" customHeight="1">
      <c r="A558" s="30"/>
      <c r="B558" s="147"/>
      <c r="C558" s="182" t="s">
        <v>841</v>
      </c>
      <c r="D558" s="182" t="s">
        <v>311</v>
      </c>
      <c r="E558" s="183" t="s">
        <v>460</v>
      </c>
      <c r="F558" s="184" t="s">
        <v>461</v>
      </c>
      <c r="G558" s="185" t="s">
        <v>364</v>
      </c>
      <c r="H558" s="186">
        <v>45</v>
      </c>
      <c r="I558" s="187"/>
      <c r="J558" s="187">
        <f>ROUND(I558*H558,2)</f>
        <v>0</v>
      </c>
      <c r="K558" s="188"/>
      <c r="L558" s="189"/>
      <c r="M558" s="190" t="s">
        <v>1</v>
      </c>
      <c r="N558" s="191" t="s">
        <v>36</v>
      </c>
      <c r="O558" s="157">
        <v>0</v>
      </c>
      <c r="P558" s="157">
        <f>O558*H558</f>
        <v>0</v>
      </c>
      <c r="Q558" s="157">
        <v>0.112</v>
      </c>
      <c r="R558" s="157">
        <f>Q558*H558</f>
        <v>5.04</v>
      </c>
      <c r="S558" s="157">
        <v>0</v>
      </c>
      <c r="T558" s="158">
        <f>S558*H558</f>
        <v>0</v>
      </c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R558" s="159" t="s">
        <v>252</v>
      </c>
      <c r="AT558" s="159" t="s">
        <v>311</v>
      </c>
      <c r="AU558" s="159" t="s">
        <v>80</v>
      </c>
      <c r="AY558" s="18" t="s">
        <v>212</v>
      </c>
      <c r="BE558" s="160">
        <f>IF(N558="základní",J558,0)</f>
        <v>0</v>
      </c>
      <c r="BF558" s="160">
        <f>IF(N558="snížená",J558,0)</f>
        <v>0</v>
      </c>
      <c r="BG558" s="160">
        <f>IF(N558="zákl. přenesená",J558,0)</f>
        <v>0</v>
      </c>
      <c r="BH558" s="160">
        <f>IF(N558="sníž. přenesená",J558,0)</f>
        <v>0</v>
      </c>
      <c r="BI558" s="160">
        <f>IF(N558="nulová",J558,0)</f>
        <v>0</v>
      </c>
      <c r="BJ558" s="18" t="s">
        <v>78</v>
      </c>
      <c r="BK558" s="160">
        <f>ROUND(I558*H558,2)</f>
        <v>0</v>
      </c>
      <c r="BL558" s="18" t="s">
        <v>218</v>
      </c>
      <c r="BM558" s="159" t="s">
        <v>462</v>
      </c>
    </row>
    <row r="559" spans="1:65" s="14" customFormat="1">
      <c r="B559" s="168"/>
      <c r="D559" s="162" t="s">
        <v>220</v>
      </c>
      <c r="E559" s="169" t="s">
        <v>1</v>
      </c>
      <c r="F559" s="170" t="s">
        <v>1340</v>
      </c>
      <c r="H559" s="171">
        <v>45</v>
      </c>
      <c r="L559" s="168"/>
      <c r="M559" s="172"/>
      <c r="N559" s="173"/>
      <c r="O559" s="173"/>
      <c r="P559" s="173"/>
      <c r="Q559" s="173"/>
      <c r="R559" s="173"/>
      <c r="S559" s="173"/>
      <c r="T559" s="174"/>
      <c r="AT559" s="169" t="s">
        <v>220</v>
      </c>
      <c r="AU559" s="169" t="s">
        <v>80</v>
      </c>
      <c r="AV559" s="14" t="s">
        <v>80</v>
      </c>
      <c r="AW559" s="14" t="s">
        <v>27</v>
      </c>
      <c r="AX559" s="14" t="s">
        <v>78</v>
      </c>
      <c r="AY559" s="169" t="s">
        <v>212</v>
      </c>
    </row>
    <row r="560" spans="1:65" s="2" customFormat="1" ht="24.2" customHeight="1">
      <c r="A560" s="30"/>
      <c r="B560" s="147"/>
      <c r="C560" s="182" t="s">
        <v>845</v>
      </c>
      <c r="D560" s="182" t="s">
        <v>311</v>
      </c>
      <c r="E560" s="183" t="s">
        <v>1341</v>
      </c>
      <c r="F560" s="184" t="s">
        <v>1342</v>
      </c>
      <c r="G560" s="185" t="s">
        <v>364</v>
      </c>
      <c r="H560" s="186">
        <v>44</v>
      </c>
      <c r="I560" s="187"/>
      <c r="J560" s="187">
        <f>ROUND(I560*H560,2)</f>
        <v>0</v>
      </c>
      <c r="K560" s="188"/>
      <c r="L560" s="189"/>
      <c r="M560" s="190" t="s">
        <v>1</v>
      </c>
      <c r="N560" s="191" t="s">
        <v>36</v>
      </c>
      <c r="O560" s="157">
        <v>0</v>
      </c>
      <c r="P560" s="157">
        <f>O560*H560</f>
        <v>0</v>
      </c>
      <c r="Q560" s="157">
        <v>0.16200000000000001</v>
      </c>
      <c r="R560" s="157">
        <f>Q560*H560</f>
        <v>7.1280000000000001</v>
      </c>
      <c r="S560" s="157">
        <v>0</v>
      </c>
      <c r="T560" s="158">
        <f>S560*H560</f>
        <v>0</v>
      </c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R560" s="159" t="s">
        <v>252</v>
      </c>
      <c r="AT560" s="159" t="s">
        <v>311</v>
      </c>
      <c r="AU560" s="159" t="s">
        <v>80</v>
      </c>
      <c r="AY560" s="18" t="s">
        <v>212</v>
      </c>
      <c r="BE560" s="160">
        <f>IF(N560="základní",J560,0)</f>
        <v>0</v>
      </c>
      <c r="BF560" s="160">
        <f>IF(N560="snížená",J560,0)</f>
        <v>0</v>
      </c>
      <c r="BG560" s="160">
        <f>IF(N560="zákl. přenesená",J560,0)</f>
        <v>0</v>
      </c>
      <c r="BH560" s="160">
        <f>IF(N560="sníž. přenesená",J560,0)</f>
        <v>0</v>
      </c>
      <c r="BI560" s="160">
        <f>IF(N560="nulová",J560,0)</f>
        <v>0</v>
      </c>
      <c r="BJ560" s="18" t="s">
        <v>78</v>
      </c>
      <c r="BK560" s="160">
        <f>ROUND(I560*H560,2)</f>
        <v>0</v>
      </c>
      <c r="BL560" s="18" t="s">
        <v>218</v>
      </c>
      <c r="BM560" s="159" t="s">
        <v>1343</v>
      </c>
    </row>
    <row r="561" spans="1:65" s="14" customFormat="1">
      <c r="B561" s="168"/>
      <c r="D561" s="162" t="s">
        <v>220</v>
      </c>
      <c r="E561" s="169" t="s">
        <v>1</v>
      </c>
      <c r="F561" s="170" t="s">
        <v>1344</v>
      </c>
      <c r="H561" s="171">
        <v>44</v>
      </c>
      <c r="L561" s="168"/>
      <c r="M561" s="172"/>
      <c r="N561" s="173"/>
      <c r="O561" s="173"/>
      <c r="P561" s="173"/>
      <c r="Q561" s="173"/>
      <c r="R561" s="173"/>
      <c r="S561" s="173"/>
      <c r="T561" s="174"/>
      <c r="AT561" s="169" t="s">
        <v>220</v>
      </c>
      <c r="AU561" s="169" t="s">
        <v>80</v>
      </c>
      <c r="AV561" s="14" t="s">
        <v>80</v>
      </c>
      <c r="AW561" s="14" t="s">
        <v>27</v>
      </c>
      <c r="AX561" s="14" t="s">
        <v>78</v>
      </c>
      <c r="AY561" s="169" t="s">
        <v>212</v>
      </c>
    </row>
    <row r="562" spans="1:65" s="2" customFormat="1" ht="24.2" customHeight="1">
      <c r="A562" s="30"/>
      <c r="B562" s="147"/>
      <c r="C562" s="148" t="s">
        <v>1345</v>
      </c>
      <c r="D562" s="148" t="s">
        <v>214</v>
      </c>
      <c r="E562" s="149" t="s">
        <v>464</v>
      </c>
      <c r="F562" s="150" t="s">
        <v>465</v>
      </c>
      <c r="G562" s="151" t="s">
        <v>364</v>
      </c>
      <c r="H562" s="152">
        <v>190</v>
      </c>
      <c r="I562" s="153"/>
      <c r="J562" s="153">
        <f>ROUND(I562*H562,2)</f>
        <v>0</v>
      </c>
      <c r="K562" s="154"/>
      <c r="L562" s="31"/>
      <c r="M562" s="155" t="s">
        <v>1</v>
      </c>
      <c r="N562" s="156" t="s">
        <v>36</v>
      </c>
      <c r="O562" s="157">
        <v>0</v>
      </c>
      <c r="P562" s="157">
        <f>O562*H562</f>
        <v>0</v>
      </c>
      <c r="Q562" s="157">
        <v>2E-3</v>
      </c>
      <c r="R562" s="157">
        <f>Q562*H562</f>
        <v>0.38</v>
      </c>
      <c r="S562" s="157">
        <v>0</v>
      </c>
      <c r="T562" s="158">
        <f>S562*H562</f>
        <v>0</v>
      </c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R562" s="159" t="s">
        <v>218</v>
      </c>
      <c r="AT562" s="159" t="s">
        <v>214</v>
      </c>
      <c r="AU562" s="159" t="s">
        <v>80</v>
      </c>
      <c r="AY562" s="18" t="s">
        <v>212</v>
      </c>
      <c r="BE562" s="160">
        <f>IF(N562="základní",J562,0)</f>
        <v>0</v>
      </c>
      <c r="BF562" s="160">
        <f>IF(N562="snížená",J562,0)</f>
        <v>0</v>
      </c>
      <c r="BG562" s="160">
        <f>IF(N562="zákl. přenesená",J562,0)</f>
        <v>0</v>
      </c>
      <c r="BH562" s="160">
        <f>IF(N562="sníž. přenesená",J562,0)</f>
        <v>0</v>
      </c>
      <c r="BI562" s="160">
        <f>IF(N562="nulová",J562,0)</f>
        <v>0</v>
      </c>
      <c r="BJ562" s="18" t="s">
        <v>78</v>
      </c>
      <c r="BK562" s="160">
        <f>ROUND(I562*H562,2)</f>
        <v>0</v>
      </c>
      <c r="BL562" s="18" t="s">
        <v>218</v>
      </c>
      <c r="BM562" s="159" t="s">
        <v>466</v>
      </c>
    </row>
    <row r="563" spans="1:65" s="14" customFormat="1">
      <c r="B563" s="168"/>
      <c r="D563" s="162" t="s">
        <v>220</v>
      </c>
      <c r="E563" s="169" t="s">
        <v>1</v>
      </c>
      <c r="F563" s="170" t="s">
        <v>1346</v>
      </c>
      <c r="H563" s="171">
        <v>190</v>
      </c>
      <c r="L563" s="168"/>
      <c r="M563" s="172"/>
      <c r="N563" s="173"/>
      <c r="O563" s="173"/>
      <c r="P563" s="173"/>
      <c r="Q563" s="173"/>
      <c r="R563" s="173"/>
      <c r="S563" s="173"/>
      <c r="T563" s="174"/>
      <c r="AT563" s="169" t="s">
        <v>220</v>
      </c>
      <c r="AU563" s="169" t="s">
        <v>80</v>
      </c>
      <c r="AV563" s="14" t="s">
        <v>80</v>
      </c>
      <c r="AW563" s="14" t="s">
        <v>27</v>
      </c>
      <c r="AX563" s="14" t="s">
        <v>78</v>
      </c>
      <c r="AY563" s="169" t="s">
        <v>212</v>
      </c>
    </row>
    <row r="564" spans="1:65" s="2" customFormat="1" ht="24.2" customHeight="1">
      <c r="A564" s="30"/>
      <c r="B564" s="147"/>
      <c r="C564" s="148" t="s">
        <v>849</v>
      </c>
      <c r="D564" s="148" t="s">
        <v>214</v>
      </c>
      <c r="E564" s="149" t="s">
        <v>790</v>
      </c>
      <c r="F564" s="150" t="s">
        <v>791</v>
      </c>
      <c r="G564" s="151" t="s">
        <v>470</v>
      </c>
      <c r="H564" s="152">
        <v>99</v>
      </c>
      <c r="I564" s="153"/>
      <c r="J564" s="153">
        <f t="shared" ref="J564:J578" si="0">ROUND(I564*H564,2)</f>
        <v>0</v>
      </c>
      <c r="K564" s="154"/>
      <c r="L564" s="31"/>
      <c r="M564" s="155" t="s">
        <v>1</v>
      </c>
      <c r="N564" s="156" t="s">
        <v>36</v>
      </c>
      <c r="O564" s="157">
        <v>0.84399999999999997</v>
      </c>
      <c r="P564" s="157">
        <f t="shared" ref="P564:P578" si="1">O564*H564</f>
        <v>83.555999999999997</v>
      </c>
      <c r="Q564" s="157">
        <v>3.1E-4</v>
      </c>
      <c r="R564" s="157">
        <f t="shared" ref="R564:R578" si="2">Q564*H564</f>
        <v>3.0689999999999999E-2</v>
      </c>
      <c r="S564" s="157">
        <v>0</v>
      </c>
      <c r="T564" s="158">
        <f t="shared" ref="T564:T578" si="3">S564*H564</f>
        <v>0</v>
      </c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R564" s="159" t="s">
        <v>218</v>
      </c>
      <c r="AT564" s="159" t="s">
        <v>214</v>
      </c>
      <c r="AU564" s="159" t="s">
        <v>80</v>
      </c>
      <c r="AY564" s="18" t="s">
        <v>212</v>
      </c>
      <c r="BE564" s="160">
        <f t="shared" ref="BE564:BE578" si="4">IF(N564="základní",J564,0)</f>
        <v>0</v>
      </c>
      <c r="BF564" s="160">
        <f t="shared" ref="BF564:BF578" si="5">IF(N564="snížená",J564,0)</f>
        <v>0</v>
      </c>
      <c r="BG564" s="160">
        <f t="shared" ref="BG564:BG578" si="6">IF(N564="zákl. přenesená",J564,0)</f>
        <v>0</v>
      </c>
      <c r="BH564" s="160">
        <f t="shared" ref="BH564:BH578" si="7">IF(N564="sníž. přenesená",J564,0)</f>
        <v>0</v>
      </c>
      <c r="BI564" s="160">
        <f t="shared" ref="BI564:BI578" si="8">IF(N564="nulová",J564,0)</f>
        <v>0</v>
      </c>
      <c r="BJ564" s="18" t="s">
        <v>78</v>
      </c>
      <c r="BK564" s="160">
        <f t="shared" ref="BK564:BK578" si="9">ROUND(I564*H564,2)</f>
        <v>0</v>
      </c>
      <c r="BL564" s="18" t="s">
        <v>218</v>
      </c>
      <c r="BM564" s="159" t="s">
        <v>471</v>
      </c>
    </row>
    <row r="565" spans="1:65" s="2" customFormat="1" ht="21.75" customHeight="1">
      <c r="A565" s="30"/>
      <c r="B565" s="147"/>
      <c r="C565" s="148" t="s">
        <v>853</v>
      </c>
      <c r="D565" s="148" t="s">
        <v>214</v>
      </c>
      <c r="E565" s="149" t="s">
        <v>473</v>
      </c>
      <c r="F565" s="150" t="s">
        <v>474</v>
      </c>
      <c r="G565" s="151" t="s">
        <v>249</v>
      </c>
      <c r="H565" s="152">
        <v>3136.9</v>
      </c>
      <c r="I565" s="153"/>
      <c r="J565" s="153">
        <f t="shared" si="0"/>
        <v>0</v>
      </c>
      <c r="K565" s="154"/>
      <c r="L565" s="31"/>
      <c r="M565" s="155" t="s">
        <v>1</v>
      </c>
      <c r="N565" s="156" t="s">
        <v>36</v>
      </c>
      <c r="O565" s="157">
        <v>2.3E-2</v>
      </c>
      <c r="P565" s="157">
        <f t="shared" si="1"/>
        <v>72.148700000000005</v>
      </c>
      <c r="Q565" s="157">
        <v>6.9999999999999994E-5</v>
      </c>
      <c r="R565" s="157">
        <f t="shared" si="2"/>
        <v>0.219583</v>
      </c>
      <c r="S565" s="157">
        <v>0</v>
      </c>
      <c r="T565" s="158">
        <f t="shared" si="3"/>
        <v>0</v>
      </c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R565" s="159" t="s">
        <v>218</v>
      </c>
      <c r="AT565" s="159" t="s">
        <v>214</v>
      </c>
      <c r="AU565" s="159" t="s">
        <v>80</v>
      </c>
      <c r="AY565" s="18" t="s">
        <v>212</v>
      </c>
      <c r="BE565" s="160">
        <f t="shared" si="4"/>
        <v>0</v>
      </c>
      <c r="BF565" s="160">
        <f t="shared" si="5"/>
        <v>0</v>
      </c>
      <c r="BG565" s="160">
        <f t="shared" si="6"/>
        <v>0</v>
      </c>
      <c r="BH565" s="160">
        <f t="shared" si="7"/>
        <v>0</v>
      </c>
      <c r="BI565" s="160">
        <f t="shared" si="8"/>
        <v>0</v>
      </c>
      <c r="BJ565" s="18" t="s">
        <v>78</v>
      </c>
      <c r="BK565" s="160">
        <f t="shared" si="9"/>
        <v>0</v>
      </c>
      <c r="BL565" s="18" t="s">
        <v>218</v>
      </c>
      <c r="BM565" s="159" t="s">
        <v>475</v>
      </c>
    </row>
    <row r="566" spans="1:65" s="2" customFormat="1" ht="37.9" customHeight="1">
      <c r="A566" s="30"/>
      <c r="B566" s="147"/>
      <c r="C566" s="148" t="s">
        <v>857</v>
      </c>
      <c r="D566" s="148" t="s">
        <v>214</v>
      </c>
      <c r="E566" s="149" t="s">
        <v>477</v>
      </c>
      <c r="F566" s="150" t="s">
        <v>478</v>
      </c>
      <c r="G566" s="151" t="s">
        <v>364</v>
      </c>
      <c r="H566" s="152">
        <v>67</v>
      </c>
      <c r="I566" s="153"/>
      <c r="J566" s="153">
        <f t="shared" si="0"/>
        <v>0</v>
      </c>
      <c r="K566" s="154"/>
      <c r="L566" s="31"/>
      <c r="M566" s="155" t="s">
        <v>1</v>
      </c>
      <c r="N566" s="156" t="s">
        <v>36</v>
      </c>
      <c r="O566" s="157">
        <v>0.68300000000000005</v>
      </c>
      <c r="P566" s="157">
        <f t="shared" si="1"/>
        <v>45.761000000000003</v>
      </c>
      <c r="Q566" s="157">
        <v>0</v>
      </c>
      <c r="R566" s="157">
        <f t="shared" si="2"/>
        <v>0</v>
      </c>
      <c r="S566" s="157">
        <v>0</v>
      </c>
      <c r="T566" s="158">
        <f t="shared" si="3"/>
        <v>0</v>
      </c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R566" s="159" t="s">
        <v>218</v>
      </c>
      <c r="AT566" s="159" t="s">
        <v>214</v>
      </c>
      <c r="AU566" s="159" t="s">
        <v>80</v>
      </c>
      <c r="AY566" s="18" t="s">
        <v>212</v>
      </c>
      <c r="BE566" s="160">
        <f t="shared" si="4"/>
        <v>0</v>
      </c>
      <c r="BF566" s="160">
        <f t="shared" si="5"/>
        <v>0</v>
      </c>
      <c r="BG566" s="160">
        <f t="shared" si="6"/>
        <v>0</v>
      </c>
      <c r="BH566" s="160">
        <f t="shared" si="7"/>
        <v>0</v>
      </c>
      <c r="BI566" s="160">
        <f t="shared" si="8"/>
        <v>0</v>
      </c>
      <c r="BJ566" s="18" t="s">
        <v>78</v>
      </c>
      <c r="BK566" s="160">
        <f t="shared" si="9"/>
        <v>0</v>
      </c>
      <c r="BL566" s="18" t="s">
        <v>218</v>
      </c>
      <c r="BM566" s="159" t="s">
        <v>479</v>
      </c>
    </row>
    <row r="567" spans="1:65" s="2" customFormat="1" ht="16.5" customHeight="1">
      <c r="A567" s="30"/>
      <c r="B567" s="147"/>
      <c r="C567" s="182" t="s">
        <v>1347</v>
      </c>
      <c r="D567" s="182" t="s">
        <v>311</v>
      </c>
      <c r="E567" s="183" t="s">
        <v>481</v>
      </c>
      <c r="F567" s="184" t="s">
        <v>482</v>
      </c>
      <c r="G567" s="185" t="s">
        <v>364</v>
      </c>
      <c r="H567" s="186">
        <v>67</v>
      </c>
      <c r="I567" s="187"/>
      <c r="J567" s="187">
        <f t="shared" si="0"/>
        <v>0</v>
      </c>
      <c r="K567" s="188"/>
      <c r="L567" s="189"/>
      <c r="M567" s="190" t="s">
        <v>1</v>
      </c>
      <c r="N567" s="191" t="s">
        <v>36</v>
      </c>
      <c r="O567" s="157">
        <v>0</v>
      </c>
      <c r="P567" s="157">
        <f t="shared" si="1"/>
        <v>0</v>
      </c>
      <c r="Q567" s="157">
        <v>6.4999999999999997E-4</v>
      </c>
      <c r="R567" s="157">
        <f t="shared" si="2"/>
        <v>4.3549999999999998E-2</v>
      </c>
      <c r="S567" s="157">
        <v>0</v>
      </c>
      <c r="T567" s="158">
        <f t="shared" si="3"/>
        <v>0</v>
      </c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R567" s="159" t="s">
        <v>252</v>
      </c>
      <c r="AT567" s="159" t="s">
        <v>311</v>
      </c>
      <c r="AU567" s="159" t="s">
        <v>80</v>
      </c>
      <c r="AY567" s="18" t="s">
        <v>212</v>
      </c>
      <c r="BE567" s="160">
        <f t="shared" si="4"/>
        <v>0</v>
      </c>
      <c r="BF567" s="160">
        <f t="shared" si="5"/>
        <v>0</v>
      </c>
      <c r="BG567" s="160">
        <f t="shared" si="6"/>
        <v>0</v>
      </c>
      <c r="BH567" s="160">
        <f t="shared" si="7"/>
        <v>0</v>
      </c>
      <c r="BI567" s="160">
        <f t="shared" si="8"/>
        <v>0</v>
      </c>
      <c r="BJ567" s="18" t="s">
        <v>78</v>
      </c>
      <c r="BK567" s="160">
        <f t="shared" si="9"/>
        <v>0</v>
      </c>
      <c r="BL567" s="18" t="s">
        <v>218</v>
      </c>
      <c r="BM567" s="159" t="s">
        <v>483</v>
      </c>
    </row>
    <row r="568" spans="1:65" s="2" customFormat="1" ht="37.9" customHeight="1">
      <c r="A568" s="30"/>
      <c r="B568" s="147"/>
      <c r="C568" s="148" t="s">
        <v>1348</v>
      </c>
      <c r="D568" s="148" t="s">
        <v>214</v>
      </c>
      <c r="E568" s="149" t="s">
        <v>793</v>
      </c>
      <c r="F568" s="150" t="s">
        <v>794</v>
      </c>
      <c r="G568" s="151" t="s">
        <v>364</v>
      </c>
      <c r="H568" s="152">
        <v>5</v>
      </c>
      <c r="I568" s="153"/>
      <c r="J568" s="153">
        <f t="shared" si="0"/>
        <v>0</v>
      </c>
      <c r="K568" s="154"/>
      <c r="L568" s="31"/>
      <c r="M568" s="155" t="s">
        <v>1</v>
      </c>
      <c r="N568" s="156" t="s">
        <v>36</v>
      </c>
      <c r="O568" s="157">
        <v>0.745</v>
      </c>
      <c r="P568" s="157">
        <f t="shared" si="1"/>
        <v>3.7250000000000001</v>
      </c>
      <c r="Q568" s="157">
        <v>1.0000000000000001E-5</v>
      </c>
      <c r="R568" s="157">
        <f t="shared" si="2"/>
        <v>5.0000000000000002E-5</v>
      </c>
      <c r="S568" s="157">
        <v>0</v>
      </c>
      <c r="T568" s="158">
        <f t="shared" si="3"/>
        <v>0</v>
      </c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R568" s="159" t="s">
        <v>218</v>
      </c>
      <c r="AT568" s="159" t="s">
        <v>214</v>
      </c>
      <c r="AU568" s="159" t="s">
        <v>80</v>
      </c>
      <c r="AY568" s="18" t="s">
        <v>212</v>
      </c>
      <c r="BE568" s="160">
        <f t="shared" si="4"/>
        <v>0</v>
      </c>
      <c r="BF568" s="160">
        <f t="shared" si="5"/>
        <v>0</v>
      </c>
      <c r="BG568" s="160">
        <f t="shared" si="6"/>
        <v>0</v>
      </c>
      <c r="BH568" s="160">
        <f t="shared" si="7"/>
        <v>0</v>
      </c>
      <c r="BI568" s="160">
        <f t="shared" si="8"/>
        <v>0</v>
      </c>
      <c r="BJ568" s="18" t="s">
        <v>78</v>
      </c>
      <c r="BK568" s="160">
        <f t="shared" si="9"/>
        <v>0</v>
      </c>
      <c r="BL568" s="18" t="s">
        <v>218</v>
      </c>
      <c r="BM568" s="159" t="s">
        <v>795</v>
      </c>
    </row>
    <row r="569" spans="1:65" s="2" customFormat="1" ht="16.5" customHeight="1">
      <c r="A569" s="30"/>
      <c r="B569" s="147"/>
      <c r="C569" s="182" t="s">
        <v>1349</v>
      </c>
      <c r="D569" s="182" t="s">
        <v>311</v>
      </c>
      <c r="E569" s="183" t="s">
        <v>796</v>
      </c>
      <c r="F569" s="184" t="s">
        <v>797</v>
      </c>
      <c r="G569" s="185" t="s">
        <v>364</v>
      </c>
      <c r="H569" s="186">
        <v>5</v>
      </c>
      <c r="I569" s="187"/>
      <c r="J569" s="187">
        <f t="shared" si="0"/>
        <v>0</v>
      </c>
      <c r="K569" s="188"/>
      <c r="L569" s="189"/>
      <c r="M569" s="190" t="s">
        <v>1</v>
      </c>
      <c r="N569" s="191" t="s">
        <v>36</v>
      </c>
      <c r="O569" s="157">
        <v>0</v>
      </c>
      <c r="P569" s="157">
        <f t="shared" si="1"/>
        <v>0</v>
      </c>
      <c r="Q569" s="157">
        <v>1.4E-3</v>
      </c>
      <c r="R569" s="157">
        <f t="shared" si="2"/>
        <v>7.0000000000000001E-3</v>
      </c>
      <c r="S569" s="157">
        <v>0</v>
      </c>
      <c r="T569" s="158">
        <f t="shared" si="3"/>
        <v>0</v>
      </c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R569" s="159" t="s">
        <v>252</v>
      </c>
      <c r="AT569" s="159" t="s">
        <v>311</v>
      </c>
      <c r="AU569" s="159" t="s">
        <v>80</v>
      </c>
      <c r="AY569" s="18" t="s">
        <v>212</v>
      </c>
      <c r="BE569" s="160">
        <f t="shared" si="4"/>
        <v>0</v>
      </c>
      <c r="BF569" s="160">
        <f t="shared" si="5"/>
        <v>0</v>
      </c>
      <c r="BG569" s="160">
        <f t="shared" si="6"/>
        <v>0</v>
      </c>
      <c r="BH569" s="160">
        <f t="shared" si="7"/>
        <v>0</v>
      </c>
      <c r="BI569" s="160">
        <f t="shared" si="8"/>
        <v>0</v>
      </c>
      <c r="BJ569" s="18" t="s">
        <v>78</v>
      </c>
      <c r="BK569" s="160">
        <f t="shared" si="9"/>
        <v>0</v>
      </c>
      <c r="BL569" s="18" t="s">
        <v>218</v>
      </c>
      <c r="BM569" s="159" t="s">
        <v>798</v>
      </c>
    </row>
    <row r="570" spans="1:65" s="2" customFormat="1" ht="37.9" customHeight="1">
      <c r="A570" s="30"/>
      <c r="B570" s="147"/>
      <c r="C570" s="148" t="s">
        <v>861</v>
      </c>
      <c r="D570" s="148" t="s">
        <v>214</v>
      </c>
      <c r="E570" s="149" t="s">
        <v>485</v>
      </c>
      <c r="F570" s="150" t="s">
        <v>486</v>
      </c>
      <c r="G570" s="151" t="s">
        <v>364</v>
      </c>
      <c r="H570" s="152">
        <v>67</v>
      </c>
      <c r="I570" s="153"/>
      <c r="J570" s="153">
        <f t="shared" si="0"/>
        <v>0</v>
      </c>
      <c r="K570" s="154"/>
      <c r="L570" s="31"/>
      <c r="M570" s="155" t="s">
        <v>1</v>
      </c>
      <c r="N570" s="156" t="s">
        <v>36</v>
      </c>
      <c r="O570" s="157">
        <v>0.68300000000000005</v>
      </c>
      <c r="P570" s="157">
        <f t="shared" si="1"/>
        <v>45.761000000000003</v>
      </c>
      <c r="Q570" s="157">
        <v>0</v>
      </c>
      <c r="R570" s="157">
        <f t="shared" si="2"/>
        <v>0</v>
      </c>
      <c r="S570" s="157">
        <v>0</v>
      </c>
      <c r="T570" s="158">
        <f t="shared" si="3"/>
        <v>0</v>
      </c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R570" s="159" t="s">
        <v>218</v>
      </c>
      <c r="AT570" s="159" t="s">
        <v>214</v>
      </c>
      <c r="AU570" s="159" t="s">
        <v>80</v>
      </c>
      <c r="AY570" s="18" t="s">
        <v>212</v>
      </c>
      <c r="BE570" s="160">
        <f t="shared" si="4"/>
        <v>0</v>
      </c>
      <c r="BF570" s="160">
        <f t="shared" si="5"/>
        <v>0</v>
      </c>
      <c r="BG570" s="160">
        <f t="shared" si="6"/>
        <v>0</v>
      </c>
      <c r="BH570" s="160">
        <f t="shared" si="7"/>
        <v>0</v>
      </c>
      <c r="BI570" s="160">
        <f t="shared" si="8"/>
        <v>0</v>
      </c>
      <c r="BJ570" s="18" t="s">
        <v>78</v>
      </c>
      <c r="BK570" s="160">
        <f t="shared" si="9"/>
        <v>0</v>
      </c>
      <c r="BL570" s="18" t="s">
        <v>218</v>
      </c>
      <c r="BM570" s="159" t="s">
        <v>487</v>
      </c>
    </row>
    <row r="571" spans="1:65" s="2" customFormat="1" ht="16.5" customHeight="1">
      <c r="A571" s="30"/>
      <c r="B571" s="147"/>
      <c r="C571" s="182" t="s">
        <v>865</v>
      </c>
      <c r="D571" s="182" t="s">
        <v>311</v>
      </c>
      <c r="E571" s="183" t="s">
        <v>489</v>
      </c>
      <c r="F571" s="184" t="s">
        <v>490</v>
      </c>
      <c r="G571" s="185" t="s">
        <v>364</v>
      </c>
      <c r="H571" s="186">
        <v>67</v>
      </c>
      <c r="I571" s="187"/>
      <c r="J571" s="187">
        <f t="shared" si="0"/>
        <v>0</v>
      </c>
      <c r="K571" s="188"/>
      <c r="L571" s="189"/>
      <c r="M571" s="190" t="s">
        <v>1</v>
      </c>
      <c r="N571" s="191" t="s">
        <v>36</v>
      </c>
      <c r="O571" s="157">
        <v>0</v>
      </c>
      <c r="P571" s="157">
        <f t="shared" si="1"/>
        <v>0</v>
      </c>
      <c r="Q571" s="157">
        <v>2.9E-4</v>
      </c>
      <c r="R571" s="157">
        <f t="shared" si="2"/>
        <v>1.9429999999999999E-2</v>
      </c>
      <c r="S571" s="157">
        <v>0</v>
      </c>
      <c r="T571" s="158">
        <f t="shared" si="3"/>
        <v>0</v>
      </c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R571" s="159" t="s">
        <v>252</v>
      </c>
      <c r="AT571" s="159" t="s">
        <v>311</v>
      </c>
      <c r="AU571" s="159" t="s">
        <v>80</v>
      </c>
      <c r="AY571" s="18" t="s">
        <v>212</v>
      </c>
      <c r="BE571" s="160">
        <f t="shared" si="4"/>
        <v>0</v>
      </c>
      <c r="BF571" s="160">
        <f t="shared" si="5"/>
        <v>0</v>
      </c>
      <c r="BG571" s="160">
        <f t="shared" si="6"/>
        <v>0</v>
      </c>
      <c r="BH571" s="160">
        <f t="shared" si="7"/>
        <v>0</v>
      </c>
      <c r="BI571" s="160">
        <f t="shared" si="8"/>
        <v>0</v>
      </c>
      <c r="BJ571" s="18" t="s">
        <v>78</v>
      </c>
      <c r="BK571" s="160">
        <f t="shared" si="9"/>
        <v>0</v>
      </c>
      <c r="BL571" s="18" t="s">
        <v>218</v>
      </c>
      <c r="BM571" s="159" t="s">
        <v>491</v>
      </c>
    </row>
    <row r="572" spans="1:65" s="2" customFormat="1" ht="37.9" customHeight="1">
      <c r="A572" s="30"/>
      <c r="B572" s="147"/>
      <c r="C572" s="148" t="s">
        <v>869</v>
      </c>
      <c r="D572" s="148" t="s">
        <v>214</v>
      </c>
      <c r="E572" s="149" t="s">
        <v>806</v>
      </c>
      <c r="F572" s="150" t="s">
        <v>807</v>
      </c>
      <c r="G572" s="151" t="s">
        <v>364</v>
      </c>
      <c r="H572" s="152">
        <v>5</v>
      </c>
      <c r="I572" s="153"/>
      <c r="J572" s="153">
        <f t="shared" si="0"/>
        <v>0</v>
      </c>
      <c r="K572" s="154"/>
      <c r="L572" s="31"/>
      <c r="M572" s="155" t="s">
        <v>1</v>
      </c>
      <c r="N572" s="156" t="s">
        <v>36</v>
      </c>
      <c r="O572" s="157">
        <v>0.745</v>
      </c>
      <c r="P572" s="157">
        <f t="shared" si="1"/>
        <v>3.7250000000000001</v>
      </c>
      <c r="Q572" s="157">
        <v>1.0000000000000001E-5</v>
      </c>
      <c r="R572" s="157">
        <f t="shared" si="2"/>
        <v>5.0000000000000002E-5</v>
      </c>
      <c r="S572" s="157">
        <v>0</v>
      </c>
      <c r="T572" s="158">
        <f t="shared" si="3"/>
        <v>0</v>
      </c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R572" s="159" t="s">
        <v>218</v>
      </c>
      <c r="AT572" s="159" t="s">
        <v>214</v>
      </c>
      <c r="AU572" s="159" t="s">
        <v>80</v>
      </c>
      <c r="AY572" s="18" t="s">
        <v>212</v>
      </c>
      <c r="BE572" s="160">
        <f t="shared" si="4"/>
        <v>0</v>
      </c>
      <c r="BF572" s="160">
        <f t="shared" si="5"/>
        <v>0</v>
      </c>
      <c r="BG572" s="160">
        <f t="shared" si="6"/>
        <v>0</v>
      </c>
      <c r="BH572" s="160">
        <f t="shared" si="7"/>
        <v>0</v>
      </c>
      <c r="BI572" s="160">
        <f t="shared" si="8"/>
        <v>0</v>
      </c>
      <c r="BJ572" s="18" t="s">
        <v>78</v>
      </c>
      <c r="BK572" s="160">
        <f t="shared" si="9"/>
        <v>0</v>
      </c>
      <c r="BL572" s="18" t="s">
        <v>218</v>
      </c>
      <c r="BM572" s="159" t="s">
        <v>808</v>
      </c>
    </row>
    <row r="573" spans="1:65" s="2" customFormat="1" ht="16.5" customHeight="1">
      <c r="A573" s="30"/>
      <c r="B573" s="147"/>
      <c r="C573" s="182" t="s">
        <v>873</v>
      </c>
      <c r="D573" s="182" t="s">
        <v>311</v>
      </c>
      <c r="E573" s="183" t="s">
        <v>810</v>
      </c>
      <c r="F573" s="184" t="s">
        <v>811</v>
      </c>
      <c r="G573" s="185" t="s">
        <v>364</v>
      </c>
      <c r="H573" s="186">
        <v>5</v>
      </c>
      <c r="I573" s="187"/>
      <c r="J573" s="187">
        <f t="shared" si="0"/>
        <v>0</v>
      </c>
      <c r="K573" s="188"/>
      <c r="L573" s="189"/>
      <c r="M573" s="190" t="s">
        <v>1</v>
      </c>
      <c r="N573" s="191" t="s">
        <v>36</v>
      </c>
      <c r="O573" s="157">
        <v>0</v>
      </c>
      <c r="P573" s="157">
        <f t="shared" si="1"/>
        <v>0</v>
      </c>
      <c r="Q573" s="157">
        <v>5.0000000000000001E-4</v>
      </c>
      <c r="R573" s="157">
        <f t="shared" si="2"/>
        <v>2.5000000000000001E-3</v>
      </c>
      <c r="S573" s="157">
        <v>0</v>
      </c>
      <c r="T573" s="158">
        <f t="shared" si="3"/>
        <v>0</v>
      </c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R573" s="159" t="s">
        <v>252</v>
      </c>
      <c r="AT573" s="159" t="s">
        <v>311</v>
      </c>
      <c r="AU573" s="159" t="s">
        <v>80</v>
      </c>
      <c r="AY573" s="18" t="s">
        <v>212</v>
      </c>
      <c r="BE573" s="160">
        <f t="shared" si="4"/>
        <v>0</v>
      </c>
      <c r="BF573" s="160">
        <f t="shared" si="5"/>
        <v>0</v>
      </c>
      <c r="BG573" s="160">
        <f t="shared" si="6"/>
        <v>0</v>
      </c>
      <c r="BH573" s="160">
        <f t="shared" si="7"/>
        <v>0</v>
      </c>
      <c r="BI573" s="160">
        <f t="shared" si="8"/>
        <v>0</v>
      </c>
      <c r="BJ573" s="18" t="s">
        <v>78</v>
      </c>
      <c r="BK573" s="160">
        <f t="shared" si="9"/>
        <v>0</v>
      </c>
      <c r="BL573" s="18" t="s">
        <v>218</v>
      </c>
      <c r="BM573" s="159" t="s">
        <v>812</v>
      </c>
    </row>
    <row r="574" spans="1:65" s="2" customFormat="1" ht="37.9" customHeight="1">
      <c r="A574" s="30"/>
      <c r="B574" s="147"/>
      <c r="C574" s="148" t="s">
        <v>877</v>
      </c>
      <c r="D574" s="148" t="s">
        <v>214</v>
      </c>
      <c r="E574" s="149" t="s">
        <v>822</v>
      </c>
      <c r="F574" s="150" t="s">
        <v>823</v>
      </c>
      <c r="G574" s="151" t="s">
        <v>364</v>
      </c>
      <c r="H574" s="152">
        <v>2</v>
      </c>
      <c r="I574" s="153"/>
      <c r="J574" s="153">
        <f t="shared" si="0"/>
        <v>0</v>
      </c>
      <c r="K574" s="154"/>
      <c r="L574" s="31"/>
      <c r="M574" s="155" t="s">
        <v>1</v>
      </c>
      <c r="N574" s="156" t="s">
        <v>36</v>
      </c>
      <c r="O574" s="157">
        <v>1.8640000000000001</v>
      </c>
      <c r="P574" s="157">
        <f t="shared" si="1"/>
        <v>3.7280000000000002</v>
      </c>
      <c r="Q574" s="157">
        <v>2.0000000000000002E-5</v>
      </c>
      <c r="R574" s="157">
        <f t="shared" si="2"/>
        <v>4.0000000000000003E-5</v>
      </c>
      <c r="S574" s="157">
        <v>0</v>
      </c>
      <c r="T574" s="158">
        <f t="shared" si="3"/>
        <v>0</v>
      </c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R574" s="159" t="s">
        <v>218</v>
      </c>
      <c r="AT574" s="159" t="s">
        <v>214</v>
      </c>
      <c r="AU574" s="159" t="s">
        <v>80</v>
      </c>
      <c r="AY574" s="18" t="s">
        <v>212</v>
      </c>
      <c r="BE574" s="160">
        <f t="shared" si="4"/>
        <v>0</v>
      </c>
      <c r="BF574" s="160">
        <f t="shared" si="5"/>
        <v>0</v>
      </c>
      <c r="BG574" s="160">
        <f t="shared" si="6"/>
        <v>0</v>
      </c>
      <c r="BH574" s="160">
        <f t="shared" si="7"/>
        <v>0</v>
      </c>
      <c r="BI574" s="160">
        <f t="shared" si="8"/>
        <v>0</v>
      </c>
      <c r="BJ574" s="18" t="s">
        <v>78</v>
      </c>
      <c r="BK574" s="160">
        <f t="shared" si="9"/>
        <v>0</v>
      </c>
      <c r="BL574" s="18" t="s">
        <v>218</v>
      </c>
      <c r="BM574" s="159" t="s">
        <v>495</v>
      </c>
    </row>
    <row r="575" spans="1:65" s="2" customFormat="1" ht="16.5" customHeight="1">
      <c r="A575" s="30"/>
      <c r="B575" s="147"/>
      <c r="C575" s="182" t="s">
        <v>881</v>
      </c>
      <c r="D575" s="182" t="s">
        <v>311</v>
      </c>
      <c r="E575" s="183" t="s">
        <v>825</v>
      </c>
      <c r="F575" s="184" t="s">
        <v>1350</v>
      </c>
      <c r="G575" s="185" t="s">
        <v>364</v>
      </c>
      <c r="H575" s="186">
        <v>2</v>
      </c>
      <c r="I575" s="187"/>
      <c r="J575" s="187">
        <f t="shared" si="0"/>
        <v>0</v>
      </c>
      <c r="K575" s="188"/>
      <c r="L575" s="189"/>
      <c r="M575" s="190" t="s">
        <v>1</v>
      </c>
      <c r="N575" s="191" t="s">
        <v>36</v>
      </c>
      <c r="O575" s="157">
        <v>0</v>
      </c>
      <c r="P575" s="157">
        <f t="shared" si="1"/>
        <v>0</v>
      </c>
      <c r="Q575" s="157">
        <v>8.5000000000000006E-3</v>
      </c>
      <c r="R575" s="157">
        <f t="shared" si="2"/>
        <v>1.7000000000000001E-2</v>
      </c>
      <c r="S575" s="157">
        <v>0</v>
      </c>
      <c r="T575" s="158">
        <f t="shared" si="3"/>
        <v>0</v>
      </c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R575" s="159" t="s">
        <v>252</v>
      </c>
      <c r="AT575" s="159" t="s">
        <v>311</v>
      </c>
      <c r="AU575" s="159" t="s">
        <v>80</v>
      </c>
      <c r="AY575" s="18" t="s">
        <v>212</v>
      </c>
      <c r="BE575" s="160">
        <f t="shared" si="4"/>
        <v>0</v>
      </c>
      <c r="BF575" s="160">
        <f t="shared" si="5"/>
        <v>0</v>
      </c>
      <c r="BG575" s="160">
        <f t="shared" si="6"/>
        <v>0</v>
      </c>
      <c r="BH575" s="160">
        <f t="shared" si="7"/>
        <v>0</v>
      </c>
      <c r="BI575" s="160">
        <f t="shared" si="8"/>
        <v>0</v>
      </c>
      <c r="BJ575" s="18" t="s">
        <v>78</v>
      </c>
      <c r="BK575" s="160">
        <f t="shared" si="9"/>
        <v>0</v>
      </c>
      <c r="BL575" s="18" t="s">
        <v>218</v>
      </c>
      <c r="BM575" s="159" t="s">
        <v>827</v>
      </c>
    </row>
    <row r="576" spans="1:65" s="2" customFormat="1" ht="37.9" customHeight="1">
      <c r="A576" s="30"/>
      <c r="B576" s="147"/>
      <c r="C576" s="148" t="s">
        <v>885</v>
      </c>
      <c r="D576" s="148" t="s">
        <v>214</v>
      </c>
      <c r="E576" s="149" t="s">
        <v>1351</v>
      </c>
      <c r="F576" s="150" t="s">
        <v>1352</v>
      </c>
      <c r="G576" s="151" t="s">
        <v>364</v>
      </c>
      <c r="H576" s="152">
        <v>70</v>
      </c>
      <c r="I576" s="153"/>
      <c r="J576" s="153">
        <f t="shared" si="0"/>
        <v>0</v>
      </c>
      <c r="K576" s="154"/>
      <c r="L576" s="31"/>
      <c r="M576" s="155" t="s">
        <v>1</v>
      </c>
      <c r="N576" s="156" t="s">
        <v>36</v>
      </c>
      <c r="O576" s="157">
        <v>1.3480000000000001</v>
      </c>
      <c r="P576" s="157">
        <f t="shared" si="1"/>
        <v>94.36</v>
      </c>
      <c r="Q576" s="157">
        <v>2.0000000000000002E-5</v>
      </c>
      <c r="R576" s="157">
        <f t="shared" si="2"/>
        <v>1.4000000000000002E-3</v>
      </c>
      <c r="S576" s="157">
        <v>0</v>
      </c>
      <c r="T576" s="158">
        <f t="shared" si="3"/>
        <v>0</v>
      </c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R576" s="159" t="s">
        <v>218</v>
      </c>
      <c r="AT576" s="159" t="s">
        <v>214</v>
      </c>
      <c r="AU576" s="159" t="s">
        <v>80</v>
      </c>
      <c r="AY576" s="18" t="s">
        <v>212</v>
      </c>
      <c r="BE576" s="160">
        <f t="shared" si="4"/>
        <v>0</v>
      </c>
      <c r="BF576" s="160">
        <f t="shared" si="5"/>
        <v>0</v>
      </c>
      <c r="BG576" s="160">
        <f t="shared" si="6"/>
        <v>0</v>
      </c>
      <c r="BH576" s="160">
        <f t="shared" si="7"/>
        <v>0</v>
      </c>
      <c r="BI576" s="160">
        <f t="shared" si="8"/>
        <v>0</v>
      </c>
      <c r="BJ576" s="18" t="s">
        <v>78</v>
      </c>
      <c r="BK576" s="160">
        <f t="shared" si="9"/>
        <v>0</v>
      </c>
      <c r="BL576" s="18" t="s">
        <v>218</v>
      </c>
      <c r="BM576" s="159" t="s">
        <v>1353</v>
      </c>
    </row>
    <row r="577" spans="1:65" s="2" customFormat="1" ht="16.5" customHeight="1">
      <c r="A577" s="30"/>
      <c r="B577" s="147"/>
      <c r="C577" s="182" t="s">
        <v>889</v>
      </c>
      <c r="D577" s="182" t="s">
        <v>311</v>
      </c>
      <c r="E577" s="183" t="s">
        <v>1354</v>
      </c>
      <c r="F577" s="184" t="s">
        <v>1355</v>
      </c>
      <c r="G577" s="185" t="s">
        <v>364</v>
      </c>
      <c r="H577" s="186">
        <v>5</v>
      </c>
      <c r="I577" s="187"/>
      <c r="J577" s="187">
        <f t="shared" si="0"/>
        <v>0</v>
      </c>
      <c r="K577" s="188"/>
      <c r="L577" s="189"/>
      <c r="M577" s="190" t="s">
        <v>1</v>
      </c>
      <c r="N577" s="191" t="s">
        <v>36</v>
      </c>
      <c r="O577" s="157">
        <v>0</v>
      </c>
      <c r="P577" s="157">
        <f t="shared" si="1"/>
        <v>0</v>
      </c>
      <c r="Q577" s="157">
        <v>4.4999999999999997E-3</v>
      </c>
      <c r="R577" s="157">
        <f t="shared" si="2"/>
        <v>2.2499999999999999E-2</v>
      </c>
      <c r="S577" s="157">
        <v>0</v>
      </c>
      <c r="T577" s="158">
        <f t="shared" si="3"/>
        <v>0</v>
      </c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R577" s="159" t="s">
        <v>252</v>
      </c>
      <c r="AT577" s="159" t="s">
        <v>311</v>
      </c>
      <c r="AU577" s="159" t="s">
        <v>80</v>
      </c>
      <c r="AY577" s="18" t="s">
        <v>212</v>
      </c>
      <c r="BE577" s="160">
        <f t="shared" si="4"/>
        <v>0</v>
      </c>
      <c r="BF577" s="160">
        <f t="shared" si="5"/>
        <v>0</v>
      </c>
      <c r="BG577" s="160">
        <f t="shared" si="6"/>
        <v>0</v>
      </c>
      <c r="BH577" s="160">
        <f t="shared" si="7"/>
        <v>0</v>
      </c>
      <c r="BI577" s="160">
        <f t="shared" si="8"/>
        <v>0</v>
      </c>
      <c r="BJ577" s="18" t="s">
        <v>78</v>
      </c>
      <c r="BK577" s="160">
        <f t="shared" si="9"/>
        <v>0</v>
      </c>
      <c r="BL577" s="18" t="s">
        <v>218</v>
      </c>
      <c r="BM577" s="159" t="s">
        <v>1356</v>
      </c>
    </row>
    <row r="578" spans="1:65" s="2" customFormat="1" ht="16.5" customHeight="1">
      <c r="A578" s="30"/>
      <c r="B578" s="147"/>
      <c r="C578" s="182" t="s">
        <v>893</v>
      </c>
      <c r="D578" s="182" t="s">
        <v>311</v>
      </c>
      <c r="E578" s="183" t="s">
        <v>1357</v>
      </c>
      <c r="F578" s="184" t="s">
        <v>1358</v>
      </c>
      <c r="G578" s="185" t="s">
        <v>364</v>
      </c>
      <c r="H578" s="186">
        <v>65</v>
      </c>
      <c r="I578" s="187"/>
      <c r="J578" s="187">
        <f t="shared" si="0"/>
        <v>0</v>
      </c>
      <c r="K578" s="188"/>
      <c r="L578" s="189"/>
      <c r="M578" s="190" t="s">
        <v>1</v>
      </c>
      <c r="N578" s="191" t="s">
        <v>36</v>
      </c>
      <c r="O578" s="157">
        <v>0</v>
      </c>
      <c r="P578" s="157">
        <f t="shared" si="1"/>
        <v>0</v>
      </c>
      <c r="Q578" s="157">
        <v>3.7000000000000002E-3</v>
      </c>
      <c r="R578" s="157">
        <f t="shared" si="2"/>
        <v>0.24050000000000002</v>
      </c>
      <c r="S578" s="157">
        <v>0</v>
      </c>
      <c r="T578" s="158">
        <f t="shared" si="3"/>
        <v>0</v>
      </c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R578" s="159" t="s">
        <v>252</v>
      </c>
      <c r="AT578" s="159" t="s">
        <v>311</v>
      </c>
      <c r="AU578" s="159" t="s">
        <v>80</v>
      </c>
      <c r="AY578" s="18" t="s">
        <v>212</v>
      </c>
      <c r="BE578" s="160">
        <f t="shared" si="4"/>
        <v>0</v>
      </c>
      <c r="BF578" s="160">
        <f t="shared" si="5"/>
        <v>0</v>
      </c>
      <c r="BG578" s="160">
        <f t="shared" si="6"/>
        <v>0</v>
      </c>
      <c r="BH578" s="160">
        <f t="shared" si="7"/>
        <v>0</v>
      </c>
      <c r="BI578" s="160">
        <f t="shared" si="8"/>
        <v>0</v>
      </c>
      <c r="BJ578" s="18" t="s">
        <v>78</v>
      </c>
      <c r="BK578" s="160">
        <f t="shared" si="9"/>
        <v>0</v>
      </c>
      <c r="BL578" s="18" t="s">
        <v>218</v>
      </c>
      <c r="BM578" s="159" t="s">
        <v>1359</v>
      </c>
    </row>
    <row r="579" spans="1:65" s="12" customFormat="1" ht="22.9" customHeight="1">
      <c r="B579" s="135"/>
      <c r="D579" s="136" t="s">
        <v>70</v>
      </c>
      <c r="E579" s="145" t="s">
        <v>257</v>
      </c>
      <c r="F579" s="145" t="s">
        <v>500</v>
      </c>
      <c r="J579" s="146">
        <f>BK579</f>
        <v>0</v>
      </c>
      <c r="L579" s="135"/>
      <c r="M579" s="139"/>
      <c r="N579" s="140"/>
      <c r="O579" s="140"/>
      <c r="P579" s="141">
        <f>SUM(P580:P582)</f>
        <v>3355.4340000000002</v>
      </c>
      <c r="Q579" s="140"/>
      <c r="R579" s="141">
        <f>SUM(R580:R582)</f>
        <v>0.12806999999999999</v>
      </c>
      <c r="S579" s="140"/>
      <c r="T579" s="142">
        <f>SUM(T580:T582)</f>
        <v>0</v>
      </c>
      <c r="AR579" s="136" t="s">
        <v>78</v>
      </c>
      <c r="AT579" s="143" t="s">
        <v>70</v>
      </c>
      <c r="AU579" s="143" t="s">
        <v>78</v>
      </c>
      <c r="AY579" s="136" t="s">
        <v>212</v>
      </c>
      <c r="BK579" s="144">
        <f>SUM(BK580:BK582)</f>
        <v>0</v>
      </c>
    </row>
    <row r="580" spans="1:65" s="2" customFormat="1" ht="37.9" customHeight="1">
      <c r="A580" s="30"/>
      <c r="B580" s="147"/>
      <c r="C580" s="148" t="s">
        <v>514</v>
      </c>
      <c r="D580" s="148" t="s">
        <v>214</v>
      </c>
      <c r="E580" s="149" t="s">
        <v>502</v>
      </c>
      <c r="F580" s="150" t="s">
        <v>503</v>
      </c>
      <c r="G580" s="151" t="s">
        <v>249</v>
      </c>
      <c r="H580" s="152">
        <v>4269</v>
      </c>
      <c r="I580" s="153"/>
      <c r="J580" s="153">
        <f>ROUND(I580*H580,2)</f>
        <v>0</v>
      </c>
      <c r="K580" s="154"/>
      <c r="L580" s="31"/>
      <c r="M580" s="155" t="s">
        <v>1</v>
      </c>
      <c r="N580" s="156" t="s">
        <v>36</v>
      </c>
      <c r="O580" s="157">
        <v>0.13900000000000001</v>
      </c>
      <c r="P580" s="157">
        <f>O580*H580</f>
        <v>593.39100000000008</v>
      </c>
      <c r="Q580" s="157">
        <v>0</v>
      </c>
      <c r="R580" s="157">
        <f>Q580*H580</f>
        <v>0</v>
      </c>
      <c r="S580" s="157">
        <v>0</v>
      </c>
      <c r="T580" s="158">
        <f>S580*H580</f>
        <v>0</v>
      </c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R580" s="159" t="s">
        <v>218</v>
      </c>
      <c r="AT580" s="159" t="s">
        <v>214</v>
      </c>
      <c r="AU580" s="159" t="s">
        <v>80</v>
      </c>
      <c r="AY580" s="18" t="s">
        <v>212</v>
      </c>
      <c r="BE580" s="160">
        <f>IF(N580="základní",J580,0)</f>
        <v>0</v>
      </c>
      <c r="BF580" s="160">
        <f>IF(N580="snížená",J580,0)</f>
        <v>0</v>
      </c>
      <c r="BG580" s="160">
        <f>IF(N580="zákl. přenesená",J580,0)</f>
        <v>0</v>
      </c>
      <c r="BH580" s="160">
        <f>IF(N580="sníž. přenesená",J580,0)</f>
        <v>0</v>
      </c>
      <c r="BI580" s="160">
        <f>IF(N580="nulová",J580,0)</f>
        <v>0</v>
      </c>
      <c r="BJ580" s="18" t="s">
        <v>78</v>
      </c>
      <c r="BK580" s="160">
        <f>ROUND(I580*H580,2)</f>
        <v>0</v>
      </c>
      <c r="BL580" s="18" t="s">
        <v>218</v>
      </c>
      <c r="BM580" s="159" t="s">
        <v>504</v>
      </c>
    </row>
    <row r="581" spans="1:65" s="2" customFormat="1" ht="24.2" customHeight="1">
      <c r="A581" s="30"/>
      <c r="B581" s="147"/>
      <c r="C581" s="148" t="s">
        <v>900</v>
      </c>
      <c r="D581" s="148" t="s">
        <v>214</v>
      </c>
      <c r="E581" s="149" t="s">
        <v>506</v>
      </c>
      <c r="F581" s="150" t="s">
        <v>507</v>
      </c>
      <c r="G581" s="151" t="s">
        <v>249</v>
      </c>
      <c r="H581" s="152">
        <v>4269</v>
      </c>
      <c r="I581" s="153"/>
      <c r="J581" s="153">
        <f>ROUND(I581*H581,2)</f>
        <v>0</v>
      </c>
      <c r="K581" s="154"/>
      <c r="L581" s="31"/>
      <c r="M581" s="155" t="s">
        <v>1</v>
      </c>
      <c r="N581" s="156" t="s">
        <v>36</v>
      </c>
      <c r="O581" s="157">
        <v>0.19600000000000001</v>
      </c>
      <c r="P581" s="157">
        <f>O581*H581</f>
        <v>836.72400000000005</v>
      </c>
      <c r="Q581" s="157">
        <v>0</v>
      </c>
      <c r="R581" s="157">
        <f>Q581*H581</f>
        <v>0</v>
      </c>
      <c r="S581" s="157">
        <v>0</v>
      </c>
      <c r="T581" s="158">
        <f>S581*H581</f>
        <v>0</v>
      </c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R581" s="159" t="s">
        <v>218</v>
      </c>
      <c r="AT581" s="159" t="s">
        <v>214</v>
      </c>
      <c r="AU581" s="159" t="s">
        <v>80</v>
      </c>
      <c r="AY581" s="18" t="s">
        <v>212</v>
      </c>
      <c r="BE581" s="160">
        <f>IF(N581="základní",J581,0)</f>
        <v>0</v>
      </c>
      <c r="BF581" s="160">
        <f>IF(N581="snížená",J581,0)</f>
        <v>0</v>
      </c>
      <c r="BG581" s="160">
        <f>IF(N581="zákl. přenesená",J581,0)</f>
        <v>0</v>
      </c>
      <c r="BH581" s="160">
        <f>IF(N581="sníž. přenesená",J581,0)</f>
        <v>0</v>
      </c>
      <c r="BI581" s="160">
        <f>IF(N581="nulová",J581,0)</f>
        <v>0</v>
      </c>
      <c r="BJ581" s="18" t="s">
        <v>78</v>
      </c>
      <c r="BK581" s="160">
        <f>ROUND(I581*H581,2)</f>
        <v>0</v>
      </c>
      <c r="BL581" s="18" t="s">
        <v>218</v>
      </c>
      <c r="BM581" s="159" t="s">
        <v>508</v>
      </c>
    </row>
    <row r="582" spans="1:65" s="2" customFormat="1" ht="24.2" customHeight="1">
      <c r="A582" s="30"/>
      <c r="B582" s="147"/>
      <c r="C582" s="148" t="s">
        <v>904</v>
      </c>
      <c r="D582" s="148" t="s">
        <v>214</v>
      </c>
      <c r="E582" s="149" t="s">
        <v>511</v>
      </c>
      <c r="F582" s="150" t="s">
        <v>512</v>
      </c>
      <c r="G582" s="151" t="s">
        <v>249</v>
      </c>
      <c r="H582" s="152">
        <v>4269</v>
      </c>
      <c r="I582" s="153"/>
      <c r="J582" s="153">
        <f>ROUND(I582*H582,2)</f>
        <v>0</v>
      </c>
      <c r="K582" s="154"/>
      <c r="L582" s="31"/>
      <c r="M582" s="155" t="s">
        <v>1</v>
      </c>
      <c r="N582" s="156" t="s">
        <v>36</v>
      </c>
      <c r="O582" s="157">
        <v>0.45100000000000001</v>
      </c>
      <c r="P582" s="157">
        <f>O582*H582</f>
        <v>1925.319</v>
      </c>
      <c r="Q582" s="157">
        <v>3.0000000000000001E-5</v>
      </c>
      <c r="R582" s="157">
        <f>Q582*H582</f>
        <v>0.12806999999999999</v>
      </c>
      <c r="S582" s="157">
        <v>0</v>
      </c>
      <c r="T582" s="158">
        <f>S582*H582</f>
        <v>0</v>
      </c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R582" s="159" t="s">
        <v>218</v>
      </c>
      <c r="AT582" s="159" t="s">
        <v>214</v>
      </c>
      <c r="AU582" s="159" t="s">
        <v>80</v>
      </c>
      <c r="AY582" s="18" t="s">
        <v>212</v>
      </c>
      <c r="BE582" s="160">
        <f>IF(N582="základní",J582,0)</f>
        <v>0</v>
      </c>
      <c r="BF582" s="160">
        <f>IF(N582="snížená",J582,0)</f>
        <v>0</v>
      </c>
      <c r="BG582" s="160">
        <f>IF(N582="zákl. přenesená",J582,0)</f>
        <v>0</v>
      </c>
      <c r="BH582" s="160">
        <f>IF(N582="sníž. přenesená",J582,0)</f>
        <v>0</v>
      </c>
      <c r="BI582" s="160">
        <f>IF(N582="nulová",J582,0)</f>
        <v>0</v>
      </c>
      <c r="BJ582" s="18" t="s">
        <v>78</v>
      </c>
      <c r="BK582" s="160">
        <f>ROUND(I582*H582,2)</f>
        <v>0</v>
      </c>
      <c r="BL582" s="18" t="s">
        <v>218</v>
      </c>
      <c r="BM582" s="159" t="s">
        <v>513</v>
      </c>
    </row>
    <row r="583" spans="1:65" s="12" customFormat="1" ht="22.9" customHeight="1">
      <c r="B583" s="135"/>
      <c r="D583" s="136" t="s">
        <v>70</v>
      </c>
      <c r="E583" s="145" t="s">
        <v>514</v>
      </c>
      <c r="F583" s="145" t="s">
        <v>515</v>
      </c>
      <c r="J583" s="146">
        <f>BK583</f>
        <v>0</v>
      </c>
      <c r="L583" s="135"/>
      <c r="M583" s="139"/>
      <c r="N583" s="140"/>
      <c r="O583" s="140"/>
      <c r="P583" s="141">
        <f>P584</f>
        <v>17987.822319999999</v>
      </c>
      <c r="Q583" s="140"/>
      <c r="R583" s="141">
        <f>R584</f>
        <v>0</v>
      </c>
      <c r="S583" s="140"/>
      <c r="T583" s="142">
        <f>T584</f>
        <v>0</v>
      </c>
      <c r="AR583" s="136" t="s">
        <v>78</v>
      </c>
      <c r="AT583" s="143" t="s">
        <v>70</v>
      </c>
      <c r="AU583" s="143" t="s">
        <v>78</v>
      </c>
      <c r="AY583" s="136" t="s">
        <v>212</v>
      </c>
      <c r="BK583" s="144">
        <f>BK584</f>
        <v>0</v>
      </c>
    </row>
    <row r="584" spans="1:65" s="2" customFormat="1" ht="49.15" customHeight="1">
      <c r="A584" s="30"/>
      <c r="B584" s="147"/>
      <c r="C584" s="148" t="s">
        <v>908</v>
      </c>
      <c r="D584" s="148" t="s">
        <v>214</v>
      </c>
      <c r="E584" s="149" t="s">
        <v>517</v>
      </c>
      <c r="F584" s="150" t="s">
        <v>518</v>
      </c>
      <c r="G584" s="151" t="s">
        <v>301</v>
      </c>
      <c r="H584" s="152">
        <v>12153.933999999999</v>
      </c>
      <c r="I584" s="153"/>
      <c r="J584" s="153">
        <f>ROUND(I584*H584,2)</f>
        <v>0</v>
      </c>
      <c r="K584" s="154"/>
      <c r="L584" s="31"/>
      <c r="M584" s="155" t="s">
        <v>1</v>
      </c>
      <c r="N584" s="156" t="s">
        <v>36</v>
      </c>
      <c r="O584" s="157">
        <v>1.48</v>
      </c>
      <c r="P584" s="157">
        <f>O584*H584</f>
        <v>17987.822319999999</v>
      </c>
      <c r="Q584" s="157">
        <v>0</v>
      </c>
      <c r="R584" s="157">
        <f>Q584*H584</f>
        <v>0</v>
      </c>
      <c r="S584" s="157">
        <v>0</v>
      </c>
      <c r="T584" s="158">
        <f>S584*H584</f>
        <v>0</v>
      </c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R584" s="159" t="s">
        <v>218</v>
      </c>
      <c r="AT584" s="159" t="s">
        <v>214</v>
      </c>
      <c r="AU584" s="159" t="s">
        <v>80</v>
      </c>
      <c r="AY584" s="18" t="s">
        <v>212</v>
      </c>
      <c r="BE584" s="160">
        <f>IF(N584="základní",J584,0)</f>
        <v>0</v>
      </c>
      <c r="BF584" s="160">
        <f>IF(N584="snížená",J584,0)</f>
        <v>0</v>
      </c>
      <c r="BG584" s="160">
        <f>IF(N584="zákl. přenesená",J584,0)</f>
        <v>0</v>
      </c>
      <c r="BH584" s="160">
        <f>IF(N584="sníž. přenesená",J584,0)</f>
        <v>0</v>
      </c>
      <c r="BI584" s="160">
        <f>IF(N584="nulová",J584,0)</f>
        <v>0</v>
      </c>
      <c r="BJ584" s="18" t="s">
        <v>78</v>
      </c>
      <c r="BK584" s="160">
        <f>ROUND(I584*H584,2)</f>
        <v>0</v>
      </c>
      <c r="BL584" s="18" t="s">
        <v>218</v>
      </c>
      <c r="BM584" s="159" t="s">
        <v>519</v>
      </c>
    </row>
    <row r="585" spans="1:65" s="12" customFormat="1" ht="22.9" customHeight="1">
      <c r="B585" s="135"/>
      <c r="D585" s="136" t="s">
        <v>70</v>
      </c>
      <c r="E585" s="145" t="s">
        <v>520</v>
      </c>
      <c r="F585" s="145" t="s">
        <v>521</v>
      </c>
      <c r="J585" s="146">
        <f>BK585</f>
        <v>0</v>
      </c>
      <c r="L585" s="135"/>
      <c r="M585" s="139"/>
      <c r="N585" s="140"/>
      <c r="O585" s="140"/>
      <c r="P585" s="141">
        <f>SUM(P586:P595)</f>
        <v>1861.9999520000001</v>
      </c>
      <c r="Q585" s="140"/>
      <c r="R585" s="141">
        <f>SUM(R586:R595)</f>
        <v>0</v>
      </c>
      <c r="S585" s="140"/>
      <c r="T585" s="142">
        <f>SUM(T586:T595)</f>
        <v>0</v>
      </c>
      <c r="AR585" s="136" t="s">
        <v>78</v>
      </c>
      <c r="AT585" s="143" t="s">
        <v>70</v>
      </c>
      <c r="AU585" s="143" t="s">
        <v>78</v>
      </c>
      <c r="AY585" s="136" t="s">
        <v>212</v>
      </c>
      <c r="BK585" s="144">
        <f>SUM(BK586:BK595)</f>
        <v>0</v>
      </c>
    </row>
    <row r="586" spans="1:65" s="2" customFormat="1" ht="37.9" customHeight="1">
      <c r="A586" s="30"/>
      <c r="B586" s="147"/>
      <c r="C586" s="148" t="s">
        <v>912</v>
      </c>
      <c r="D586" s="148" t="s">
        <v>214</v>
      </c>
      <c r="E586" s="149" t="s">
        <v>523</v>
      </c>
      <c r="F586" s="150" t="s">
        <v>524</v>
      </c>
      <c r="G586" s="151" t="s">
        <v>301</v>
      </c>
      <c r="H586" s="152">
        <v>7245.1360000000004</v>
      </c>
      <c r="I586" s="153"/>
      <c r="J586" s="153">
        <f>ROUND(I586*H586,2)</f>
        <v>0</v>
      </c>
      <c r="K586" s="154"/>
      <c r="L586" s="31"/>
      <c r="M586" s="155" t="s">
        <v>1</v>
      </c>
      <c r="N586" s="156" t="s">
        <v>36</v>
      </c>
      <c r="O586" s="157">
        <v>0.03</v>
      </c>
      <c r="P586" s="157">
        <f>O586*H586</f>
        <v>217.35408000000001</v>
      </c>
      <c r="Q586" s="157">
        <v>0</v>
      </c>
      <c r="R586" s="157">
        <f>Q586*H586</f>
        <v>0</v>
      </c>
      <c r="S586" s="157">
        <v>0</v>
      </c>
      <c r="T586" s="158">
        <f>S586*H586</f>
        <v>0</v>
      </c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R586" s="159" t="s">
        <v>218</v>
      </c>
      <c r="AT586" s="159" t="s">
        <v>214</v>
      </c>
      <c r="AU586" s="159" t="s">
        <v>80</v>
      </c>
      <c r="AY586" s="18" t="s">
        <v>212</v>
      </c>
      <c r="BE586" s="160">
        <f>IF(N586="základní",J586,0)</f>
        <v>0</v>
      </c>
      <c r="BF586" s="160">
        <f>IF(N586="snížená",J586,0)</f>
        <v>0</v>
      </c>
      <c r="BG586" s="160">
        <f>IF(N586="zákl. přenesená",J586,0)</f>
        <v>0</v>
      </c>
      <c r="BH586" s="160">
        <f>IF(N586="sníž. přenesená",J586,0)</f>
        <v>0</v>
      </c>
      <c r="BI586" s="160">
        <f>IF(N586="nulová",J586,0)</f>
        <v>0</v>
      </c>
      <c r="BJ586" s="18" t="s">
        <v>78</v>
      </c>
      <c r="BK586" s="160">
        <f>ROUND(I586*H586,2)</f>
        <v>0</v>
      </c>
      <c r="BL586" s="18" t="s">
        <v>218</v>
      </c>
      <c r="BM586" s="159" t="s">
        <v>525</v>
      </c>
    </row>
    <row r="587" spans="1:65" s="2" customFormat="1" ht="37.9" customHeight="1">
      <c r="A587" s="30"/>
      <c r="B587" s="147"/>
      <c r="C587" s="148" t="s">
        <v>916</v>
      </c>
      <c r="D587" s="148" t="s">
        <v>214</v>
      </c>
      <c r="E587" s="149" t="s">
        <v>527</v>
      </c>
      <c r="F587" s="150" t="s">
        <v>528</v>
      </c>
      <c r="G587" s="151" t="s">
        <v>301</v>
      </c>
      <c r="H587" s="152">
        <v>246334.62400000001</v>
      </c>
      <c r="I587" s="153"/>
      <c r="J587" s="153">
        <f>ROUND(I587*H587,2)</f>
        <v>0</v>
      </c>
      <c r="K587" s="154"/>
      <c r="L587" s="31"/>
      <c r="M587" s="155" t="s">
        <v>1</v>
      </c>
      <c r="N587" s="156" t="s">
        <v>36</v>
      </c>
      <c r="O587" s="157">
        <v>2E-3</v>
      </c>
      <c r="P587" s="157">
        <f>O587*H587</f>
        <v>492.66924800000004</v>
      </c>
      <c r="Q587" s="157">
        <v>0</v>
      </c>
      <c r="R587" s="157">
        <f>Q587*H587</f>
        <v>0</v>
      </c>
      <c r="S587" s="157">
        <v>0</v>
      </c>
      <c r="T587" s="158">
        <f>S587*H587</f>
        <v>0</v>
      </c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R587" s="159" t="s">
        <v>218</v>
      </c>
      <c r="AT587" s="159" t="s">
        <v>214</v>
      </c>
      <c r="AU587" s="159" t="s">
        <v>80</v>
      </c>
      <c r="AY587" s="18" t="s">
        <v>212</v>
      </c>
      <c r="BE587" s="160">
        <f>IF(N587="základní",J587,0)</f>
        <v>0</v>
      </c>
      <c r="BF587" s="160">
        <f>IF(N587="snížená",J587,0)</f>
        <v>0</v>
      </c>
      <c r="BG587" s="160">
        <f>IF(N587="zákl. přenesená",J587,0)</f>
        <v>0</v>
      </c>
      <c r="BH587" s="160">
        <f>IF(N587="sníž. přenesená",J587,0)</f>
        <v>0</v>
      </c>
      <c r="BI587" s="160">
        <f>IF(N587="nulová",J587,0)</f>
        <v>0</v>
      </c>
      <c r="BJ587" s="18" t="s">
        <v>78</v>
      </c>
      <c r="BK587" s="160">
        <f>ROUND(I587*H587,2)</f>
        <v>0</v>
      </c>
      <c r="BL587" s="18" t="s">
        <v>218</v>
      </c>
      <c r="BM587" s="159" t="s">
        <v>529</v>
      </c>
    </row>
    <row r="588" spans="1:65" s="14" customFormat="1">
      <c r="B588" s="168"/>
      <c r="D588" s="162" t="s">
        <v>220</v>
      </c>
      <c r="F588" s="170" t="s">
        <v>1360</v>
      </c>
      <c r="H588" s="171">
        <v>246334.62400000001</v>
      </c>
      <c r="L588" s="168"/>
      <c r="M588" s="172"/>
      <c r="N588" s="173"/>
      <c r="O588" s="173"/>
      <c r="P588" s="173"/>
      <c r="Q588" s="173"/>
      <c r="R588" s="173"/>
      <c r="S588" s="173"/>
      <c r="T588" s="174"/>
      <c r="AT588" s="169" t="s">
        <v>220</v>
      </c>
      <c r="AU588" s="169" t="s">
        <v>80</v>
      </c>
      <c r="AV588" s="14" t="s">
        <v>80</v>
      </c>
      <c r="AW588" s="14" t="s">
        <v>3</v>
      </c>
      <c r="AX588" s="14" t="s">
        <v>78</v>
      </c>
      <c r="AY588" s="169" t="s">
        <v>212</v>
      </c>
    </row>
    <row r="589" spans="1:65" s="2" customFormat="1" ht="24.2" customHeight="1">
      <c r="A589" s="30"/>
      <c r="B589" s="147"/>
      <c r="C589" s="148" t="s">
        <v>920</v>
      </c>
      <c r="D589" s="148" t="s">
        <v>214</v>
      </c>
      <c r="E589" s="149" t="s">
        <v>532</v>
      </c>
      <c r="F589" s="150" t="s">
        <v>533</v>
      </c>
      <c r="G589" s="151" t="s">
        <v>301</v>
      </c>
      <c r="H589" s="152">
        <v>7245.1360000000004</v>
      </c>
      <c r="I589" s="153"/>
      <c r="J589" s="153">
        <f>ROUND(I589*H589,2)</f>
        <v>0</v>
      </c>
      <c r="K589" s="154"/>
      <c r="L589" s="31"/>
      <c r="M589" s="155" t="s">
        <v>1</v>
      </c>
      <c r="N589" s="156" t="s">
        <v>36</v>
      </c>
      <c r="O589" s="157">
        <v>0.159</v>
      </c>
      <c r="P589" s="157">
        <f>O589*H589</f>
        <v>1151.9766240000001</v>
      </c>
      <c r="Q589" s="157">
        <v>0</v>
      </c>
      <c r="R589" s="157">
        <f>Q589*H589</f>
        <v>0</v>
      </c>
      <c r="S589" s="157">
        <v>0</v>
      </c>
      <c r="T589" s="158">
        <f>S589*H589</f>
        <v>0</v>
      </c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R589" s="159" t="s">
        <v>218</v>
      </c>
      <c r="AT589" s="159" t="s">
        <v>214</v>
      </c>
      <c r="AU589" s="159" t="s">
        <v>80</v>
      </c>
      <c r="AY589" s="18" t="s">
        <v>212</v>
      </c>
      <c r="BE589" s="160">
        <f>IF(N589="základní",J589,0)</f>
        <v>0</v>
      </c>
      <c r="BF589" s="160">
        <f>IF(N589="snížená",J589,0)</f>
        <v>0</v>
      </c>
      <c r="BG589" s="160">
        <f>IF(N589="zákl. přenesená",J589,0)</f>
        <v>0</v>
      </c>
      <c r="BH589" s="160">
        <f>IF(N589="sníž. přenesená",J589,0)</f>
        <v>0</v>
      </c>
      <c r="BI589" s="160">
        <f>IF(N589="nulová",J589,0)</f>
        <v>0</v>
      </c>
      <c r="BJ589" s="18" t="s">
        <v>78</v>
      </c>
      <c r="BK589" s="160">
        <f>ROUND(I589*H589,2)</f>
        <v>0</v>
      </c>
      <c r="BL589" s="18" t="s">
        <v>218</v>
      </c>
      <c r="BM589" s="159" t="s">
        <v>534</v>
      </c>
    </row>
    <row r="590" spans="1:65" s="2" customFormat="1" ht="55.5" customHeight="1">
      <c r="A590" s="30"/>
      <c r="B590" s="147"/>
      <c r="C590" s="148" t="s">
        <v>924</v>
      </c>
      <c r="D590" s="148" t="s">
        <v>214</v>
      </c>
      <c r="E590" s="149" t="s">
        <v>536</v>
      </c>
      <c r="F590" s="150" t="s">
        <v>537</v>
      </c>
      <c r="G590" s="151" t="s">
        <v>301</v>
      </c>
      <c r="H590" s="152">
        <v>766.98400000000004</v>
      </c>
      <c r="I590" s="153"/>
      <c r="J590" s="153">
        <f>ROUND(I590*H590,2)</f>
        <v>0</v>
      </c>
      <c r="K590" s="154"/>
      <c r="L590" s="31"/>
      <c r="M590" s="155" t="s">
        <v>1</v>
      </c>
      <c r="N590" s="156" t="s">
        <v>36</v>
      </c>
      <c r="O590" s="157">
        <v>0</v>
      </c>
      <c r="P590" s="157">
        <f>O590*H590</f>
        <v>0</v>
      </c>
      <c r="Q590" s="157">
        <v>0</v>
      </c>
      <c r="R590" s="157">
        <f>Q590*H590</f>
        <v>0</v>
      </c>
      <c r="S590" s="157">
        <v>0</v>
      </c>
      <c r="T590" s="158">
        <f>S590*H590</f>
        <v>0</v>
      </c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R590" s="159" t="s">
        <v>218</v>
      </c>
      <c r="AT590" s="159" t="s">
        <v>214</v>
      </c>
      <c r="AU590" s="159" t="s">
        <v>80</v>
      </c>
      <c r="AY590" s="18" t="s">
        <v>212</v>
      </c>
      <c r="BE590" s="160">
        <f>IF(N590="základní",J590,0)</f>
        <v>0</v>
      </c>
      <c r="BF590" s="160">
        <f>IF(N590="snížená",J590,0)</f>
        <v>0</v>
      </c>
      <c r="BG590" s="160">
        <f>IF(N590="zákl. přenesená",J590,0)</f>
        <v>0</v>
      </c>
      <c r="BH590" s="160">
        <f>IF(N590="sníž. přenesená",J590,0)</f>
        <v>0</v>
      </c>
      <c r="BI590" s="160">
        <f>IF(N590="nulová",J590,0)</f>
        <v>0</v>
      </c>
      <c r="BJ590" s="18" t="s">
        <v>78</v>
      </c>
      <c r="BK590" s="160">
        <f>ROUND(I590*H590,2)</f>
        <v>0</v>
      </c>
      <c r="BL590" s="18" t="s">
        <v>218</v>
      </c>
      <c r="BM590" s="159" t="s">
        <v>538</v>
      </c>
    </row>
    <row r="591" spans="1:65" s="14" customFormat="1">
      <c r="B591" s="168"/>
      <c r="D591" s="162" t="s">
        <v>220</v>
      </c>
      <c r="E591" s="169" t="s">
        <v>1</v>
      </c>
      <c r="F591" s="170" t="s">
        <v>1361</v>
      </c>
      <c r="H591" s="171">
        <v>766.98400000000004</v>
      </c>
      <c r="L591" s="168"/>
      <c r="M591" s="172"/>
      <c r="N591" s="173"/>
      <c r="O591" s="173"/>
      <c r="P591" s="173"/>
      <c r="Q591" s="173"/>
      <c r="R591" s="173"/>
      <c r="S591" s="173"/>
      <c r="T591" s="174"/>
      <c r="AT591" s="169" t="s">
        <v>220</v>
      </c>
      <c r="AU591" s="169" t="s">
        <v>80</v>
      </c>
      <c r="AV591" s="14" t="s">
        <v>80</v>
      </c>
      <c r="AW591" s="14" t="s">
        <v>27</v>
      </c>
      <c r="AX591" s="14" t="s">
        <v>78</v>
      </c>
      <c r="AY591" s="169" t="s">
        <v>212</v>
      </c>
    </row>
    <row r="592" spans="1:65" s="2" customFormat="1" ht="62.65" customHeight="1">
      <c r="A592" s="30"/>
      <c r="B592" s="147"/>
      <c r="C592" s="148" t="s">
        <v>928</v>
      </c>
      <c r="D592" s="148" t="s">
        <v>214</v>
      </c>
      <c r="E592" s="149" t="s">
        <v>541</v>
      </c>
      <c r="F592" s="150" t="s">
        <v>542</v>
      </c>
      <c r="G592" s="151" t="s">
        <v>301</v>
      </c>
      <c r="H592" s="152">
        <v>774.89700000000005</v>
      </c>
      <c r="I592" s="153"/>
      <c r="J592" s="153">
        <f>ROUND(I592*H592,2)</f>
        <v>0</v>
      </c>
      <c r="K592" s="154"/>
      <c r="L592" s="31"/>
      <c r="M592" s="155" t="s">
        <v>1</v>
      </c>
      <c r="N592" s="156" t="s">
        <v>36</v>
      </c>
      <c r="O592" s="157">
        <v>0</v>
      </c>
      <c r="P592" s="157">
        <f>O592*H592</f>
        <v>0</v>
      </c>
      <c r="Q592" s="157">
        <v>0</v>
      </c>
      <c r="R592" s="157">
        <f>Q592*H592</f>
        <v>0</v>
      </c>
      <c r="S592" s="157">
        <v>0</v>
      </c>
      <c r="T592" s="158">
        <f>S592*H592</f>
        <v>0</v>
      </c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R592" s="159" t="s">
        <v>218</v>
      </c>
      <c r="AT592" s="159" t="s">
        <v>214</v>
      </c>
      <c r="AU592" s="159" t="s">
        <v>80</v>
      </c>
      <c r="AY592" s="18" t="s">
        <v>212</v>
      </c>
      <c r="BE592" s="160">
        <f>IF(N592="základní",J592,0)</f>
        <v>0</v>
      </c>
      <c r="BF592" s="160">
        <f>IF(N592="snížená",J592,0)</f>
        <v>0</v>
      </c>
      <c r="BG592" s="160">
        <f>IF(N592="zákl. přenesená",J592,0)</f>
        <v>0</v>
      </c>
      <c r="BH592" s="160">
        <f>IF(N592="sníž. přenesená",J592,0)</f>
        <v>0</v>
      </c>
      <c r="BI592" s="160">
        <f>IF(N592="nulová",J592,0)</f>
        <v>0</v>
      </c>
      <c r="BJ592" s="18" t="s">
        <v>78</v>
      </c>
      <c r="BK592" s="160">
        <f>ROUND(I592*H592,2)</f>
        <v>0</v>
      </c>
      <c r="BL592" s="18" t="s">
        <v>218</v>
      </c>
      <c r="BM592" s="159" t="s">
        <v>543</v>
      </c>
    </row>
    <row r="593" spans="1:65" s="14" customFormat="1">
      <c r="B593" s="168"/>
      <c r="D593" s="162" t="s">
        <v>220</v>
      </c>
      <c r="E593" s="169" t="s">
        <v>1</v>
      </c>
      <c r="F593" s="170" t="s">
        <v>1362</v>
      </c>
      <c r="H593" s="171">
        <v>774.89700000000005</v>
      </c>
      <c r="L593" s="168"/>
      <c r="M593" s="172"/>
      <c r="N593" s="173"/>
      <c r="O593" s="173"/>
      <c r="P593" s="173"/>
      <c r="Q593" s="173"/>
      <c r="R593" s="173"/>
      <c r="S593" s="173"/>
      <c r="T593" s="174"/>
      <c r="AT593" s="169" t="s">
        <v>220</v>
      </c>
      <c r="AU593" s="169" t="s">
        <v>80</v>
      </c>
      <c r="AV593" s="14" t="s">
        <v>80</v>
      </c>
      <c r="AW593" s="14" t="s">
        <v>27</v>
      </c>
      <c r="AX593" s="14" t="s">
        <v>78</v>
      </c>
      <c r="AY593" s="169" t="s">
        <v>212</v>
      </c>
    </row>
    <row r="594" spans="1:65" s="2" customFormat="1" ht="55.5" customHeight="1">
      <c r="A594" s="30"/>
      <c r="B594" s="147"/>
      <c r="C594" s="148" t="s">
        <v>932</v>
      </c>
      <c r="D594" s="148" t="s">
        <v>214</v>
      </c>
      <c r="E594" s="149" t="s">
        <v>546</v>
      </c>
      <c r="F594" s="150" t="s">
        <v>300</v>
      </c>
      <c r="G594" s="151" t="s">
        <v>301</v>
      </c>
      <c r="H594" s="152">
        <v>5714.0029999999997</v>
      </c>
      <c r="I594" s="153"/>
      <c r="J594" s="153">
        <f>ROUND(I594*H594,2)</f>
        <v>0</v>
      </c>
      <c r="K594" s="154"/>
      <c r="L594" s="31"/>
      <c r="M594" s="155" t="s">
        <v>1</v>
      </c>
      <c r="N594" s="156" t="s">
        <v>36</v>
      </c>
      <c r="O594" s="157">
        <v>0</v>
      </c>
      <c r="P594" s="157">
        <f>O594*H594</f>
        <v>0</v>
      </c>
      <c r="Q594" s="157">
        <v>0</v>
      </c>
      <c r="R594" s="157">
        <f>Q594*H594</f>
        <v>0</v>
      </c>
      <c r="S594" s="157">
        <v>0</v>
      </c>
      <c r="T594" s="158">
        <f>S594*H594</f>
        <v>0</v>
      </c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R594" s="159" t="s">
        <v>218</v>
      </c>
      <c r="AT594" s="159" t="s">
        <v>214</v>
      </c>
      <c r="AU594" s="159" t="s">
        <v>80</v>
      </c>
      <c r="AY594" s="18" t="s">
        <v>212</v>
      </c>
      <c r="BE594" s="160">
        <f>IF(N594="základní",J594,0)</f>
        <v>0</v>
      </c>
      <c r="BF594" s="160">
        <f>IF(N594="snížená",J594,0)</f>
        <v>0</v>
      </c>
      <c r="BG594" s="160">
        <f>IF(N594="zákl. přenesená",J594,0)</f>
        <v>0</v>
      </c>
      <c r="BH594" s="160">
        <f>IF(N594="sníž. přenesená",J594,0)</f>
        <v>0</v>
      </c>
      <c r="BI594" s="160">
        <f>IF(N594="nulová",J594,0)</f>
        <v>0</v>
      </c>
      <c r="BJ594" s="18" t="s">
        <v>78</v>
      </c>
      <c r="BK594" s="160">
        <f>ROUND(I594*H594,2)</f>
        <v>0</v>
      </c>
      <c r="BL594" s="18" t="s">
        <v>218</v>
      </c>
      <c r="BM594" s="159" t="s">
        <v>547</v>
      </c>
    </row>
    <row r="595" spans="1:65" s="14" customFormat="1">
      <c r="B595" s="168"/>
      <c r="D595" s="162" t="s">
        <v>220</v>
      </c>
      <c r="E595" s="169" t="s">
        <v>1</v>
      </c>
      <c r="F595" s="170" t="s">
        <v>1363</v>
      </c>
      <c r="H595" s="171">
        <v>5714.0029999999997</v>
      </c>
      <c r="L595" s="168"/>
      <c r="M595" s="192"/>
      <c r="N595" s="193"/>
      <c r="O595" s="193"/>
      <c r="P595" s="193"/>
      <c r="Q595" s="193"/>
      <c r="R595" s="193"/>
      <c r="S595" s="193"/>
      <c r="T595" s="194"/>
      <c r="AT595" s="169" t="s">
        <v>220</v>
      </c>
      <c r="AU595" s="169" t="s">
        <v>80</v>
      </c>
      <c r="AV595" s="14" t="s">
        <v>80</v>
      </c>
      <c r="AW595" s="14" t="s">
        <v>27</v>
      </c>
      <c r="AX595" s="14" t="s">
        <v>78</v>
      </c>
      <c r="AY595" s="169" t="s">
        <v>212</v>
      </c>
    </row>
    <row r="596" spans="1:65" s="2" customFormat="1" ht="6.95" customHeight="1">
      <c r="A596" s="30"/>
      <c r="B596" s="45"/>
      <c r="C596" s="46"/>
      <c r="D596" s="46"/>
      <c r="E596" s="46"/>
      <c r="F596" s="46"/>
      <c r="G596" s="46"/>
      <c r="H596" s="46"/>
      <c r="I596" s="46"/>
      <c r="J596" s="46"/>
      <c r="K596" s="46"/>
      <c r="L596" s="31"/>
      <c r="M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</row>
  </sheetData>
  <autoFilter ref="C129:K595" xr:uid="{00000000-0009-0000-0000-000007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256"/>
  <sheetViews>
    <sheetView showGridLines="0" topLeftCell="A65" workbookViewId="0">
      <selection activeCell="I128" sqref="I128:I25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712" t="s">
        <v>1364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ROUND(J125,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ROUND((SUM(BE125:BE255)),  2)</f>
        <v>0</v>
      </c>
      <c r="G35" s="30"/>
      <c r="H35" s="30"/>
      <c r="I35" s="104">
        <v>0.21</v>
      </c>
      <c r="J35" s="103">
        <f>ROUND(((SUM(BE125:BE255))*I35),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ROUND((SUM(BF125:BF255)),  2)</f>
        <v>0</v>
      </c>
      <c r="G36" s="30"/>
      <c r="H36" s="30"/>
      <c r="I36" s="104">
        <v>0.12</v>
      </c>
      <c r="J36" s="103">
        <f>ROUND(((SUM(BF125:BF255))*I36),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ROUND((SUM(BG125:BG255)),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ROUND((SUM(BH125:BH255)),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ROUND((SUM(BI125:BI255)),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712" t="str">
        <f>E11</f>
        <v>SO_01.3.1-N - Stoka A3.1, A3.2, A3.2.1, B1, B2, B3, B3.1, B4, B4.1, B5 - neuznatelné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J125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J126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J127</f>
        <v>0</v>
      </c>
      <c r="L100" s="120"/>
    </row>
    <row r="101" spans="1:47" s="10" customFormat="1" ht="19.899999999999999" customHeight="1">
      <c r="B101" s="120"/>
      <c r="D101" s="121" t="s">
        <v>192</v>
      </c>
      <c r="E101" s="122"/>
      <c r="F101" s="122"/>
      <c r="G101" s="122"/>
      <c r="H101" s="122"/>
      <c r="I101" s="122"/>
      <c r="J101" s="123">
        <f>J174</f>
        <v>0</v>
      </c>
      <c r="L101" s="120"/>
    </row>
    <row r="102" spans="1:47" s="10" customFormat="1" ht="19.899999999999999" customHeight="1">
      <c r="B102" s="120"/>
      <c r="D102" s="121" t="s">
        <v>194</v>
      </c>
      <c r="E102" s="122"/>
      <c r="F102" s="122"/>
      <c r="G102" s="122"/>
      <c r="H102" s="122"/>
      <c r="I102" s="122"/>
      <c r="J102" s="123">
        <f>J242</f>
        <v>0</v>
      </c>
      <c r="L102" s="120"/>
    </row>
    <row r="103" spans="1:47" s="10" customFormat="1" ht="19.899999999999999" customHeight="1">
      <c r="B103" s="120"/>
      <c r="D103" s="121" t="s">
        <v>196</v>
      </c>
      <c r="E103" s="122"/>
      <c r="F103" s="122"/>
      <c r="G103" s="122"/>
      <c r="H103" s="122"/>
      <c r="I103" s="122"/>
      <c r="J103" s="123">
        <f>J245</f>
        <v>0</v>
      </c>
      <c r="L103" s="120"/>
    </row>
    <row r="104" spans="1:47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47" s="2" customFormat="1" ht="6.95" customHeight="1">
      <c r="A105" s="30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47" s="2" customFormat="1" ht="6.95" customHeight="1">
      <c r="A109" s="30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24.95" customHeight="1">
      <c r="A110" s="30"/>
      <c r="B110" s="31"/>
      <c r="C110" s="22" t="s">
        <v>197</v>
      </c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2" customHeight="1">
      <c r="A112" s="30"/>
      <c r="B112" s="31"/>
      <c r="C112" s="27" t="s">
        <v>13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721" t="str">
        <f>E7</f>
        <v>Kanalizace Dvůr Králové nad Labem - Verdek</v>
      </c>
      <c r="F113" s="722"/>
      <c r="G113" s="722"/>
      <c r="H113" s="722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1" customFormat="1" ht="12" customHeight="1">
      <c r="B114" s="21"/>
      <c r="C114" s="27" t="s">
        <v>178</v>
      </c>
      <c r="L114" s="21"/>
    </row>
    <row r="115" spans="1:65" s="2" customFormat="1" ht="16.5" customHeight="1">
      <c r="A115" s="30"/>
      <c r="B115" s="31"/>
      <c r="C115" s="30"/>
      <c r="D115" s="30"/>
      <c r="E115" s="721" t="s">
        <v>179</v>
      </c>
      <c r="F115" s="720"/>
      <c r="G115" s="720"/>
      <c r="H115" s="72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180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30" customHeight="1">
      <c r="A117" s="30"/>
      <c r="B117" s="31"/>
      <c r="C117" s="30"/>
      <c r="D117" s="30"/>
      <c r="E117" s="712" t="str">
        <f>E11</f>
        <v>SO_01.3.1-N - Stoka A3.1, A3.2, A3.2.1, B1, B2, B3, B3.1, B4, B4.1, B5 - neuznatelné</v>
      </c>
      <c r="F117" s="720"/>
      <c r="G117" s="720"/>
      <c r="H117" s="72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7" t="s">
        <v>17</v>
      </c>
      <c r="D119" s="30"/>
      <c r="E119" s="30"/>
      <c r="F119" s="25" t="str">
        <f>F14</f>
        <v xml:space="preserve"> </v>
      </c>
      <c r="G119" s="30"/>
      <c r="H119" s="30"/>
      <c r="I119" s="27" t="s">
        <v>19</v>
      </c>
      <c r="J119" s="53">
        <f>IF(J14="","",J14)</f>
        <v>45764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20</v>
      </c>
      <c r="D121" s="30"/>
      <c r="E121" s="30"/>
      <c r="F121" s="25" t="str">
        <f>E17</f>
        <v xml:space="preserve"> </v>
      </c>
      <c r="G121" s="30"/>
      <c r="H121" s="30"/>
      <c r="I121" s="27" t="s">
        <v>25</v>
      </c>
      <c r="J121" s="28" t="str">
        <f>E23</f>
        <v>Ing. Martin Herman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25.7" customHeight="1">
      <c r="A122" s="30"/>
      <c r="B122" s="31"/>
      <c r="C122" s="27" t="s">
        <v>24</v>
      </c>
      <c r="D122" s="30"/>
      <c r="E122" s="30"/>
      <c r="F122" s="25" t="str">
        <f>IF(E20="","",E20)</f>
        <v xml:space="preserve"> </v>
      </c>
      <c r="G122" s="30"/>
      <c r="H122" s="30"/>
      <c r="I122" s="27" t="s">
        <v>28</v>
      </c>
      <c r="J122" s="28" t="str">
        <f>E26</f>
        <v>VIS s.r.o. Hradec Králové, Dita Paštová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>
      <c r="A124" s="124"/>
      <c r="B124" s="125"/>
      <c r="C124" s="126" t="s">
        <v>198</v>
      </c>
      <c r="D124" s="127" t="s">
        <v>56</v>
      </c>
      <c r="E124" s="127" t="s">
        <v>52</v>
      </c>
      <c r="F124" s="127" t="s">
        <v>53</v>
      </c>
      <c r="G124" s="127" t="s">
        <v>199</v>
      </c>
      <c r="H124" s="127" t="s">
        <v>200</v>
      </c>
      <c r="I124" s="127" t="s">
        <v>201</v>
      </c>
      <c r="J124" s="128" t="s">
        <v>184</v>
      </c>
      <c r="K124" s="129" t="s">
        <v>202</v>
      </c>
      <c r="L124" s="130"/>
      <c r="M124" s="60" t="s">
        <v>1</v>
      </c>
      <c r="N124" s="61" t="s">
        <v>35</v>
      </c>
      <c r="O124" s="61" t="s">
        <v>203</v>
      </c>
      <c r="P124" s="61" t="s">
        <v>204</v>
      </c>
      <c r="Q124" s="61" t="s">
        <v>205</v>
      </c>
      <c r="R124" s="61" t="s">
        <v>206</v>
      </c>
      <c r="S124" s="61" t="s">
        <v>207</v>
      </c>
      <c r="T124" s="62" t="s">
        <v>208</v>
      </c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</row>
    <row r="125" spans="1:65" s="2" customFormat="1" ht="22.9" customHeight="1">
      <c r="A125" s="30"/>
      <c r="B125" s="31"/>
      <c r="C125" s="67" t="s">
        <v>209</v>
      </c>
      <c r="D125" s="30"/>
      <c r="E125" s="30"/>
      <c r="F125" s="30"/>
      <c r="G125" s="30"/>
      <c r="H125" s="30"/>
      <c r="I125" s="30"/>
      <c r="J125" s="131">
        <f>BK125</f>
        <v>0</v>
      </c>
      <c r="K125" s="30"/>
      <c r="L125" s="31"/>
      <c r="M125" s="63"/>
      <c r="N125" s="54"/>
      <c r="O125" s="64"/>
      <c r="P125" s="132">
        <f>P126</f>
        <v>5640.1540210000003</v>
      </c>
      <c r="Q125" s="64"/>
      <c r="R125" s="132">
        <f>R126</f>
        <v>7.7494394999999994</v>
      </c>
      <c r="S125" s="64"/>
      <c r="T125" s="133">
        <f>T126</f>
        <v>6236.2727999999997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70</v>
      </c>
      <c r="AU125" s="18" t="s">
        <v>186</v>
      </c>
      <c r="BK125" s="134">
        <f>BK126</f>
        <v>0</v>
      </c>
    </row>
    <row r="126" spans="1:65" s="12" customFormat="1" ht="25.9" customHeight="1">
      <c r="B126" s="135"/>
      <c r="D126" s="136" t="s">
        <v>70</v>
      </c>
      <c r="E126" s="137" t="s">
        <v>210</v>
      </c>
      <c r="F126" s="137" t="s">
        <v>211</v>
      </c>
      <c r="J126" s="138">
        <f>BK126</f>
        <v>0</v>
      </c>
      <c r="L126" s="135"/>
      <c r="M126" s="139"/>
      <c r="N126" s="140"/>
      <c r="O126" s="140"/>
      <c r="P126" s="141">
        <f>P127+P174+P242+P245</f>
        <v>5640.1540210000003</v>
      </c>
      <c r="Q126" s="140"/>
      <c r="R126" s="141">
        <f>R127+R174+R242+R245</f>
        <v>7.7494394999999994</v>
      </c>
      <c r="S126" s="140"/>
      <c r="T126" s="142">
        <f>T127+T174+T242+T245</f>
        <v>6236.2727999999997</v>
      </c>
      <c r="AR126" s="136" t="s">
        <v>78</v>
      </c>
      <c r="AT126" s="143" t="s">
        <v>70</v>
      </c>
      <c r="AU126" s="143" t="s">
        <v>71</v>
      </c>
      <c r="AY126" s="136" t="s">
        <v>212</v>
      </c>
      <c r="BK126" s="144">
        <f>BK127+BK174+BK242+BK245</f>
        <v>0</v>
      </c>
    </row>
    <row r="127" spans="1:65" s="12" customFormat="1" ht="22.9" customHeight="1">
      <c r="B127" s="135"/>
      <c r="D127" s="136" t="s">
        <v>70</v>
      </c>
      <c r="E127" s="145" t="s">
        <v>78</v>
      </c>
      <c r="F127" s="145" t="s">
        <v>213</v>
      </c>
      <c r="J127" s="146">
        <f>BK127</f>
        <v>0</v>
      </c>
      <c r="L127" s="135"/>
      <c r="M127" s="139"/>
      <c r="N127" s="140"/>
      <c r="O127" s="140"/>
      <c r="P127" s="141">
        <f>SUM(P128:P173)</f>
        <v>2320.8078</v>
      </c>
      <c r="Q127" s="140"/>
      <c r="R127" s="141">
        <f>SUM(R128:R173)</f>
        <v>6.5239500000000006E-2</v>
      </c>
      <c r="S127" s="140"/>
      <c r="T127" s="142">
        <f>SUM(T128:T173)</f>
        <v>6236.2727999999997</v>
      </c>
      <c r="AR127" s="136" t="s">
        <v>78</v>
      </c>
      <c r="AT127" s="143" t="s">
        <v>70</v>
      </c>
      <c r="AU127" s="143" t="s">
        <v>78</v>
      </c>
      <c r="AY127" s="136" t="s">
        <v>212</v>
      </c>
      <c r="BK127" s="144">
        <f>SUM(BK128:BK173)</f>
        <v>0</v>
      </c>
    </row>
    <row r="128" spans="1:65" s="2" customFormat="1" ht="62.65" customHeight="1">
      <c r="A128" s="30"/>
      <c r="B128" s="147"/>
      <c r="C128" s="148" t="s">
        <v>78</v>
      </c>
      <c r="D128" s="148" t="s">
        <v>214</v>
      </c>
      <c r="E128" s="149" t="s">
        <v>1173</v>
      </c>
      <c r="F128" s="150" t="s">
        <v>1174</v>
      </c>
      <c r="G128" s="151" t="s">
        <v>217</v>
      </c>
      <c r="H128" s="152">
        <v>226.59</v>
      </c>
      <c r="I128" s="153"/>
      <c r="J128" s="153">
        <f>ROUND(I128*H128,2)</f>
        <v>0</v>
      </c>
      <c r="K128" s="154"/>
      <c r="L128" s="31"/>
      <c r="M128" s="155" t="s">
        <v>1</v>
      </c>
      <c r="N128" s="156" t="s">
        <v>36</v>
      </c>
      <c r="O128" s="157">
        <v>0.05</v>
      </c>
      <c r="P128" s="157">
        <f>O128*H128</f>
        <v>11.329500000000001</v>
      </c>
      <c r="Q128" s="157">
        <v>0</v>
      </c>
      <c r="R128" s="157">
        <f>Q128*H128</f>
        <v>0</v>
      </c>
      <c r="S128" s="157">
        <v>0.17</v>
      </c>
      <c r="T128" s="158">
        <f>S128*H128</f>
        <v>38.520300000000006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9" t="s">
        <v>218</v>
      </c>
      <c r="AT128" s="159" t="s">
        <v>214</v>
      </c>
      <c r="AU128" s="159" t="s">
        <v>80</v>
      </c>
      <c r="AY128" s="18" t="s">
        <v>212</v>
      </c>
      <c r="BE128" s="160">
        <f>IF(N128="základní",J128,0)</f>
        <v>0</v>
      </c>
      <c r="BF128" s="160">
        <f>IF(N128="snížená",J128,0)</f>
        <v>0</v>
      </c>
      <c r="BG128" s="160">
        <f>IF(N128="zákl. přenesená",J128,0)</f>
        <v>0</v>
      </c>
      <c r="BH128" s="160">
        <f>IF(N128="sníž. přenesená",J128,0)</f>
        <v>0</v>
      </c>
      <c r="BI128" s="160">
        <f>IF(N128="nulová",J128,0)</f>
        <v>0</v>
      </c>
      <c r="BJ128" s="18" t="s">
        <v>78</v>
      </c>
      <c r="BK128" s="160">
        <f>ROUND(I128*H128,2)</f>
        <v>0</v>
      </c>
      <c r="BL128" s="18" t="s">
        <v>218</v>
      </c>
      <c r="BM128" s="159" t="s">
        <v>1365</v>
      </c>
    </row>
    <row r="129" spans="1:65" s="13" customFormat="1">
      <c r="B129" s="161"/>
      <c r="D129" s="162" t="s">
        <v>220</v>
      </c>
      <c r="E129" s="163" t="s">
        <v>1</v>
      </c>
      <c r="F129" s="164" t="s">
        <v>1175</v>
      </c>
      <c r="H129" s="163" t="s">
        <v>1</v>
      </c>
      <c r="L129" s="161"/>
      <c r="M129" s="165"/>
      <c r="N129" s="166"/>
      <c r="O129" s="166"/>
      <c r="P129" s="166"/>
      <c r="Q129" s="166"/>
      <c r="R129" s="166"/>
      <c r="S129" s="166"/>
      <c r="T129" s="167"/>
      <c r="AT129" s="163" t="s">
        <v>220</v>
      </c>
      <c r="AU129" s="163" t="s">
        <v>80</v>
      </c>
      <c r="AV129" s="13" t="s">
        <v>78</v>
      </c>
      <c r="AW129" s="13" t="s">
        <v>27</v>
      </c>
      <c r="AX129" s="13" t="s">
        <v>71</v>
      </c>
      <c r="AY129" s="163" t="s">
        <v>212</v>
      </c>
    </row>
    <row r="130" spans="1:65" s="14" customFormat="1">
      <c r="B130" s="168"/>
      <c r="D130" s="162" t="s">
        <v>220</v>
      </c>
      <c r="E130" s="169" t="s">
        <v>1</v>
      </c>
      <c r="F130" s="170" t="s">
        <v>1176</v>
      </c>
      <c r="H130" s="171">
        <v>226.59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220</v>
      </c>
      <c r="AU130" s="169" t="s">
        <v>80</v>
      </c>
      <c r="AV130" s="14" t="s">
        <v>80</v>
      </c>
      <c r="AW130" s="14" t="s">
        <v>27</v>
      </c>
      <c r="AX130" s="14" t="s">
        <v>78</v>
      </c>
      <c r="AY130" s="169" t="s">
        <v>212</v>
      </c>
    </row>
    <row r="131" spans="1:65" s="2" customFormat="1" ht="66.75" customHeight="1">
      <c r="A131" s="30"/>
      <c r="B131" s="147"/>
      <c r="C131" s="148" t="s">
        <v>80</v>
      </c>
      <c r="D131" s="148" t="s">
        <v>214</v>
      </c>
      <c r="E131" s="149" t="s">
        <v>1366</v>
      </c>
      <c r="F131" s="150" t="s">
        <v>1367</v>
      </c>
      <c r="G131" s="151" t="s">
        <v>217</v>
      </c>
      <c r="H131" s="152">
        <v>6523.95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7.2999999999999995E-2</v>
      </c>
      <c r="P131" s="157">
        <f>O131*H131</f>
        <v>476.24834999999996</v>
      </c>
      <c r="Q131" s="157">
        <v>0</v>
      </c>
      <c r="R131" s="157">
        <f>Q131*H131</f>
        <v>0</v>
      </c>
      <c r="S131" s="157">
        <v>0.28999999999999998</v>
      </c>
      <c r="T131" s="158">
        <f>S131*H131</f>
        <v>1891.9454999999998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1368</v>
      </c>
    </row>
    <row r="132" spans="1:65" s="14" customFormat="1">
      <c r="B132" s="168"/>
      <c r="D132" s="162" t="s">
        <v>220</v>
      </c>
      <c r="E132" s="169" t="s">
        <v>1</v>
      </c>
      <c r="F132" s="170" t="s">
        <v>1369</v>
      </c>
      <c r="H132" s="171">
        <v>1402.13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4" customFormat="1">
      <c r="B133" s="168"/>
      <c r="D133" s="162" t="s">
        <v>220</v>
      </c>
      <c r="E133" s="169" t="s">
        <v>1</v>
      </c>
      <c r="F133" s="170" t="s">
        <v>1370</v>
      </c>
      <c r="H133" s="171">
        <v>2326.5500000000002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1371</v>
      </c>
      <c r="H134" s="171">
        <v>460.97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1372</v>
      </c>
      <c r="H135" s="171">
        <v>155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1373</v>
      </c>
      <c r="H136" s="171">
        <v>1226.98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>
      <c r="B137" s="168"/>
      <c r="D137" s="162" t="s">
        <v>220</v>
      </c>
      <c r="E137" s="169" t="s">
        <v>1</v>
      </c>
      <c r="F137" s="170" t="s">
        <v>1374</v>
      </c>
      <c r="H137" s="171">
        <v>154.07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1375</v>
      </c>
      <c r="H138" s="171">
        <v>188.17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1376</v>
      </c>
      <c r="H139" s="171">
        <v>610.08000000000004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5" customFormat="1">
      <c r="B140" s="175"/>
      <c r="D140" s="162" t="s">
        <v>220</v>
      </c>
      <c r="E140" s="176" t="s">
        <v>1</v>
      </c>
      <c r="F140" s="177" t="s">
        <v>233</v>
      </c>
      <c r="H140" s="178">
        <v>6523.9500000000007</v>
      </c>
      <c r="L140" s="175"/>
      <c r="M140" s="179"/>
      <c r="N140" s="180"/>
      <c r="O140" s="180"/>
      <c r="P140" s="180"/>
      <c r="Q140" s="180"/>
      <c r="R140" s="180"/>
      <c r="S140" s="180"/>
      <c r="T140" s="181"/>
      <c r="AT140" s="176" t="s">
        <v>220</v>
      </c>
      <c r="AU140" s="176" t="s">
        <v>80</v>
      </c>
      <c r="AV140" s="15" t="s">
        <v>218</v>
      </c>
      <c r="AW140" s="15" t="s">
        <v>27</v>
      </c>
      <c r="AX140" s="15" t="s">
        <v>78</v>
      </c>
      <c r="AY140" s="176" t="s">
        <v>212</v>
      </c>
    </row>
    <row r="141" spans="1:65" s="2" customFormat="1" ht="62.65" customHeight="1">
      <c r="A141" s="30"/>
      <c r="B141" s="147"/>
      <c r="C141" s="148" t="s">
        <v>226</v>
      </c>
      <c r="D141" s="148" t="s">
        <v>214</v>
      </c>
      <c r="E141" s="149" t="s">
        <v>223</v>
      </c>
      <c r="F141" s="150" t="s">
        <v>224</v>
      </c>
      <c r="G141" s="151" t="s">
        <v>217</v>
      </c>
      <c r="H141" s="152">
        <v>6523.95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0.19400000000000001</v>
      </c>
      <c r="P141" s="157">
        <f>O141*H141</f>
        <v>1265.6463000000001</v>
      </c>
      <c r="Q141" s="157">
        <v>0</v>
      </c>
      <c r="R141" s="157">
        <f>Q141*H141</f>
        <v>0</v>
      </c>
      <c r="S141" s="157">
        <v>0.32500000000000001</v>
      </c>
      <c r="T141" s="158">
        <f>S141*H141</f>
        <v>2120.2837500000001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1377</v>
      </c>
    </row>
    <row r="142" spans="1:65" s="14" customFormat="1">
      <c r="B142" s="168"/>
      <c r="D142" s="162" t="s">
        <v>220</v>
      </c>
      <c r="E142" s="169" t="s">
        <v>1</v>
      </c>
      <c r="F142" s="170" t="s">
        <v>1369</v>
      </c>
      <c r="H142" s="171">
        <v>1402.13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1370</v>
      </c>
      <c r="H143" s="171">
        <v>2326.5500000000002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>
      <c r="B144" s="168"/>
      <c r="D144" s="162" t="s">
        <v>220</v>
      </c>
      <c r="E144" s="169" t="s">
        <v>1</v>
      </c>
      <c r="F144" s="170" t="s">
        <v>1371</v>
      </c>
      <c r="H144" s="171">
        <v>460.97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1372</v>
      </c>
      <c r="H145" s="171">
        <v>155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1373</v>
      </c>
      <c r="H146" s="171">
        <v>1226.98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1374</v>
      </c>
      <c r="H147" s="171">
        <v>154.07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1375</v>
      </c>
      <c r="H148" s="171">
        <v>188.17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1376</v>
      </c>
      <c r="H149" s="171">
        <v>610.08000000000004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5" customFormat="1">
      <c r="B150" s="175"/>
      <c r="D150" s="162" t="s">
        <v>220</v>
      </c>
      <c r="E150" s="176" t="s">
        <v>1</v>
      </c>
      <c r="F150" s="177" t="s">
        <v>233</v>
      </c>
      <c r="H150" s="178">
        <v>6523.9500000000007</v>
      </c>
      <c r="L150" s="175"/>
      <c r="M150" s="179"/>
      <c r="N150" s="180"/>
      <c r="O150" s="180"/>
      <c r="P150" s="180"/>
      <c r="Q150" s="180"/>
      <c r="R150" s="180"/>
      <c r="S150" s="180"/>
      <c r="T150" s="181"/>
      <c r="AT150" s="176" t="s">
        <v>220</v>
      </c>
      <c r="AU150" s="176" t="s">
        <v>80</v>
      </c>
      <c r="AV150" s="15" t="s">
        <v>218</v>
      </c>
      <c r="AW150" s="15" t="s">
        <v>27</v>
      </c>
      <c r="AX150" s="15" t="s">
        <v>78</v>
      </c>
      <c r="AY150" s="176" t="s">
        <v>212</v>
      </c>
    </row>
    <row r="151" spans="1:65" s="2" customFormat="1" ht="55.5" customHeight="1">
      <c r="A151" s="30"/>
      <c r="B151" s="147"/>
      <c r="C151" s="148" t="s">
        <v>218</v>
      </c>
      <c r="D151" s="148" t="s">
        <v>214</v>
      </c>
      <c r="E151" s="149" t="s">
        <v>641</v>
      </c>
      <c r="F151" s="150" t="s">
        <v>642</v>
      </c>
      <c r="G151" s="151" t="s">
        <v>217</v>
      </c>
      <c r="H151" s="152">
        <v>6523.95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7.8E-2</v>
      </c>
      <c r="P151" s="157">
        <f>O151*H151</f>
        <v>508.86809999999997</v>
      </c>
      <c r="Q151" s="157">
        <v>0</v>
      </c>
      <c r="R151" s="157">
        <f>Q151*H151</f>
        <v>0</v>
      </c>
      <c r="S151" s="157">
        <v>0.22</v>
      </c>
      <c r="T151" s="158">
        <f>S151*H151</f>
        <v>1435.269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1378</v>
      </c>
    </row>
    <row r="152" spans="1:65" s="13" customFormat="1">
      <c r="B152" s="161"/>
      <c r="D152" s="162" t="s">
        <v>220</v>
      </c>
      <c r="E152" s="163" t="s">
        <v>1</v>
      </c>
      <c r="F152" s="164" t="s">
        <v>1379</v>
      </c>
      <c r="H152" s="163" t="s">
        <v>1</v>
      </c>
      <c r="L152" s="161"/>
      <c r="M152" s="165"/>
      <c r="N152" s="166"/>
      <c r="O152" s="166"/>
      <c r="P152" s="166"/>
      <c r="Q152" s="166"/>
      <c r="R152" s="166"/>
      <c r="S152" s="166"/>
      <c r="T152" s="167"/>
      <c r="AT152" s="163" t="s">
        <v>220</v>
      </c>
      <c r="AU152" s="163" t="s">
        <v>80</v>
      </c>
      <c r="AV152" s="13" t="s">
        <v>78</v>
      </c>
      <c r="AW152" s="13" t="s">
        <v>27</v>
      </c>
      <c r="AX152" s="13" t="s">
        <v>71</v>
      </c>
      <c r="AY152" s="163" t="s">
        <v>212</v>
      </c>
    </row>
    <row r="153" spans="1:65" s="14" customFormat="1">
      <c r="B153" s="168"/>
      <c r="D153" s="162" t="s">
        <v>220</v>
      </c>
      <c r="E153" s="169" t="s">
        <v>1</v>
      </c>
      <c r="F153" s="170" t="s">
        <v>1369</v>
      </c>
      <c r="H153" s="171">
        <v>1402.13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220</v>
      </c>
      <c r="AU153" s="169" t="s">
        <v>80</v>
      </c>
      <c r="AV153" s="14" t="s">
        <v>80</v>
      </c>
      <c r="AW153" s="14" t="s">
        <v>27</v>
      </c>
      <c r="AX153" s="14" t="s">
        <v>71</v>
      </c>
      <c r="AY153" s="169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1370</v>
      </c>
      <c r="H154" s="171">
        <v>2326.5500000000002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1371</v>
      </c>
      <c r="H155" s="171">
        <v>460.97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4" customFormat="1">
      <c r="B156" s="168"/>
      <c r="D156" s="162" t="s">
        <v>220</v>
      </c>
      <c r="E156" s="169" t="s">
        <v>1</v>
      </c>
      <c r="F156" s="170" t="s">
        <v>1372</v>
      </c>
      <c r="H156" s="171">
        <v>155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71</v>
      </c>
      <c r="AY156" s="169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1373</v>
      </c>
      <c r="H157" s="171">
        <v>1226.98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1374</v>
      </c>
      <c r="H158" s="171">
        <v>154.07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4" customFormat="1">
      <c r="B159" s="168"/>
      <c r="D159" s="162" t="s">
        <v>220</v>
      </c>
      <c r="E159" s="169" t="s">
        <v>1</v>
      </c>
      <c r="F159" s="170" t="s">
        <v>1375</v>
      </c>
      <c r="H159" s="171">
        <v>188.17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71</v>
      </c>
      <c r="AY159" s="169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1376</v>
      </c>
      <c r="H160" s="171">
        <v>610.08000000000004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5" customFormat="1">
      <c r="B161" s="175"/>
      <c r="D161" s="162" t="s">
        <v>220</v>
      </c>
      <c r="E161" s="176" t="s">
        <v>1</v>
      </c>
      <c r="F161" s="177" t="s">
        <v>233</v>
      </c>
      <c r="H161" s="178">
        <v>6523.9500000000007</v>
      </c>
      <c r="L161" s="175"/>
      <c r="M161" s="179"/>
      <c r="N161" s="180"/>
      <c r="O161" s="180"/>
      <c r="P161" s="180"/>
      <c r="Q161" s="180"/>
      <c r="R161" s="180"/>
      <c r="S161" s="180"/>
      <c r="T161" s="181"/>
      <c r="AT161" s="176" t="s">
        <v>220</v>
      </c>
      <c r="AU161" s="176" t="s">
        <v>80</v>
      </c>
      <c r="AV161" s="15" t="s">
        <v>218</v>
      </c>
      <c r="AW161" s="15" t="s">
        <v>27</v>
      </c>
      <c r="AX161" s="15" t="s">
        <v>78</v>
      </c>
      <c r="AY161" s="176" t="s">
        <v>212</v>
      </c>
    </row>
    <row r="162" spans="1:65" s="2" customFormat="1" ht="44.25" customHeight="1">
      <c r="A162" s="30"/>
      <c r="B162" s="147"/>
      <c r="C162" s="148" t="s">
        <v>234</v>
      </c>
      <c r="D162" s="148" t="s">
        <v>214</v>
      </c>
      <c r="E162" s="149" t="s">
        <v>1380</v>
      </c>
      <c r="F162" s="150" t="s">
        <v>1381</v>
      </c>
      <c r="G162" s="151" t="s">
        <v>217</v>
      </c>
      <c r="H162" s="152">
        <v>6523.95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8.9999999999999993E-3</v>
      </c>
      <c r="P162" s="157">
        <f>O162*H162</f>
        <v>58.715549999999993</v>
      </c>
      <c r="Q162" s="157">
        <v>1.0000000000000001E-5</v>
      </c>
      <c r="R162" s="157">
        <f>Q162*H162</f>
        <v>6.5239500000000006E-2</v>
      </c>
      <c r="S162" s="157">
        <v>0.115</v>
      </c>
      <c r="T162" s="158">
        <f>S162*H162</f>
        <v>750.25424999999996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1382</v>
      </c>
    </row>
    <row r="163" spans="1:65" s="13" customFormat="1">
      <c r="B163" s="161"/>
      <c r="D163" s="162" t="s">
        <v>220</v>
      </c>
      <c r="E163" s="163" t="s">
        <v>1</v>
      </c>
      <c r="F163" s="164" t="s">
        <v>1319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1369</v>
      </c>
      <c r="H164" s="171">
        <v>1402.13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71</v>
      </c>
      <c r="AY164" s="169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1370</v>
      </c>
      <c r="H165" s="171">
        <v>2326.5500000000002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>
      <c r="B166" s="168"/>
      <c r="D166" s="162" t="s">
        <v>220</v>
      </c>
      <c r="E166" s="169" t="s">
        <v>1</v>
      </c>
      <c r="F166" s="170" t="s">
        <v>1371</v>
      </c>
      <c r="H166" s="171">
        <v>460.97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1372</v>
      </c>
      <c r="H167" s="171">
        <v>155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1373</v>
      </c>
      <c r="H168" s="171">
        <v>1226.98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4" customFormat="1">
      <c r="B169" s="168"/>
      <c r="D169" s="162" t="s">
        <v>220</v>
      </c>
      <c r="E169" s="169" t="s">
        <v>1</v>
      </c>
      <c r="F169" s="170" t="s">
        <v>1374</v>
      </c>
      <c r="H169" s="171">
        <v>154.07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71</v>
      </c>
      <c r="AY169" s="169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1375</v>
      </c>
      <c r="H170" s="171">
        <v>188.17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4" customFormat="1">
      <c r="B171" s="168"/>
      <c r="D171" s="162" t="s">
        <v>220</v>
      </c>
      <c r="E171" s="169" t="s">
        <v>1</v>
      </c>
      <c r="F171" s="170" t="s">
        <v>1376</v>
      </c>
      <c r="H171" s="171">
        <v>610.08000000000004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71</v>
      </c>
      <c r="AY171" s="169" t="s">
        <v>212</v>
      </c>
    </row>
    <row r="172" spans="1:65" s="16" customFormat="1">
      <c r="B172" s="195"/>
      <c r="D172" s="162" t="s">
        <v>220</v>
      </c>
      <c r="E172" s="196" t="s">
        <v>1</v>
      </c>
      <c r="F172" s="197" t="s">
        <v>648</v>
      </c>
      <c r="H172" s="198">
        <v>6523.9500000000007</v>
      </c>
      <c r="L172" s="195"/>
      <c r="M172" s="199"/>
      <c r="N172" s="200"/>
      <c r="O172" s="200"/>
      <c r="P172" s="200"/>
      <c r="Q172" s="200"/>
      <c r="R172" s="200"/>
      <c r="S172" s="200"/>
      <c r="T172" s="201"/>
      <c r="AT172" s="196" t="s">
        <v>220</v>
      </c>
      <c r="AU172" s="196" t="s">
        <v>80</v>
      </c>
      <c r="AV172" s="16" t="s">
        <v>226</v>
      </c>
      <c r="AW172" s="16" t="s">
        <v>27</v>
      </c>
      <c r="AX172" s="16" t="s">
        <v>71</v>
      </c>
      <c r="AY172" s="196" t="s">
        <v>212</v>
      </c>
    </row>
    <row r="173" spans="1:65" s="15" customFormat="1">
      <c r="B173" s="175"/>
      <c r="D173" s="162" t="s">
        <v>220</v>
      </c>
      <c r="E173" s="176" t="s">
        <v>1</v>
      </c>
      <c r="F173" s="177" t="s">
        <v>233</v>
      </c>
      <c r="H173" s="178">
        <v>6523.9500000000007</v>
      </c>
      <c r="L173" s="175"/>
      <c r="M173" s="179"/>
      <c r="N173" s="180"/>
      <c r="O173" s="180"/>
      <c r="P173" s="180"/>
      <c r="Q173" s="180"/>
      <c r="R173" s="180"/>
      <c r="S173" s="180"/>
      <c r="T173" s="181"/>
      <c r="AT173" s="176" t="s">
        <v>220</v>
      </c>
      <c r="AU173" s="176" t="s">
        <v>80</v>
      </c>
      <c r="AV173" s="15" t="s">
        <v>218</v>
      </c>
      <c r="AW173" s="15" t="s">
        <v>27</v>
      </c>
      <c r="AX173" s="15" t="s">
        <v>78</v>
      </c>
      <c r="AY173" s="176" t="s">
        <v>212</v>
      </c>
    </row>
    <row r="174" spans="1:65" s="12" customFormat="1" ht="22.9" customHeight="1">
      <c r="B174" s="135"/>
      <c r="D174" s="136" t="s">
        <v>70</v>
      </c>
      <c r="E174" s="145" t="s">
        <v>234</v>
      </c>
      <c r="F174" s="145" t="s">
        <v>382</v>
      </c>
      <c r="J174" s="146">
        <f>BK174</f>
        <v>0</v>
      </c>
      <c r="L174" s="135"/>
      <c r="M174" s="139"/>
      <c r="N174" s="140"/>
      <c r="O174" s="140"/>
      <c r="P174" s="141">
        <f>SUM(P175:P241)</f>
        <v>1419.9285599999996</v>
      </c>
      <c r="Q174" s="140"/>
      <c r="R174" s="141">
        <f>SUM(R175:R241)</f>
        <v>7.6841999999999997</v>
      </c>
      <c r="S174" s="140"/>
      <c r="T174" s="142">
        <f>SUM(T175:T241)</f>
        <v>0</v>
      </c>
      <c r="AR174" s="136" t="s">
        <v>78</v>
      </c>
      <c r="AT174" s="143" t="s">
        <v>70</v>
      </c>
      <c r="AU174" s="143" t="s">
        <v>78</v>
      </c>
      <c r="AY174" s="136" t="s">
        <v>212</v>
      </c>
      <c r="BK174" s="144">
        <f>SUM(BK175:BK241)</f>
        <v>0</v>
      </c>
    </row>
    <row r="175" spans="1:65" s="2" customFormat="1" ht="44.25" customHeight="1">
      <c r="A175" s="30"/>
      <c r="B175" s="147"/>
      <c r="C175" s="148" t="s">
        <v>240</v>
      </c>
      <c r="D175" s="148" t="s">
        <v>214</v>
      </c>
      <c r="E175" s="149" t="s">
        <v>1301</v>
      </c>
      <c r="F175" s="150" t="s">
        <v>1302</v>
      </c>
      <c r="G175" s="151" t="s">
        <v>217</v>
      </c>
      <c r="H175" s="152">
        <v>226.59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8.5999999999999993E-2</v>
      </c>
      <c r="P175" s="157">
        <f>O175*H175</f>
        <v>19.486739999999998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1383</v>
      </c>
    </row>
    <row r="176" spans="1:65" s="14" customFormat="1">
      <c r="B176" s="168"/>
      <c r="D176" s="162" t="s">
        <v>220</v>
      </c>
      <c r="E176" s="169" t="s">
        <v>1</v>
      </c>
      <c r="F176" s="170" t="s">
        <v>1304</v>
      </c>
      <c r="H176" s="171">
        <v>226.59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33" customHeight="1">
      <c r="A177" s="30"/>
      <c r="B177" s="147"/>
      <c r="C177" s="148" t="s">
        <v>246</v>
      </c>
      <c r="D177" s="148" t="s">
        <v>214</v>
      </c>
      <c r="E177" s="149" t="s">
        <v>384</v>
      </c>
      <c r="F177" s="150" t="s">
        <v>385</v>
      </c>
      <c r="G177" s="151" t="s">
        <v>217</v>
      </c>
      <c r="H177" s="152">
        <v>8038.61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9.4E-2</v>
      </c>
      <c r="P177" s="157">
        <f>O177*H177</f>
        <v>755.62933999999996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1384</v>
      </c>
    </row>
    <row r="178" spans="1:65" s="14" customFormat="1">
      <c r="B178" s="168"/>
      <c r="D178" s="162" t="s">
        <v>220</v>
      </c>
      <c r="E178" s="169" t="s">
        <v>1</v>
      </c>
      <c r="F178" s="170" t="s">
        <v>1369</v>
      </c>
      <c r="H178" s="171">
        <v>1402.13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71</v>
      </c>
      <c r="AY178" s="169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1385</v>
      </c>
      <c r="H179" s="171">
        <v>3504.55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1386</v>
      </c>
      <c r="H180" s="171">
        <v>476.47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4" customFormat="1">
      <c r="B181" s="168"/>
      <c r="D181" s="162" t="s">
        <v>220</v>
      </c>
      <c r="E181" s="169" t="s">
        <v>1</v>
      </c>
      <c r="F181" s="170" t="s">
        <v>1387</v>
      </c>
      <c r="H181" s="171">
        <v>414.16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1388</v>
      </c>
      <c r="H182" s="171">
        <v>1242.48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71</v>
      </c>
      <c r="AY182" s="169" t="s">
        <v>212</v>
      </c>
    </row>
    <row r="183" spans="1:65" s="14" customFormat="1">
      <c r="B183" s="168"/>
      <c r="D183" s="162" t="s">
        <v>220</v>
      </c>
      <c r="E183" s="169" t="s">
        <v>1</v>
      </c>
      <c r="F183" s="170" t="s">
        <v>1389</v>
      </c>
      <c r="H183" s="171">
        <v>169.57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4" customFormat="1">
      <c r="B184" s="168"/>
      <c r="D184" s="162" t="s">
        <v>220</v>
      </c>
      <c r="E184" s="169" t="s">
        <v>1</v>
      </c>
      <c r="F184" s="170" t="s">
        <v>1390</v>
      </c>
      <c r="H184" s="171">
        <v>203.67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1391</v>
      </c>
      <c r="H185" s="171">
        <v>625.58000000000004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>
      <c r="B186" s="175"/>
      <c r="D186" s="162" t="s">
        <v>220</v>
      </c>
      <c r="E186" s="176" t="s">
        <v>1</v>
      </c>
      <c r="F186" s="177" t="s">
        <v>233</v>
      </c>
      <c r="H186" s="178">
        <v>8038.6100000000006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2" customFormat="1" ht="33" customHeight="1">
      <c r="A187" s="30"/>
      <c r="B187" s="147"/>
      <c r="C187" s="148" t="s">
        <v>252</v>
      </c>
      <c r="D187" s="148" t="s">
        <v>214</v>
      </c>
      <c r="E187" s="149" t="s">
        <v>389</v>
      </c>
      <c r="F187" s="150" t="s">
        <v>390</v>
      </c>
      <c r="G187" s="151" t="s">
        <v>217</v>
      </c>
      <c r="H187" s="152">
        <v>8038.61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2.5999999999999999E-2</v>
      </c>
      <c r="P187" s="157">
        <f>O187*H187</f>
        <v>209.00385999999997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1392</v>
      </c>
    </row>
    <row r="188" spans="1:65" s="14" customFormat="1">
      <c r="B188" s="168"/>
      <c r="D188" s="162" t="s">
        <v>220</v>
      </c>
      <c r="E188" s="169" t="s">
        <v>1</v>
      </c>
      <c r="F188" s="170" t="s">
        <v>1369</v>
      </c>
      <c r="H188" s="171">
        <v>1402.13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71</v>
      </c>
      <c r="AY188" s="169" t="s">
        <v>212</v>
      </c>
    </row>
    <row r="189" spans="1:65" s="14" customFormat="1">
      <c r="B189" s="168"/>
      <c r="D189" s="162" t="s">
        <v>220</v>
      </c>
      <c r="E189" s="169" t="s">
        <v>1</v>
      </c>
      <c r="F189" s="170" t="s">
        <v>1385</v>
      </c>
      <c r="H189" s="171">
        <v>3504.55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1386</v>
      </c>
      <c r="H190" s="171">
        <v>476.47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4" customFormat="1">
      <c r="B191" s="168"/>
      <c r="D191" s="162" t="s">
        <v>220</v>
      </c>
      <c r="E191" s="169" t="s">
        <v>1</v>
      </c>
      <c r="F191" s="170" t="s">
        <v>1387</v>
      </c>
      <c r="H191" s="171">
        <v>414.16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>
      <c r="B192" s="168"/>
      <c r="D192" s="162" t="s">
        <v>220</v>
      </c>
      <c r="E192" s="169" t="s">
        <v>1</v>
      </c>
      <c r="F192" s="170" t="s">
        <v>1388</v>
      </c>
      <c r="H192" s="171">
        <v>1242.48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>
      <c r="B193" s="168"/>
      <c r="D193" s="162" t="s">
        <v>220</v>
      </c>
      <c r="E193" s="169" t="s">
        <v>1</v>
      </c>
      <c r="F193" s="170" t="s">
        <v>1389</v>
      </c>
      <c r="H193" s="171">
        <v>169.57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>
      <c r="B194" s="168"/>
      <c r="D194" s="162" t="s">
        <v>220</v>
      </c>
      <c r="E194" s="169" t="s">
        <v>1</v>
      </c>
      <c r="F194" s="170" t="s">
        <v>1390</v>
      </c>
      <c r="H194" s="171">
        <v>203.67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4" customFormat="1">
      <c r="B195" s="168"/>
      <c r="D195" s="162" t="s">
        <v>220</v>
      </c>
      <c r="E195" s="169" t="s">
        <v>1</v>
      </c>
      <c r="F195" s="170" t="s">
        <v>1391</v>
      </c>
      <c r="H195" s="171">
        <v>625.58000000000004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71</v>
      </c>
      <c r="AY195" s="169" t="s">
        <v>212</v>
      </c>
    </row>
    <row r="196" spans="1:65" s="15" customFormat="1">
      <c r="B196" s="175"/>
      <c r="D196" s="162" t="s">
        <v>220</v>
      </c>
      <c r="E196" s="176" t="s">
        <v>1</v>
      </c>
      <c r="F196" s="177" t="s">
        <v>233</v>
      </c>
      <c r="H196" s="178">
        <v>8038.6100000000006</v>
      </c>
      <c r="L196" s="175"/>
      <c r="M196" s="179"/>
      <c r="N196" s="180"/>
      <c r="O196" s="180"/>
      <c r="P196" s="180"/>
      <c r="Q196" s="180"/>
      <c r="R196" s="180"/>
      <c r="S196" s="180"/>
      <c r="T196" s="181"/>
      <c r="AT196" s="176" t="s">
        <v>220</v>
      </c>
      <c r="AU196" s="176" t="s">
        <v>80</v>
      </c>
      <c r="AV196" s="15" t="s">
        <v>218</v>
      </c>
      <c r="AW196" s="15" t="s">
        <v>27</v>
      </c>
      <c r="AX196" s="15" t="s">
        <v>78</v>
      </c>
      <c r="AY196" s="176" t="s">
        <v>212</v>
      </c>
    </row>
    <row r="197" spans="1:65" s="2" customFormat="1" ht="49.15" customHeight="1">
      <c r="A197" s="30"/>
      <c r="B197" s="147"/>
      <c r="C197" s="148" t="s">
        <v>257</v>
      </c>
      <c r="D197" s="148" t="s">
        <v>214</v>
      </c>
      <c r="E197" s="149" t="s">
        <v>393</v>
      </c>
      <c r="F197" s="150" t="s">
        <v>394</v>
      </c>
      <c r="G197" s="151" t="s">
        <v>217</v>
      </c>
      <c r="H197" s="152">
        <v>8038.61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2.5000000000000001E-2</v>
      </c>
      <c r="P197" s="157">
        <f>O197*H197</f>
        <v>200.96525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1393</v>
      </c>
    </row>
    <row r="198" spans="1:65" s="14" customFormat="1">
      <c r="B198" s="168"/>
      <c r="D198" s="162" t="s">
        <v>220</v>
      </c>
      <c r="E198" s="169" t="s">
        <v>1</v>
      </c>
      <c r="F198" s="170" t="s">
        <v>1369</v>
      </c>
      <c r="H198" s="171">
        <v>1402.13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4" customFormat="1">
      <c r="B199" s="168"/>
      <c r="D199" s="162" t="s">
        <v>220</v>
      </c>
      <c r="E199" s="169" t="s">
        <v>1</v>
      </c>
      <c r="F199" s="170" t="s">
        <v>1385</v>
      </c>
      <c r="H199" s="171">
        <v>3504.55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71</v>
      </c>
      <c r="AY199" s="169" t="s">
        <v>212</v>
      </c>
    </row>
    <row r="200" spans="1:65" s="14" customFormat="1">
      <c r="B200" s="168"/>
      <c r="D200" s="162" t="s">
        <v>220</v>
      </c>
      <c r="E200" s="169" t="s">
        <v>1</v>
      </c>
      <c r="F200" s="170" t="s">
        <v>1386</v>
      </c>
      <c r="H200" s="171">
        <v>476.47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1:65" s="14" customFormat="1">
      <c r="B201" s="168"/>
      <c r="D201" s="162" t="s">
        <v>220</v>
      </c>
      <c r="E201" s="169" t="s">
        <v>1</v>
      </c>
      <c r="F201" s="170" t="s">
        <v>1387</v>
      </c>
      <c r="H201" s="171">
        <v>414.16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71</v>
      </c>
      <c r="AY201" s="169" t="s">
        <v>212</v>
      </c>
    </row>
    <row r="202" spans="1:65" s="14" customFormat="1">
      <c r="B202" s="168"/>
      <c r="D202" s="162" t="s">
        <v>220</v>
      </c>
      <c r="E202" s="169" t="s">
        <v>1</v>
      </c>
      <c r="F202" s="170" t="s">
        <v>1388</v>
      </c>
      <c r="H202" s="171">
        <v>1242.48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71</v>
      </c>
      <c r="AY202" s="169" t="s">
        <v>212</v>
      </c>
    </row>
    <row r="203" spans="1:65" s="14" customFormat="1">
      <c r="B203" s="168"/>
      <c r="D203" s="162" t="s">
        <v>220</v>
      </c>
      <c r="E203" s="169" t="s">
        <v>1</v>
      </c>
      <c r="F203" s="170" t="s">
        <v>1389</v>
      </c>
      <c r="H203" s="171">
        <v>169.57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71</v>
      </c>
      <c r="AY203" s="169" t="s">
        <v>212</v>
      </c>
    </row>
    <row r="204" spans="1:65" s="14" customFormat="1">
      <c r="B204" s="168"/>
      <c r="D204" s="162" t="s">
        <v>220</v>
      </c>
      <c r="E204" s="169" t="s">
        <v>1</v>
      </c>
      <c r="F204" s="170" t="s">
        <v>1390</v>
      </c>
      <c r="H204" s="171">
        <v>203.67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71</v>
      </c>
      <c r="AY204" s="169" t="s">
        <v>212</v>
      </c>
    </row>
    <row r="205" spans="1:65" s="14" customFormat="1">
      <c r="B205" s="168"/>
      <c r="D205" s="162" t="s">
        <v>220</v>
      </c>
      <c r="E205" s="169" t="s">
        <v>1</v>
      </c>
      <c r="F205" s="170" t="s">
        <v>1391</v>
      </c>
      <c r="H205" s="171">
        <v>625.58000000000004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1:65" s="15" customFormat="1">
      <c r="B206" s="175"/>
      <c r="D206" s="162" t="s">
        <v>220</v>
      </c>
      <c r="E206" s="176" t="s">
        <v>1</v>
      </c>
      <c r="F206" s="177" t="s">
        <v>233</v>
      </c>
      <c r="H206" s="178">
        <v>8038.6100000000006</v>
      </c>
      <c r="L206" s="175"/>
      <c r="M206" s="179"/>
      <c r="N206" s="180"/>
      <c r="O206" s="180"/>
      <c r="P206" s="180"/>
      <c r="Q206" s="180"/>
      <c r="R206" s="180"/>
      <c r="S206" s="180"/>
      <c r="T206" s="181"/>
      <c r="AT206" s="176" t="s">
        <v>220</v>
      </c>
      <c r="AU206" s="176" t="s">
        <v>80</v>
      </c>
      <c r="AV206" s="15" t="s">
        <v>218</v>
      </c>
      <c r="AW206" s="15" t="s">
        <v>27</v>
      </c>
      <c r="AX206" s="15" t="s">
        <v>78</v>
      </c>
      <c r="AY206" s="176" t="s">
        <v>212</v>
      </c>
    </row>
    <row r="207" spans="1:65" s="13" customFormat="1">
      <c r="B207" s="161"/>
      <c r="D207" s="162" t="s">
        <v>220</v>
      </c>
      <c r="E207" s="163" t="s">
        <v>1</v>
      </c>
      <c r="F207" s="164" t="s">
        <v>1394</v>
      </c>
      <c r="H207" s="163" t="s">
        <v>1</v>
      </c>
      <c r="L207" s="161"/>
      <c r="M207" s="165"/>
      <c r="N207" s="166"/>
      <c r="O207" s="166"/>
      <c r="P207" s="166"/>
      <c r="Q207" s="166"/>
      <c r="R207" s="166"/>
      <c r="S207" s="166"/>
      <c r="T207" s="167"/>
      <c r="AT207" s="163" t="s">
        <v>220</v>
      </c>
      <c r="AU207" s="163" t="s">
        <v>80</v>
      </c>
      <c r="AV207" s="13" t="s">
        <v>78</v>
      </c>
      <c r="AW207" s="13" t="s">
        <v>27</v>
      </c>
      <c r="AX207" s="13" t="s">
        <v>71</v>
      </c>
      <c r="AY207" s="163" t="s">
        <v>212</v>
      </c>
    </row>
    <row r="208" spans="1:65" s="2" customFormat="1" ht="24.2" customHeight="1">
      <c r="A208" s="30"/>
      <c r="B208" s="147"/>
      <c r="C208" s="148" t="s">
        <v>262</v>
      </c>
      <c r="D208" s="148" t="s">
        <v>214</v>
      </c>
      <c r="E208" s="149" t="s">
        <v>401</v>
      </c>
      <c r="F208" s="150" t="s">
        <v>402</v>
      </c>
      <c r="G208" s="151" t="s">
        <v>217</v>
      </c>
      <c r="H208" s="152">
        <v>8038.61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2E-3</v>
      </c>
      <c r="P208" s="157">
        <f>O208*H208</f>
        <v>16.077220000000001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1395</v>
      </c>
    </row>
    <row r="209" spans="1:65" s="14" customFormat="1">
      <c r="B209" s="168"/>
      <c r="D209" s="162" t="s">
        <v>220</v>
      </c>
      <c r="E209" s="169" t="s">
        <v>1</v>
      </c>
      <c r="F209" s="170" t="s">
        <v>1369</v>
      </c>
      <c r="H209" s="171">
        <v>1402.13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4" customFormat="1">
      <c r="B210" s="168"/>
      <c r="D210" s="162" t="s">
        <v>220</v>
      </c>
      <c r="E210" s="169" t="s">
        <v>1</v>
      </c>
      <c r="F210" s="170" t="s">
        <v>1385</v>
      </c>
      <c r="H210" s="171">
        <v>3504.55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1386</v>
      </c>
      <c r="H211" s="171">
        <v>476.47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>
      <c r="B212" s="168"/>
      <c r="D212" s="162" t="s">
        <v>220</v>
      </c>
      <c r="E212" s="169" t="s">
        <v>1</v>
      </c>
      <c r="F212" s="170" t="s">
        <v>1387</v>
      </c>
      <c r="H212" s="171">
        <v>414.16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4" customFormat="1">
      <c r="B213" s="168"/>
      <c r="D213" s="162" t="s">
        <v>220</v>
      </c>
      <c r="E213" s="169" t="s">
        <v>1</v>
      </c>
      <c r="F213" s="170" t="s">
        <v>1388</v>
      </c>
      <c r="H213" s="171">
        <v>1242.48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71</v>
      </c>
      <c r="AY213" s="169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1389</v>
      </c>
      <c r="H214" s="171">
        <v>169.57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71</v>
      </c>
      <c r="AY214" s="169" t="s">
        <v>212</v>
      </c>
    </row>
    <row r="215" spans="1:65" s="14" customFormat="1">
      <c r="B215" s="168"/>
      <c r="D215" s="162" t="s">
        <v>220</v>
      </c>
      <c r="E215" s="169" t="s">
        <v>1</v>
      </c>
      <c r="F215" s="170" t="s">
        <v>1390</v>
      </c>
      <c r="H215" s="171">
        <v>203.67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>
      <c r="B216" s="168"/>
      <c r="D216" s="162" t="s">
        <v>220</v>
      </c>
      <c r="E216" s="169" t="s">
        <v>1</v>
      </c>
      <c r="F216" s="170" t="s">
        <v>1391</v>
      </c>
      <c r="H216" s="171">
        <v>625.58000000000004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>
      <c r="B217" s="175"/>
      <c r="D217" s="162" t="s">
        <v>220</v>
      </c>
      <c r="E217" s="176" t="s">
        <v>1</v>
      </c>
      <c r="F217" s="177" t="s">
        <v>233</v>
      </c>
      <c r="H217" s="178">
        <v>8038.6100000000006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24.2" customHeight="1">
      <c r="A218" s="30"/>
      <c r="B218" s="147"/>
      <c r="C218" s="148" t="s">
        <v>269</v>
      </c>
      <c r="D218" s="148" t="s">
        <v>214</v>
      </c>
      <c r="E218" s="149" t="s">
        <v>401</v>
      </c>
      <c r="F218" s="150" t="s">
        <v>402</v>
      </c>
      <c r="G218" s="151" t="s">
        <v>217</v>
      </c>
      <c r="H218" s="152">
        <v>8038.61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2E-3</v>
      </c>
      <c r="P218" s="157">
        <f>O218*H218</f>
        <v>16.077220000000001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1396</v>
      </c>
    </row>
    <row r="219" spans="1:65" s="14" customFormat="1">
      <c r="B219" s="168"/>
      <c r="D219" s="162" t="s">
        <v>220</v>
      </c>
      <c r="E219" s="169" t="s">
        <v>1</v>
      </c>
      <c r="F219" s="170" t="s">
        <v>1369</v>
      </c>
      <c r="H219" s="171">
        <v>1402.13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1385</v>
      </c>
      <c r="H220" s="171">
        <v>3504.55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4" customFormat="1">
      <c r="B221" s="168"/>
      <c r="D221" s="162" t="s">
        <v>220</v>
      </c>
      <c r="E221" s="169" t="s">
        <v>1</v>
      </c>
      <c r="F221" s="170" t="s">
        <v>1386</v>
      </c>
      <c r="H221" s="171">
        <v>476.47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71</v>
      </c>
      <c r="AY221" s="169" t="s">
        <v>212</v>
      </c>
    </row>
    <row r="222" spans="1:65" s="14" customFormat="1">
      <c r="B222" s="168"/>
      <c r="D222" s="162" t="s">
        <v>220</v>
      </c>
      <c r="E222" s="169" t="s">
        <v>1</v>
      </c>
      <c r="F222" s="170" t="s">
        <v>1387</v>
      </c>
      <c r="H222" s="171">
        <v>414.16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>
      <c r="B223" s="168"/>
      <c r="D223" s="162" t="s">
        <v>220</v>
      </c>
      <c r="E223" s="169" t="s">
        <v>1</v>
      </c>
      <c r="F223" s="170" t="s">
        <v>1388</v>
      </c>
      <c r="H223" s="171">
        <v>1242.48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4" customFormat="1">
      <c r="B224" s="168"/>
      <c r="D224" s="162" t="s">
        <v>220</v>
      </c>
      <c r="E224" s="169" t="s">
        <v>1</v>
      </c>
      <c r="F224" s="170" t="s">
        <v>1389</v>
      </c>
      <c r="H224" s="171">
        <v>169.57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71</v>
      </c>
      <c r="AY224" s="169" t="s">
        <v>212</v>
      </c>
    </row>
    <row r="225" spans="1:65" s="14" customFormat="1">
      <c r="B225" s="168"/>
      <c r="D225" s="162" t="s">
        <v>220</v>
      </c>
      <c r="E225" s="169" t="s">
        <v>1</v>
      </c>
      <c r="F225" s="170" t="s">
        <v>1390</v>
      </c>
      <c r="H225" s="171">
        <v>203.67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4" customFormat="1">
      <c r="B226" s="168"/>
      <c r="D226" s="162" t="s">
        <v>220</v>
      </c>
      <c r="E226" s="169" t="s">
        <v>1</v>
      </c>
      <c r="F226" s="170" t="s">
        <v>1391</v>
      </c>
      <c r="H226" s="171">
        <v>625.58000000000004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5" customFormat="1">
      <c r="B227" s="175"/>
      <c r="D227" s="162" t="s">
        <v>220</v>
      </c>
      <c r="E227" s="176" t="s">
        <v>1</v>
      </c>
      <c r="F227" s="177" t="s">
        <v>233</v>
      </c>
      <c r="H227" s="178">
        <v>8038.6100000000006</v>
      </c>
      <c r="L227" s="175"/>
      <c r="M227" s="179"/>
      <c r="N227" s="180"/>
      <c r="O227" s="180"/>
      <c r="P227" s="180"/>
      <c r="Q227" s="180"/>
      <c r="R227" s="180"/>
      <c r="S227" s="180"/>
      <c r="T227" s="181"/>
      <c r="AT227" s="176" t="s">
        <v>220</v>
      </c>
      <c r="AU227" s="176" t="s">
        <v>80</v>
      </c>
      <c r="AV227" s="15" t="s">
        <v>218</v>
      </c>
      <c r="AW227" s="15" t="s">
        <v>27</v>
      </c>
      <c r="AX227" s="15" t="s">
        <v>78</v>
      </c>
      <c r="AY227" s="176" t="s">
        <v>212</v>
      </c>
    </row>
    <row r="228" spans="1:65" s="2" customFormat="1" ht="44.25" customHeight="1">
      <c r="A228" s="30"/>
      <c r="B228" s="147"/>
      <c r="C228" s="148" t="s">
        <v>8</v>
      </c>
      <c r="D228" s="148" t="s">
        <v>214</v>
      </c>
      <c r="E228" s="149" t="s">
        <v>405</v>
      </c>
      <c r="F228" s="150" t="s">
        <v>406</v>
      </c>
      <c r="G228" s="151" t="s">
        <v>217</v>
      </c>
      <c r="H228" s="152">
        <v>8038.61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1.2999999999999999E-2</v>
      </c>
      <c r="P228" s="157">
        <f>O228*H228</f>
        <v>104.50192999999999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1397</v>
      </c>
    </row>
    <row r="229" spans="1:65" s="14" customFormat="1">
      <c r="B229" s="168"/>
      <c r="D229" s="162" t="s">
        <v>220</v>
      </c>
      <c r="E229" s="169" t="s">
        <v>1</v>
      </c>
      <c r="F229" s="170" t="s">
        <v>1369</v>
      </c>
      <c r="H229" s="171">
        <v>1402.13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>
      <c r="B230" s="168"/>
      <c r="D230" s="162" t="s">
        <v>220</v>
      </c>
      <c r="E230" s="169" t="s">
        <v>1</v>
      </c>
      <c r="F230" s="170" t="s">
        <v>1385</v>
      </c>
      <c r="H230" s="171">
        <v>3504.55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1386</v>
      </c>
      <c r="H231" s="171">
        <v>476.47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>
      <c r="B232" s="168"/>
      <c r="D232" s="162" t="s">
        <v>220</v>
      </c>
      <c r="E232" s="169" t="s">
        <v>1</v>
      </c>
      <c r="F232" s="170" t="s">
        <v>1387</v>
      </c>
      <c r="H232" s="171">
        <v>414.16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4" customFormat="1">
      <c r="B233" s="168"/>
      <c r="D233" s="162" t="s">
        <v>220</v>
      </c>
      <c r="E233" s="169" t="s">
        <v>1</v>
      </c>
      <c r="F233" s="170" t="s">
        <v>1388</v>
      </c>
      <c r="H233" s="171">
        <v>1242.48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71</v>
      </c>
      <c r="AY233" s="169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1389</v>
      </c>
      <c r="H234" s="171">
        <v>169.57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>
      <c r="B235" s="168"/>
      <c r="D235" s="162" t="s">
        <v>220</v>
      </c>
      <c r="E235" s="169" t="s">
        <v>1</v>
      </c>
      <c r="F235" s="170" t="s">
        <v>1390</v>
      </c>
      <c r="H235" s="171">
        <v>203.67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1391</v>
      </c>
      <c r="H236" s="171">
        <v>625.58000000000004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>
      <c r="B237" s="175"/>
      <c r="D237" s="162" t="s">
        <v>220</v>
      </c>
      <c r="E237" s="176" t="s">
        <v>1</v>
      </c>
      <c r="F237" s="177" t="s">
        <v>233</v>
      </c>
      <c r="H237" s="178">
        <v>8038.6100000000006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24.2" customHeight="1">
      <c r="A238" s="30"/>
      <c r="B238" s="147"/>
      <c r="C238" s="148" t="s">
        <v>279</v>
      </c>
      <c r="D238" s="148" t="s">
        <v>214</v>
      </c>
      <c r="E238" s="149" t="s">
        <v>409</v>
      </c>
      <c r="F238" s="150" t="s">
        <v>410</v>
      </c>
      <c r="G238" s="151" t="s">
        <v>249</v>
      </c>
      <c r="H238" s="152">
        <v>2134.5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4.5999999999999999E-2</v>
      </c>
      <c r="P238" s="157">
        <f>O238*H238</f>
        <v>98.186999999999998</v>
      </c>
      <c r="Q238" s="157">
        <v>3.5999999999999999E-3</v>
      </c>
      <c r="R238" s="157">
        <f>Q238*H238</f>
        <v>7.6841999999999997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1398</v>
      </c>
    </row>
    <row r="239" spans="1:65" s="14" customFormat="1">
      <c r="B239" s="168"/>
      <c r="D239" s="162" t="s">
        <v>220</v>
      </c>
      <c r="E239" s="169" t="s">
        <v>1</v>
      </c>
      <c r="F239" s="170" t="s">
        <v>366</v>
      </c>
      <c r="H239" s="171">
        <v>30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71</v>
      </c>
      <c r="AY239" s="169" t="s">
        <v>212</v>
      </c>
    </row>
    <row r="240" spans="1:65" s="14" customFormat="1">
      <c r="B240" s="168"/>
      <c r="D240" s="162" t="s">
        <v>220</v>
      </c>
      <c r="E240" s="169" t="s">
        <v>1</v>
      </c>
      <c r="F240" s="170" t="s">
        <v>1399</v>
      </c>
      <c r="H240" s="171">
        <v>2104.5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5" customFormat="1">
      <c r="B241" s="175"/>
      <c r="D241" s="162" t="s">
        <v>220</v>
      </c>
      <c r="E241" s="176" t="s">
        <v>1</v>
      </c>
      <c r="F241" s="177" t="s">
        <v>233</v>
      </c>
      <c r="H241" s="178">
        <v>2134.5</v>
      </c>
      <c r="L241" s="175"/>
      <c r="M241" s="179"/>
      <c r="N241" s="180"/>
      <c r="O241" s="180"/>
      <c r="P241" s="180"/>
      <c r="Q241" s="180"/>
      <c r="R241" s="180"/>
      <c r="S241" s="180"/>
      <c r="T241" s="181"/>
      <c r="AT241" s="176" t="s">
        <v>220</v>
      </c>
      <c r="AU241" s="176" t="s">
        <v>80</v>
      </c>
      <c r="AV241" s="15" t="s">
        <v>218</v>
      </c>
      <c r="AW241" s="15" t="s">
        <v>27</v>
      </c>
      <c r="AX241" s="15" t="s">
        <v>78</v>
      </c>
      <c r="AY241" s="176" t="s">
        <v>212</v>
      </c>
    </row>
    <row r="242" spans="1:65" s="12" customFormat="1" ht="22.9" customHeight="1">
      <c r="B242" s="135"/>
      <c r="D242" s="136" t="s">
        <v>70</v>
      </c>
      <c r="E242" s="145" t="s">
        <v>257</v>
      </c>
      <c r="F242" s="145" t="s">
        <v>500</v>
      </c>
      <c r="J242" s="146">
        <f>BK242</f>
        <v>0</v>
      </c>
      <c r="L242" s="135"/>
      <c r="M242" s="139"/>
      <c r="N242" s="140"/>
      <c r="O242" s="140"/>
      <c r="P242" s="141">
        <f>SUM(P243:P244)</f>
        <v>296.69550000000004</v>
      </c>
      <c r="Q242" s="140"/>
      <c r="R242" s="141">
        <f>SUM(R243:R244)</f>
        <v>0</v>
      </c>
      <c r="S242" s="140"/>
      <c r="T242" s="142">
        <f>SUM(T243:T244)</f>
        <v>0</v>
      </c>
      <c r="AR242" s="136" t="s">
        <v>78</v>
      </c>
      <c r="AT242" s="143" t="s">
        <v>70</v>
      </c>
      <c r="AU242" s="143" t="s">
        <v>78</v>
      </c>
      <c r="AY242" s="136" t="s">
        <v>212</v>
      </c>
      <c r="BK242" s="144">
        <f>SUM(BK243:BK244)</f>
        <v>0</v>
      </c>
    </row>
    <row r="243" spans="1:65" s="2" customFormat="1" ht="37.9" customHeight="1">
      <c r="A243" s="30"/>
      <c r="B243" s="147"/>
      <c r="C243" s="148" t="s">
        <v>283</v>
      </c>
      <c r="D243" s="148" t="s">
        <v>214</v>
      </c>
      <c r="E243" s="149" t="s">
        <v>502</v>
      </c>
      <c r="F243" s="150" t="s">
        <v>503</v>
      </c>
      <c r="G243" s="151" t="s">
        <v>249</v>
      </c>
      <c r="H243" s="152">
        <v>2134.5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0.13900000000000001</v>
      </c>
      <c r="P243" s="157">
        <f>O243*H243</f>
        <v>296.69550000000004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1400</v>
      </c>
    </row>
    <row r="244" spans="1:65" s="14" customFormat="1">
      <c r="B244" s="168"/>
      <c r="D244" s="162" t="s">
        <v>220</v>
      </c>
      <c r="E244" s="169" t="s">
        <v>1</v>
      </c>
      <c r="F244" s="170" t="s">
        <v>1401</v>
      </c>
      <c r="H244" s="171">
        <v>2134.5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12" customFormat="1" ht="22.9" customHeight="1">
      <c r="B245" s="135"/>
      <c r="D245" s="136" t="s">
        <v>70</v>
      </c>
      <c r="E245" s="145" t="s">
        <v>520</v>
      </c>
      <c r="F245" s="145" t="s">
        <v>521</v>
      </c>
      <c r="J245" s="146">
        <f>BK245</f>
        <v>0</v>
      </c>
      <c r="L245" s="135"/>
      <c r="M245" s="139"/>
      <c r="N245" s="140"/>
      <c r="O245" s="140"/>
      <c r="P245" s="141">
        <f>SUM(P246:P255)</f>
        <v>1602.7221610000001</v>
      </c>
      <c r="Q245" s="140"/>
      <c r="R245" s="141">
        <f>SUM(R246:R255)</f>
        <v>0</v>
      </c>
      <c r="S245" s="140"/>
      <c r="T245" s="142">
        <f>SUM(T246:T255)</f>
        <v>0</v>
      </c>
      <c r="AR245" s="136" t="s">
        <v>78</v>
      </c>
      <c r="AT245" s="143" t="s">
        <v>70</v>
      </c>
      <c r="AU245" s="143" t="s">
        <v>78</v>
      </c>
      <c r="AY245" s="136" t="s">
        <v>212</v>
      </c>
      <c r="BK245" s="144">
        <f>SUM(BK246:BK255)</f>
        <v>0</v>
      </c>
    </row>
    <row r="246" spans="1:65" s="2" customFormat="1" ht="37.9" customHeight="1">
      <c r="A246" s="30"/>
      <c r="B246" s="147"/>
      <c r="C246" s="148" t="s">
        <v>289</v>
      </c>
      <c r="D246" s="148" t="s">
        <v>214</v>
      </c>
      <c r="E246" s="149" t="s">
        <v>523</v>
      </c>
      <c r="F246" s="150" t="s">
        <v>524</v>
      </c>
      <c r="G246" s="151" t="s">
        <v>301</v>
      </c>
      <c r="H246" s="152">
        <v>6236.2730000000001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0.03</v>
      </c>
      <c r="P246" s="157">
        <f>O246*H246</f>
        <v>187.08819</v>
      </c>
      <c r="Q246" s="157">
        <v>0</v>
      </c>
      <c r="R246" s="157">
        <f>Q246*H246</f>
        <v>0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1402</v>
      </c>
    </row>
    <row r="247" spans="1:65" s="2" customFormat="1" ht="37.9" customHeight="1">
      <c r="A247" s="30"/>
      <c r="B247" s="147"/>
      <c r="C247" s="148" t="s">
        <v>294</v>
      </c>
      <c r="D247" s="148" t="s">
        <v>214</v>
      </c>
      <c r="E247" s="149" t="s">
        <v>527</v>
      </c>
      <c r="F247" s="150" t="s">
        <v>528</v>
      </c>
      <c r="G247" s="151" t="s">
        <v>301</v>
      </c>
      <c r="H247" s="152">
        <v>212033.28200000001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2E-3</v>
      </c>
      <c r="P247" s="157">
        <f>O247*H247</f>
        <v>424.06656400000003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1403</v>
      </c>
    </row>
    <row r="248" spans="1:65" s="14" customFormat="1">
      <c r="B248" s="168"/>
      <c r="D248" s="162" t="s">
        <v>220</v>
      </c>
      <c r="F248" s="170" t="s">
        <v>1404</v>
      </c>
      <c r="H248" s="171">
        <v>212033.28200000001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3</v>
      </c>
      <c r="AX248" s="14" t="s">
        <v>78</v>
      </c>
      <c r="AY248" s="169" t="s">
        <v>212</v>
      </c>
    </row>
    <row r="249" spans="1:65" s="2" customFormat="1" ht="24.2" customHeight="1">
      <c r="A249" s="30"/>
      <c r="B249" s="147"/>
      <c r="C249" s="148" t="s">
        <v>298</v>
      </c>
      <c r="D249" s="148" t="s">
        <v>214</v>
      </c>
      <c r="E249" s="149" t="s">
        <v>532</v>
      </c>
      <c r="F249" s="150" t="s">
        <v>533</v>
      </c>
      <c r="G249" s="151" t="s">
        <v>301</v>
      </c>
      <c r="H249" s="152">
        <v>6236.2730000000001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0.159</v>
      </c>
      <c r="P249" s="157">
        <f>O249*H249</f>
        <v>991.567407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1405</v>
      </c>
    </row>
    <row r="250" spans="1:65" s="2" customFormat="1" ht="55.5" customHeight="1">
      <c r="A250" s="30"/>
      <c r="B250" s="147"/>
      <c r="C250" s="148" t="s">
        <v>304</v>
      </c>
      <c r="D250" s="148" t="s">
        <v>214</v>
      </c>
      <c r="E250" s="149" t="s">
        <v>536</v>
      </c>
      <c r="F250" s="150" t="s">
        <v>537</v>
      </c>
      <c r="G250" s="151" t="s">
        <v>301</v>
      </c>
      <c r="H250" s="152">
        <v>2120.2840000000001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0</v>
      </c>
      <c r="P250" s="157">
        <f>O250*H250</f>
        <v>0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1406</v>
      </c>
    </row>
    <row r="251" spans="1:65" s="14" customFormat="1">
      <c r="B251" s="168"/>
      <c r="D251" s="162" t="s">
        <v>220</v>
      </c>
      <c r="E251" s="169" t="s">
        <v>1</v>
      </c>
      <c r="F251" s="170" t="s">
        <v>1407</v>
      </c>
      <c r="H251" s="171">
        <v>2120.2840000000001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78</v>
      </c>
      <c r="AY251" s="169" t="s">
        <v>212</v>
      </c>
    </row>
    <row r="252" spans="1:65" s="2" customFormat="1" ht="44.25" customHeight="1">
      <c r="A252" s="30"/>
      <c r="B252" s="147"/>
      <c r="C252" s="148" t="s">
        <v>310</v>
      </c>
      <c r="D252" s="148" t="s">
        <v>214</v>
      </c>
      <c r="E252" s="149" t="s">
        <v>541</v>
      </c>
      <c r="F252" s="150" t="s">
        <v>980</v>
      </c>
      <c r="G252" s="151" t="s">
        <v>301</v>
      </c>
      <c r="H252" s="152">
        <v>2185.5230000000001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</v>
      </c>
      <c r="P252" s="157">
        <f>O252*H252</f>
        <v>0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1408</v>
      </c>
    </row>
    <row r="253" spans="1:65" s="14" customFormat="1">
      <c r="B253" s="168"/>
      <c r="D253" s="162" t="s">
        <v>220</v>
      </c>
      <c r="E253" s="169" t="s">
        <v>1</v>
      </c>
      <c r="F253" s="170" t="s">
        <v>1409</v>
      </c>
      <c r="H253" s="171">
        <v>2185.5230000000001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78</v>
      </c>
      <c r="AY253" s="169" t="s">
        <v>212</v>
      </c>
    </row>
    <row r="254" spans="1:65" s="2" customFormat="1" ht="55.5" customHeight="1">
      <c r="A254" s="30"/>
      <c r="B254" s="147"/>
      <c r="C254" s="148" t="s">
        <v>318</v>
      </c>
      <c r="D254" s="148" t="s">
        <v>214</v>
      </c>
      <c r="E254" s="149" t="s">
        <v>546</v>
      </c>
      <c r="F254" s="150" t="s">
        <v>300</v>
      </c>
      <c r="G254" s="151" t="s">
        <v>301</v>
      </c>
      <c r="H254" s="152">
        <v>1930.4659999999999</v>
      </c>
      <c r="I254" s="153"/>
      <c r="J254" s="153">
        <f>ROUND(I254*H254,2)</f>
        <v>0</v>
      </c>
      <c r="K254" s="154"/>
      <c r="L254" s="31"/>
      <c r="M254" s="155" t="s">
        <v>1</v>
      </c>
      <c r="N254" s="156" t="s">
        <v>36</v>
      </c>
      <c r="O254" s="157">
        <v>0</v>
      </c>
      <c r="P254" s="157">
        <f>O254*H254</f>
        <v>0</v>
      </c>
      <c r="Q254" s="157">
        <v>0</v>
      </c>
      <c r="R254" s="157">
        <f>Q254*H254</f>
        <v>0</v>
      </c>
      <c r="S254" s="157">
        <v>0</v>
      </c>
      <c r="T254" s="158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>IF(N254="základní",J254,0)</f>
        <v>0</v>
      </c>
      <c r="BF254" s="160">
        <f>IF(N254="snížená",J254,0)</f>
        <v>0</v>
      </c>
      <c r="BG254" s="160">
        <f>IF(N254="zákl. přenesená",J254,0)</f>
        <v>0</v>
      </c>
      <c r="BH254" s="160">
        <f>IF(N254="sníž. přenesená",J254,0)</f>
        <v>0</v>
      </c>
      <c r="BI254" s="160">
        <f>IF(N254="nulová",J254,0)</f>
        <v>0</v>
      </c>
      <c r="BJ254" s="18" t="s">
        <v>78</v>
      </c>
      <c r="BK254" s="160">
        <f>ROUND(I254*H254,2)</f>
        <v>0</v>
      </c>
      <c r="BL254" s="18" t="s">
        <v>218</v>
      </c>
      <c r="BM254" s="159" t="s">
        <v>1410</v>
      </c>
    </row>
    <row r="255" spans="1:65" s="14" customFormat="1">
      <c r="B255" s="168"/>
      <c r="D255" s="162" t="s">
        <v>220</v>
      </c>
      <c r="E255" s="169" t="s">
        <v>1</v>
      </c>
      <c r="F255" s="170" t="s">
        <v>1411</v>
      </c>
      <c r="H255" s="171">
        <v>1930.4659999999999</v>
      </c>
      <c r="L255" s="168"/>
      <c r="M255" s="192"/>
      <c r="N255" s="193"/>
      <c r="O255" s="193"/>
      <c r="P255" s="193"/>
      <c r="Q255" s="193"/>
      <c r="R255" s="193"/>
      <c r="S255" s="193"/>
      <c r="T255" s="19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78</v>
      </c>
      <c r="AY255" s="169" t="s">
        <v>212</v>
      </c>
    </row>
    <row r="256" spans="1:65" s="2" customFormat="1" ht="6.95" customHeight="1">
      <c r="A256" s="30"/>
      <c r="B256" s="45"/>
      <c r="C256" s="46"/>
      <c r="D256" s="46"/>
      <c r="E256" s="46"/>
      <c r="F256" s="46"/>
      <c r="G256" s="46"/>
      <c r="H256" s="46"/>
      <c r="I256" s="46"/>
      <c r="J256" s="46"/>
      <c r="K256" s="46"/>
      <c r="L256" s="31"/>
      <c r="M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</row>
  </sheetData>
  <autoFilter ref="C124:K255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262"/>
  <sheetViews>
    <sheetView showGridLines="0" topLeftCell="A116" workbookViewId="0">
      <selection activeCell="I133" sqref="I133:I2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108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1412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ROUND((SUM(BE130:BE261)),  2)</f>
        <v>0</v>
      </c>
      <c r="G35" s="30"/>
      <c r="H35" s="30"/>
      <c r="I35" s="104">
        <v>0.21</v>
      </c>
      <c r="J35" s="103">
        <f>ROUND(((SUM(BE130:BE261))*I35),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ROUND((SUM(BF130:BF261)),  2)</f>
        <v>0</v>
      </c>
      <c r="G36" s="30"/>
      <c r="H36" s="30"/>
      <c r="I36" s="104">
        <v>0.12</v>
      </c>
      <c r="J36" s="103">
        <f>ROUND(((SUM(BF130:BF261))*I36),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ROUND((SUM(BG130:BG261)),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ROUND((SUM(BH130:BH261)),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ROUND((SUM(BI130:BI261)),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SO_01.3.2-N - Napojovací body - neuznatelné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J199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J201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J203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J212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J226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J244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J249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J251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721" t="str">
        <f>E7</f>
        <v>Kanalizace Dvůr Králové nad Labem - Verdek</v>
      </c>
      <c r="F118" s="722"/>
      <c r="G118" s="722"/>
      <c r="H118" s="722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721" t="s">
        <v>179</v>
      </c>
      <c r="F120" s="720"/>
      <c r="G120" s="720"/>
      <c r="H120" s="72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712" t="str">
        <f>E11</f>
        <v>SO_01.3.2-N - Napojovací body - neuznatelné</v>
      </c>
      <c r="F122" s="720"/>
      <c r="G122" s="720"/>
      <c r="H122" s="72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45764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174.74384299999997</v>
      </c>
      <c r="Q130" s="64"/>
      <c r="R130" s="132">
        <f>R131</f>
        <v>25.440701539999999</v>
      </c>
      <c r="S130" s="64"/>
      <c r="T130" s="133">
        <f>T131</f>
        <v>4.2883000000000004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P132+P199+P201+P203+P212+P226+P244+P249+P251</f>
        <v>174.74384299999997</v>
      </c>
      <c r="Q131" s="140"/>
      <c r="R131" s="141">
        <f>R132+R199+R201+R203+R212+R226+R244+R249+R251</f>
        <v>25.440701539999999</v>
      </c>
      <c r="S131" s="140"/>
      <c r="T131" s="142">
        <f>T132+T199+T201+T203+T212+T226+T244+T249+T251</f>
        <v>4.2883000000000004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BK132+BK199+BK201+BK203+BK212+BK226+BK244+BK249+BK251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SUM(P133:P198)</f>
        <v>82.207600999999997</v>
      </c>
      <c r="Q132" s="140"/>
      <c r="R132" s="141">
        <f>SUM(R133:R198)</f>
        <v>21.165154299999998</v>
      </c>
      <c r="S132" s="140"/>
      <c r="T132" s="142">
        <f>SUM(T133:T198)</f>
        <v>4.2883000000000004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SUM(BK133:BK198)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3.33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0.25974000000000003</v>
      </c>
      <c r="Q133" s="157">
        <v>0</v>
      </c>
      <c r="R133" s="157">
        <f>Q133*H133</f>
        <v>0</v>
      </c>
      <c r="S133" s="157">
        <v>0.5</v>
      </c>
      <c r="T133" s="158">
        <f>S133*H133</f>
        <v>1.665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>
      <c r="B134" s="168"/>
      <c r="D134" s="162" t="s">
        <v>220</v>
      </c>
      <c r="E134" s="169" t="s">
        <v>1</v>
      </c>
      <c r="F134" s="170" t="s">
        <v>1413</v>
      </c>
      <c r="H134" s="171">
        <v>3.33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78</v>
      </c>
      <c r="AY134" s="169" t="s">
        <v>212</v>
      </c>
    </row>
    <row r="135" spans="1:65" s="2" customFormat="1" ht="62.65" customHeight="1">
      <c r="A135" s="30"/>
      <c r="B135" s="147"/>
      <c r="C135" s="148" t="s">
        <v>80</v>
      </c>
      <c r="D135" s="148" t="s">
        <v>214</v>
      </c>
      <c r="E135" s="149" t="s">
        <v>223</v>
      </c>
      <c r="F135" s="150" t="s">
        <v>224</v>
      </c>
      <c r="G135" s="151" t="s">
        <v>217</v>
      </c>
      <c r="H135" s="152">
        <v>3.33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0.19400000000000001</v>
      </c>
      <c r="P135" s="157">
        <f>O135*H135</f>
        <v>0.64602000000000004</v>
      </c>
      <c r="Q135" s="157">
        <v>0</v>
      </c>
      <c r="R135" s="157">
        <f>Q135*H135</f>
        <v>0</v>
      </c>
      <c r="S135" s="157">
        <v>0.32500000000000001</v>
      </c>
      <c r="T135" s="158">
        <f>S135*H135</f>
        <v>1.0822500000000002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225</v>
      </c>
    </row>
    <row r="136" spans="1:65" s="14" customFormat="1">
      <c r="B136" s="168"/>
      <c r="D136" s="162" t="s">
        <v>220</v>
      </c>
      <c r="E136" s="169" t="s">
        <v>1</v>
      </c>
      <c r="F136" s="170" t="s">
        <v>1413</v>
      </c>
      <c r="H136" s="171">
        <v>3.33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55.5" customHeight="1">
      <c r="A137" s="30"/>
      <c r="B137" s="147"/>
      <c r="C137" s="148" t="s">
        <v>226</v>
      </c>
      <c r="D137" s="148" t="s">
        <v>214</v>
      </c>
      <c r="E137" s="149" t="s">
        <v>641</v>
      </c>
      <c r="F137" s="150" t="s">
        <v>642</v>
      </c>
      <c r="G137" s="151" t="s">
        <v>217</v>
      </c>
      <c r="H137" s="152">
        <v>3.33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7.8E-2</v>
      </c>
      <c r="P137" s="157">
        <f>O137*H137</f>
        <v>0.25974000000000003</v>
      </c>
      <c r="Q137" s="157">
        <v>0</v>
      </c>
      <c r="R137" s="157">
        <f>Q137*H137</f>
        <v>0</v>
      </c>
      <c r="S137" s="157">
        <v>0.22</v>
      </c>
      <c r="T137" s="158">
        <f>S137*H137</f>
        <v>0.73260000000000003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229</v>
      </c>
    </row>
    <row r="138" spans="1:65" s="14" customFormat="1">
      <c r="B138" s="168"/>
      <c r="D138" s="162" t="s">
        <v>220</v>
      </c>
      <c r="E138" s="169" t="s">
        <v>1</v>
      </c>
      <c r="F138" s="170" t="s">
        <v>1414</v>
      </c>
      <c r="H138" s="171">
        <v>3.33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218</v>
      </c>
      <c r="D139" s="148" t="s">
        <v>214</v>
      </c>
      <c r="E139" s="149" t="s">
        <v>230</v>
      </c>
      <c r="F139" s="150" t="s">
        <v>231</v>
      </c>
      <c r="G139" s="151" t="s">
        <v>217</v>
      </c>
      <c r="H139" s="152">
        <v>7.03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8.9999999999999993E-3</v>
      </c>
      <c r="P139" s="157">
        <f>O139*H139</f>
        <v>6.3269999999999993E-2</v>
      </c>
      <c r="Q139" s="157">
        <v>9.0000000000000006E-5</v>
      </c>
      <c r="R139" s="157">
        <f>Q139*H139</f>
        <v>6.3270000000000004E-4</v>
      </c>
      <c r="S139" s="157">
        <v>0.115</v>
      </c>
      <c r="T139" s="158">
        <f>S139*H139</f>
        <v>0.80845000000000011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232</v>
      </c>
    </row>
    <row r="140" spans="1:65" s="14" customFormat="1">
      <c r="B140" s="168"/>
      <c r="D140" s="162" t="s">
        <v>220</v>
      </c>
      <c r="E140" s="169" t="s">
        <v>1</v>
      </c>
      <c r="F140" s="170" t="s">
        <v>1415</v>
      </c>
      <c r="H140" s="171">
        <v>7.03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235</v>
      </c>
      <c r="F141" s="150" t="s">
        <v>236</v>
      </c>
      <c r="G141" s="151" t="s">
        <v>237</v>
      </c>
      <c r="H141" s="152">
        <v>30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0.184</v>
      </c>
      <c r="P141" s="157">
        <f>O141*H141</f>
        <v>5.52</v>
      </c>
      <c r="Q141" s="157">
        <v>3.0000000000000001E-5</v>
      </c>
      <c r="R141" s="157">
        <f>Q141*H141</f>
        <v>8.9999999999999998E-4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238</v>
      </c>
    </row>
    <row r="142" spans="1:65" s="14" customFormat="1">
      <c r="B142" s="168"/>
      <c r="D142" s="162" t="s">
        <v>220</v>
      </c>
      <c r="E142" s="169" t="s">
        <v>1</v>
      </c>
      <c r="F142" s="170" t="s">
        <v>1416</v>
      </c>
      <c r="H142" s="171">
        <v>30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37.9" customHeight="1">
      <c r="A143" s="30"/>
      <c r="B143" s="147"/>
      <c r="C143" s="148" t="s">
        <v>240</v>
      </c>
      <c r="D143" s="148" t="s">
        <v>214</v>
      </c>
      <c r="E143" s="149" t="s">
        <v>241</v>
      </c>
      <c r="F143" s="150" t="s">
        <v>242</v>
      </c>
      <c r="G143" s="151" t="s">
        <v>243</v>
      </c>
      <c r="H143" s="152">
        <v>6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244</v>
      </c>
    </row>
    <row r="144" spans="1:65" s="14" customFormat="1">
      <c r="B144" s="168"/>
      <c r="D144" s="162" t="s">
        <v>220</v>
      </c>
      <c r="E144" s="169" t="s">
        <v>1</v>
      </c>
      <c r="F144" s="170" t="s">
        <v>1417</v>
      </c>
      <c r="H144" s="171">
        <v>6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78</v>
      </c>
      <c r="AY144" s="169" t="s">
        <v>212</v>
      </c>
    </row>
    <row r="145" spans="1:65" s="2" customFormat="1" ht="24.2" customHeight="1">
      <c r="A145" s="30"/>
      <c r="B145" s="147"/>
      <c r="C145" s="148" t="s">
        <v>246</v>
      </c>
      <c r="D145" s="148" t="s">
        <v>214</v>
      </c>
      <c r="E145" s="149" t="s">
        <v>258</v>
      </c>
      <c r="F145" s="150" t="s">
        <v>259</v>
      </c>
      <c r="G145" s="151" t="s">
        <v>217</v>
      </c>
      <c r="H145" s="152">
        <v>10.08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1.9E-2</v>
      </c>
      <c r="P145" s="157">
        <f>O145*H145</f>
        <v>0.19152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260</v>
      </c>
    </row>
    <row r="146" spans="1:65" s="14" customFormat="1">
      <c r="B146" s="168"/>
      <c r="D146" s="162" t="s">
        <v>220</v>
      </c>
      <c r="E146" s="169" t="s">
        <v>1</v>
      </c>
      <c r="F146" s="170" t="s">
        <v>1418</v>
      </c>
      <c r="H146" s="171">
        <v>10.08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44.25" customHeight="1">
      <c r="A147" s="30"/>
      <c r="B147" s="147"/>
      <c r="C147" s="148" t="s">
        <v>252</v>
      </c>
      <c r="D147" s="148" t="s">
        <v>214</v>
      </c>
      <c r="E147" s="149" t="s">
        <v>996</v>
      </c>
      <c r="F147" s="150" t="s">
        <v>997</v>
      </c>
      <c r="G147" s="151" t="s">
        <v>265</v>
      </c>
      <c r="H147" s="152">
        <v>2.6819999999999999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4.7039999999999997</v>
      </c>
      <c r="P147" s="157">
        <f>O147*H147</f>
        <v>12.616128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998</v>
      </c>
    </row>
    <row r="148" spans="1:65" s="14" customFormat="1">
      <c r="B148" s="168"/>
      <c r="D148" s="162" t="s">
        <v>220</v>
      </c>
      <c r="E148" s="169" t="s">
        <v>1</v>
      </c>
      <c r="F148" s="170" t="s">
        <v>1419</v>
      </c>
      <c r="H148" s="171">
        <v>2.6819999999999999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55.5" customHeight="1">
      <c r="A149" s="30"/>
      <c r="B149" s="147"/>
      <c r="C149" s="148" t="s">
        <v>257</v>
      </c>
      <c r="D149" s="148" t="s">
        <v>214</v>
      </c>
      <c r="E149" s="149" t="s">
        <v>263</v>
      </c>
      <c r="F149" s="150" t="s">
        <v>264</v>
      </c>
      <c r="G149" s="151" t="s">
        <v>265</v>
      </c>
      <c r="H149" s="152">
        <v>16.091999999999999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0.36199999999999999</v>
      </c>
      <c r="P149" s="157">
        <f>O149*H149</f>
        <v>5.8253039999999991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266</v>
      </c>
    </row>
    <row r="150" spans="1:65" s="13" customFormat="1">
      <c r="B150" s="161"/>
      <c r="D150" s="162" t="s">
        <v>220</v>
      </c>
      <c r="E150" s="163" t="s">
        <v>1</v>
      </c>
      <c r="F150" s="164" t="s">
        <v>1219</v>
      </c>
      <c r="H150" s="163" t="s">
        <v>1</v>
      </c>
      <c r="L150" s="161"/>
      <c r="M150" s="165"/>
      <c r="N150" s="166"/>
      <c r="O150" s="166"/>
      <c r="P150" s="166"/>
      <c r="Q150" s="166"/>
      <c r="R150" s="166"/>
      <c r="S150" s="166"/>
      <c r="T150" s="167"/>
      <c r="AT150" s="163" t="s">
        <v>220</v>
      </c>
      <c r="AU150" s="163" t="s">
        <v>80</v>
      </c>
      <c r="AV150" s="13" t="s">
        <v>78</v>
      </c>
      <c r="AW150" s="13" t="s">
        <v>27</v>
      </c>
      <c r="AX150" s="13" t="s">
        <v>71</v>
      </c>
      <c r="AY150" s="163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1420</v>
      </c>
      <c r="H151" s="171">
        <v>16.091999999999999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78</v>
      </c>
      <c r="AY151" s="169" t="s">
        <v>212</v>
      </c>
    </row>
    <row r="152" spans="1:65" s="2" customFormat="1" ht="55.5" customHeight="1">
      <c r="A152" s="30"/>
      <c r="B152" s="147"/>
      <c r="C152" s="148" t="s">
        <v>262</v>
      </c>
      <c r="D152" s="148" t="s">
        <v>214</v>
      </c>
      <c r="E152" s="149" t="s">
        <v>1421</v>
      </c>
      <c r="F152" s="150" t="s">
        <v>1422</v>
      </c>
      <c r="G152" s="151" t="s">
        <v>265</v>
      </c>
      <c r="H152" s="152">
        <v>5.3639999999999999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0.505</v>
      </c>
      <c r="P152" s="157">
        <f>O152*H152</f>
        <v>2.7088199999999998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1423</v>
      </c>
    </row>
    <row r="153" spans="1:65" s="13" customFormat="1">
      <c r="B153" s="161"/>
      <c r="D153" s="162" t="s">
        <v>220</v>
      </c>
      <c r="E153" s="163" t="s">
        <v>1</v>
      </c>
      <c r="F153" s="164" t="s">
        <v>1424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1425</v>
      </c>
      <c r="H154" s="171">
        <v>5.3639999999999999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269</v>
      </c>
      <c r="D155" s="148" t="s">
        <v>214</v>
      </c>
      <c r="E155" s="149" t="s">
        <v>1426</v>
      </c>
      <c r="F155" s="150" t="s">
        <v>1427</v>
      </c>
      <c r="G155" s="151" t="s">
        <v>265</v>
      </c>
      <c r="H155" s="152">
        <v>4.0229999999999997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0.59099999999999997</v>
      </c>
      <c r="P155" s="157">
        <f>O155*H155</f>
        <v>2.3775929999999996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1428</v>
      </c>
    </row>
    <row r="156" spans="1:65" s="13" customFormat="1">
      <c r="B156" s="161"/>
      <c r="D156" s="162" t="s">
        <v>220</v>
      </c>
      <c r="E156" s="163" t="s">
        <v>1</v>
      </c>
      <c r="F156" s="164" t="s">
        <v>1429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1430</v>
      </c>
      <c r="H157" s="171">
        <v>4.0229999999999997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78</v>
      </c>
      <c r="AY157" s="169" t="s">
        <v>212</v>
      </c>
    </row>
    <row r="158" spans="1:65" s="2" customFormat="1" ht="37.9" customHeight="1">
      <c r="A158" s="30"/>
      <c r="B158" s="147"/>
      <c r="C158" s="148" t="s">
        <v>8</v>
      </c>
      <c r="D158" s="148" t="s">
        <v>214</v>
      </c>
      <c r="E158" s="149" t="s">
        <v>1431</v>
      </c>
      <c r="F158" s="150" t="s">
        <v>1432</v>
      </c>
      <c r="G158" s="151" t="s">
        <v>265</v>
      </c>
      <c r="H158" s="152">
        <v>1.341</v>
      </c>
      <c r="I158" s="153"/>
      <c r="J158" s="153">
        <f>ROUND(I158*H158,2)</f>
        <v>0</v>
      </c>
      <c r="K158" s="154"/>
      <c r="L158" s="31"/>
      <c r="M158" s="155" t="s">
        <v>1</v>
      </c>
      <c r="N158" s="156" t="s">
        <v>36</v>
      </c>
      <c r="O158" s="157">
        <v>6.9489999999999998</v>
      </c>
      <c r="P158" s="157">
        <f>O158*H158</f>
        <v>9.3186090000000004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218</v>
      </c>
      <c r="AT158" s="159" t="s">
        <v>214</v>
      </c>
      <c r="AU158" s="159" t="s">
        <v>80</v>
      </c>
      <c r="AY158" s="18" t="s">
        <v>212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78</v>
      </c>
      <c r="BK158" s="160">
        <f>ROUND(I158*H158,2)</f>
        <v>0</v>
      </c>
      <c r="BL158" s="18" t="s">
        <v>218</v>
      </c>
      <c r="BM158" s="159" t="s">
        <v>1433</v>
      </c>
    </row>
    <row r="159" spans="1:65" s="13" customFormat="1">
      <c r="B159" s="161"/>
      <c r="D159" s="162" t="s">
        <v>220</v>
      </c>
      <c r="E159" s="163" t="s">
        <v>1</v>
      </c>
      <c r="F159" s="164" t="s">
        <v>1434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1435</v>
      </c>
      <c r="H160" s="171">
        <v>1.341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37.9" customHeight="1">
      <c r="A161" s="30"/>
      <c r="B161" s="147"/>
      <c r="C161" s="148" t="s">
        <v>279</v>
      </c>
      <c r="D161" s="148" t="s">
        <v>214</v>
      </c>
      <c r="E161" s="149" t="s">
        <v>270</v>
      </c>
      <c r="F161" s="150" t="s">
        <v>271</v>
      </c>
      <c r="G161" s="151" t="s">
        <v>265</v>
      </c>
      <c r="H161" s="152">
        <v>12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1.7629999999999999</v>
      </c>
      <c r="P161" s="157">
        <f>O161*H161</f>
        <v>21.155999999999999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272</v>
      </c>
    </row>
    <row r="162" spans="1:65" s="14" customFormat="1">
      <c r="B162" s="168"/>
      <c r="D162" s="162" t="s">
        <v>220</v>
      </c>
      <c r="E162" s="169" t="s">
        <v>1</v>
      </c>
      <c r="F162" s="170" t="s">
        <v>1436</v>
      </c>
      <c r="H162" s="171">
        <v>12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37.9" customHeight="1">
      <c r="A163" s="30"/>
      <c r="B163" s="147"/>
      <c r="C163" s="148" t="s">
        <v>283</v>
      </c>
      <c r="D163" s="148" t="s">
        <v>214</v>
      </c>
      <c r="E163" s="149" t="s">
        <v>557</v>
      </c>
      <c r="F163" s="150" t="s">
        <v>558</v>
      </c>
      <c r="G163" s="151" t="s">
        <v>217</v>
      </c>
      <c r="H163" s="152">
        <v>59.6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8.7999999999999995E-2</v>
      </c>
      <c r="P163" s="157">
        <f>O163*H163</f>
        <v>5.2447999999999997</v>
      </c>
      <c r="Q163" s="157">
        <v>5.8E-4</v>
      </c>
      <c r="R163" s="157">
        <f>Q163*H163</f>
        <v>3.4568000000000002E-2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276</v>
      </c>
    </row>
    <row r="164" spans="1:65" s="14" customFormat="1">
      <c r="B164" s="168"/>
      <c r="D164" s="162" t="s">
        <v>220</v>
      </c>
      <c r="E164" s="169" t="s">
        <v>1</v>
      </c>
      <c r="F164" s="170" t="s">
        <v>1437</v>
      </c>
      <c r="H164" s="171">
        <v>59.6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37.9" customHeight="1">
      <c r="A165" s="30"/>
      <c r="B165" s="147"/>
      <c r="C165" s="148" t="s">
        <v>289</v>
      </c>
      <c r="D165" s="148" t="s">
        <v>214</v>
      </c>
      <c r="E165" s="149" t="s">
        <v>560</v>
      </c>
      <c r="F165" s="150" t="s">
        <v>561</v>
      </c>
      <c r="G165" s="151" t="s">
        <v>217</v>
      </c>
      <c r="H165" s="152">
        <v>59.6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8.5000000000000006E-2</v>
      </c>
      <c r="P165" s="157">
        <f>O165*H165</f>
        <v>5.0660000000000007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282</v>
      </c>
    </row>
    <row r="166" spans="1:65" s="2" customFormat="1" ht="62.65" customHeight="1">
      <c r="A166" s="30"/>
      <c r="B166" s="147"/>
      <c r="C166" s="148" t="s">
        <v>294</v>
      </c>
      <c r="D166" s="148" t="s">
        <v>214</v>
      </c>
      <c r="E166" s="149" t="s">
        <v>284</v>
      </c>
      <c r="F166" s="150" t="s">
        <v>285</v>
      </c>
      <c r="G166" s="151" t="s">
        <v>265</v>
      </c>
      <c r="H166" s="152">
        <v>0.28000000000000003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8.6999999999999994E-2</v>
      </c>
      <c r="P166" s="157">
        <f>O166*H166</f>
        <v>2.436E-2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286</v>
      </c>
    </row>
    <row r="167" spans="1:65" s="13" customFormat="1">
      <c r="B167" s="161"/>
      <c r="D167" s="162" t="s">
        <v>220</v>
      </c>
      <c r="E167" s="163" t="s">
        <v>1</v>
      </c>
      <c r="F167" s="164" t="s">
        <v>1438</v>
      </c>
      <c r="H167" s="163" t="s">
        <v>1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3" t="s">
        <v>220</v>
      </c>
      <c r="AU167" s="163" t="s">
        <v>80</v>
      </c>
      <c r="AV167" s="13" t="s">
        <v>78</v>
      </c>
      <c r="AW167" s="13" t="s">
        <v>27</v>
      </c>
      <c r="AX167" s="13" t="s">
        <v>71</v>
      </c>
      <c r="AY167" s="163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1439</v>
      </c>
      <c r="H168" s="171">
        <v>0.28000000000000003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66.75" customHeight="1">
      <c r="A169" s="30"/>
      <c r="B169" s="147"/>
      <c r="C169" s="148" t="s">
        <v>298</v>
      </c>
      <c r="D169" s="148" t="s">
        <v>214</v>
      </c>
      <c r="E169" s="149" t="s">
        <v>290</v>
      </c>
      <c r="F169" s="150" t="s">
        <v>291</v>
      </c>
      <c r="G169" s="151" t="s">
        <v>265</v>
      </c>
      <c r="H169" s="152">
        <v>2.8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5.0000000000000001E-3</v>
      </c>
      <c r="P169" s="157">
        <f>O169*H169</f>
        <v>1.3999999999999999E-2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292</v>
      </c>
    </row>
    <row r="170" spans="1:65" s="14" customFormat="1">
      <c r="B170" s="168"/>
      <c r="D170" s="162" t="s">
        <v>220</v>
      </c>
      <c r="F170" s="170" t="s">
        <v>1440</v>
      </c>
      <c r="H170" s="171">
        <v>2.8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3</v>
      </c>
      <c r="AX170" s="14" t="s">
        <v>78</v>
      </c>
      <c r="AY170" s="169" t="s">
        <v>212</v>
      </c>
    </row>
    <row r="171" spans="1:65" s="2" customFormat="1" ht="62.65" customHeight="1">
      <c r="A171" s="30"/>
      <c r="B171" s="147"/>
      <c r="C171" s="148" t="s">
        <v>304</v>
      </c>
      <c r="D171" s="148" t="s">
        <v>214</v>
      </c>
      <c r="E171" s="149" t="s">
        <v>1263</v>
      </c>
      <c r="F171" s="150" t="s">
        <v>1264</v>
      </c>
      <c r="G171" s="151" t="s">
        <v>265</v>
      </c>
      <c r="H171" s="152">
        <v>9.3870000000000005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9.9000000000000005E-2</v>
      </c>
      <c r="P171" s="157">
        <f>O171*H171</f>
        <v>0.92931300000000006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1441</v>
      </c>
    </row>
    <row r="172" spans="1:65" s="14" customFormat="1">
      <c r="B172" s="168"/>
      <c r="D172" s="162" t="s">
        <v>220</v>
      </c>
      <c r="E172" s="169" t="s">
        <v>1</v>
      </c>
      <c r="F172" s="170" t="s">
        <v>1442</v>
      </c>
      <c r="H172" s="171">
        <v>9.3870000000000005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66.75" customHeight="1">
      <c r="A173" s="30"/>
      <c r="B173" s="147"/>
      <c r="C173" s="148" t="s">
        <v>310</v>
      </c>
      <c r="D173" s="148" t="s">
        <v>214</v>
      </c>
      <c r="E173" s="149" t="s">
        <v>1266</v>
      </c>
      <c r="F173" s="150" t="s">
        <v>1267</v>
      </c>
      <c r="G173" s="151" t="s">
        <v>265</v>
      </c>
      <c r="H173" s="152">
        <v>93.87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6.0000000000000001E-3</v>
      </c>
      <c r="P173" s="157">
        <f>O173*H173</f>
        <v>0.56322000000000005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1443</v>
      </c>
    </row>
    <row r="174" spans="1:65" s="14" customFormat="1">
      <c r="B174" s="168"/>
      <c r="D174" s="162" t="s">
        <v>220</v>
      </c>
      <c r="F174" s="170" t="s">
        <v>1444</v>
      </c>
      <c r="H174" s="171">
        <v>93.87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3</v>
      </c>
      <c r="AX174" s="14" t="s">
        <v>78</v>
      </c>
      <c r="AY174" s="169" t="s">
        <v>212</v>
      </c>
    </row>
    <row r="175" spans="1:65" s="2" customFormat="1" ht="62.65" customHeight="1">
      <c r="A175" s="30"/>
      <c r="B175" s="147"/>
      <c r="C175" s="148" t="s">
        <v>318</v>
      </c>
      <c r="D175" s="148" t="s">
        <v>214</v>
      </c>
      <c r="E175" s="149" t="s">
        <v>1270</v>
      </c>
      <c r="F175" s="150" t="s">
        <v>1271</v>
      </c>
      <c r="G175" s="151" t="s">
        <v>265</v>
      </c>
      <c r="H175" s="152">
        <v>1.341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0.113</v>
      </c>
      <c r="P175" s="157">
        <f>O175*H175</f>
        <v>0.151533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1445</v>
      </c>
    </row>
    <row r="176" spans="1:65" s="2" customFormat="1" ht="66.75" customHeight="1">
      <c r="A176" s="30"/>
      <c r="B176" s="147"/>
      <c r="C176" s="148" t="s">
        <v>7</v>
      </c>
      <c r="D176" s="148" t="s">
        <v>214</v>
      </c>
      <c r="E176" s="149" t="s">
        <v>1273</v>
      </c>
      <c r="F176" s="150" t="s">
        <v>1274</v>
      </c>
      <c r="G176" s="151" t="s">
        <v>265</v>
      </c>
      <c r="H176" s="152">
        <v>13.41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6.0000000000000001E-3</v>
      </c>
      <c r="P176" s="157">
        <f>O176*H176</f>
        <v>8.0460000000000004E-2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1446</v>
      </c>
    </row>
    <row r="177" spans="1:65" s="14" customFormat="1">
      <c r="B177" s="168"/>
      <c r="D177" s="162" t="s">
        <v>220</v>
      </c>
      <c r="F177" s="170" t="s">
        <v>1447</v>
      </c>
      <c r="H177" s="171">
        <v>13.41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2" customFormat="1" ht="37.9" customHeight="1">
      <c r="A178" s="30"/>
      <c r="B178" s="147"/>
      <c r="C178" s="148" t="s">
        <v>327</v>
      </c>
      <c r="D178" s="148" t="s">
        <v>214</v>
      </c>
      <c r="E178" s="149" t="s">
        <v>295</v>
      </c>
      <c r="F178" s="150" t="s">
        <v>296</v>
      </c>
      <c r="G178" s="151" t="s">
        <v>265</v>
      </c>
      <c r="H178" s="152">
        <v>11.007999999999999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8.9999999999999993E-3</v>
      </c>
      <c r="P178" s="157">
        <f>O178*H178</f>
        <v>9.907199999999998E-2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297</v>
      </c>
    </row>
    <row r="179" spans="1:65" s="2" customFormat="1" ht="55.5" customHeight="1">
      <c r="A179" s="30"/>
      <c r="B179" s="147"/>
      <c r="C179" s="148" t="s">
        <v>331</v>
      </c>
      <c r="D179" s="148" t="s">
        <v>214</v>
      </c>
      <c r="E179" s="149" t="s">
        <v>299</v>
      </c>
      <c r="F179" s="150" t="s">
        <v>300</v>
      </c>
      <c r="G179" s="151" t="s">
        <v>301</v>
      </c>
      <c r="H179" s="152">
        <v>22.565999999999999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</v>
      </c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302</v>
      </c>
    </row>
    <row r="180" spans="1:65" s="14" customFormat="1">
      <c r="B180" s="168"/>
      <c r="D180" s="162" t="s">
        <v>220</v>
      </c>
      <c r="F180" s="170" t="s">
        <v>1448</v>
      </c>
      <c r="H180" s="171">
        <v>22.565999999999999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3</v>
      </c>
      <c r="AX180" s="14" t="s">
        <v>78</v>
      </c>
      <c r="AY180" s="169" t="s">
        <v>212</v>
      </c>
    </row>
    <row r="181" spans="1:65" s="2" customFormat="1" ht="44.25" customHeight="1">
      <c r="A181" s="30"/>
      <c r="B181" s="147"/>
      <c r="C181" s="148" t="s">
        <v>335</v>
      </c>
      <c r="D181" s="148" t="s">
        <v>214</v>
      </c>
      <c r="E181" s="149" t="s">
        <v>305</v>
      </c>
      <c r="F181" s="150" t="s">
        <v>306</v>
      </c>
      <c r="G181" s="151" t="s">
        <v>265</v>
      </c>
      <c r="H181" s="152">
        <v>18.143000000000001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0.32800000000000001</v>
      </c>
      <c r="P181" s="157">
        <f>O181*H181</f>
        <v>5.9509040000000004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307</v>
      </c>
    </row>
    <row r="182" spans="1:65" s="13" customFormat="1">
      <c r="B182" s="161"/>
      <c r="D182" s="162" t="s">
        <v>220</v>
      </c>
      <c r="E182" s="163" t="s">
        <v>1</v>
      </c>
      <c r="F182" s="164" t="s">
        <v>308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>
      <c r="B183" s="168"/>
      <c r="D183" s="162" t="s">
        <v>220</v>
      </c>
      <c r="E183" s="169" t="s">
        <v>1</v>
      </c>
      <c r="F183" s="170" t="s">
        <v>1449</v>
      </c>
      <c r="H183" s="171">
        <v>18.143000000000001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78</v>
      </c>
      <c r="AY183" s="169" t="s">
        <v>212</v>
      </c>
    </row>
    <row r="184" spans="1:65" s="2" customFormat="1" ht="16.5" customHeight="1">
      <c r="A184" s="30"/>
      <c r="B184" s="147"/>
      <c r="C184" s="182" t="s">
        <v>342</v>
      </c>
      <c r="D184" s="182" t="s">
        <v>311</v>
      </c>
      <c r="E184" s="183" t="s">
        <v>312</v>
      </c>
      <c r="F184" s="184" t="s">
        <v>313</v>
      </c>
      <c r="G184" s="185" t="s">
        <v>301</v>
      </c>
      <c r="H184" s="186">
        <v>7.7859999999999996</v>
      </c>
      <c r="I184" s="187"/>
      <c r="J184" s="187">
        <f>ROUND(I184*H184,2)</f>
        <v>0</v>
      </c>
      <c r="K184" s="188"/>
      <c r="L184" s="189"/>
      <c r="M184" s="190" t="s">
        <v>1</v>
      </c>
      <c r="N184" s="191" t="s">
        <v>36</v>
      </c>
      <c r="O184" s="157">
        <v>0</v>
      </c>
      <c r="P184" s="157">
        <f>O184*H184</f>
        <v>0</v>
      </c>
      <c r="Q184" s="157">
        <v>1</v>
      </c>
      <c r="R184" s="157">
        <f>Q184*H184</f>
        <v>7.7859999999999996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252</v>
      </c>
      <c r="AT184" s="159" t="s">
        <v>311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314</v>
      </c>
    </row>
    <row r="185" spans="1:65" s="13" customFormat="1">
      <c r="B185" s="161"/>
      <c r="D185" s="162" t="s">
        <v>220</v>
      </c>
      <c r="E185" s="163" t="s">
        <v>1</v>
      </c>
      <c r="F185" s="164" t="s">
        <v>1012</v>
      </c>
      <c r="H185" s="163" t="s">
        <v>1</v>
      </c>
      <c r="L185" s="161"/>
      <c r="M185" s="165"/>
      <c r="N185" s="166"/>
      <c r="O185" s="166"/>
      <c r="P185" s="166"/>
      <c r="Q185" s="166"/>
      <c r="R185" s="166"/>
      <c r="S185" s="166"/>
      <c r="T185" s="167"/>
      <c r="AT185" s="163" t="s">
        <v>220</v>
      </c>
      <c r="AU185" s="163" t="s">
        <v>80</v>
      </c>
      <c r="AV185" s="13" t="s">
        <v>78</v>
      </c>
      <c r="AW185" s="13" t="s">
        <v>27</v>
      </c>
      <c r="AX185" s="13" t="s">
        <v>71</v>
      </c>
      <c r="AY185" s="163" t="s">
        <v>212</v>
      </c>
    </row>
    <row r="186" spans="1:65" s="14" customFormat="1">
      <c r="B186" s="168"/>
      <c r="D186" s="162" t="s">
        <v>220</v>
      </c>
      <c r="E186" s="169" t="s">
        <v>1</v>
      </c>
      <c r="F186" s="170" t="s">
        <v>1450</v>
      </c>
      <c r="H186" s="171">
        <v>4.6619999999999999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14" customFormat="1">
      <c r="B187" s="168"/>
      <c r="D187" s="162" t="s">
        <v>220</v>
      </c>
      <c r="F187" s="170" t="s">
        <v>1451</v>
      </c>
      <c r="H187" s="171">
        <v>7.7859999999999996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2" customFormat="1" ht="66.75" customHeight="1">
      <c r="A188" s="30"/>
      <c r="B188" s="147"/>
      <c r="C188" s="148" t="s">
        <v>347</v>
      </c>
      <c r="D188" s="148" t="s">
        <v>214</v>
      </c>
      <c r="E188" s="149" t="s">
        <v>319</v>
      </c>
      <c r="F188" s="150" t="s">
        <v>320</v>
      </c>
      <c r="G188" s="151" t="s">
        <v>265</v>
      </c>
      <c r="H188" s="152">
        <v>6.665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0.435</v>
      </c>
      <c r="P188" s="157">
        <f>O188*H188</f>
        <v>2.8992749999999998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321</v>
      </c>
    </row>
    <row r="189" spans="1:65" s="14" customFormat="1">
      <c r="B189" s="168"/>
      <c r="D189" s="162" t="s">
        <v>220</v>
      </c>
      <c r="E189" s="169" t="s">
        <v>1</v>
      </c>
      <c r="F189" s="170" t="s">
        <v>1452</v>
      </c>
      <c r="H189" s="171">
        <v>0.36499999999999999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1453</v>
      </c>
      <c r="H190" s="171">
        <v>6.3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>
      <c r="B191" s="175"/>
      <c r="D191" s="162" t="s">
        <v>220</v>
      </c>
      <c r="E191" s="176" t="s">
        <v>1</v>
      </c>
      <c r="F191" s="177" t="s">
        <v>233</v>
      </c>
      <c r="H191" s="178">
        <v>6.665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16.5" customHeight="1">
      <c r="A192" s="30"/>
      <c r="B192" s="147"/>
      <c r="C192" s="182" t="s">
        <v>351</v>
      </c>
      <c r="D192" s="182" t="s">
        <v>311</v>
      </c>
      <c r="E192" s="183" t="s">
        <v>323</v>
      </c>
      <c r="F192" s="184" t="s">
        <v>324</v>
      </c>
      <c r="G192" s="185" t="s">
        <v>301</v>
      </c>
      <c r="H192" s="186">
        <v>13.33</v>
      </c>
      <c r="I192" s="187"/>
      <c r="J192" s="187">
        <f>ROUND(I192*H192,2)</f>
        <v>0</v>
      </c>
      <c r="K192" s="188"/>
      <c r="L192" s="189"/>
      <c r="M192" s="190" t="s">
        <v>1</v>
      </c>
      <c r="N192" s="191" t="s">
        <v>36</v>
      </c>
      <c r="O192" s="157">
        <v>0</v>
      </c>
      <c r="P192" s="157">
        <f>O192*H192</f>
        <v>0</v>
      </c>
      <c r="Q192" s="157">
        <v>1</v>
      </c>
      <c r="R192" s="157">
        <f>Q192*H192</f>
        <v>13.33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252</v>
      </c>
      <c r="AT192" s="159" t="s">
        <v>311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325</v>
      </c>
    </row>
    <row r="193" spans="1:65" s="14" customFormat="1">
      <c r="B193" s="168"/>
      <c r="D193" s="162" t="s">
        <v>220</v>
      </c>
      <c r="F193" s="170" t="s">
        <v>1454</v>
      </c>
      <c r="H193" s="171">
        <v>13.33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37.9" customHeight="1">
      <c r="A194" s="30"/>
      <c r="B194" s="147"/>
      <c r="C194" s="148" t="s">
        <v>356</v>
      </c>
      <c r="D194" s="148" t="s">
        <v>214</v>
      </c>
      <c r="E194" s="149" t="s">
        <v>328</v>
      </c>
      <c r="F194" s="150" t="s">
        <v>329</v>
      </c>
      <c r="G194" s="151" t="s">
        <v>217</v>
      </c>
      <c r="H194" s="152">
        <v>10.08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1.2E-2</v>
      </c>
      <c r="P194" s="157">
        <f>O194*H194</f>
        <v>0.12096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330</v>
      </c>
    </row>
    <row r="195" spans="1:65" s="14" customFormat="1">
      <c r="B195" s="168"/>
      <c r="D195" s="162" t="s">
        <v>220</v>
      </c>
      <c r="E195" s="169" t="s">
        <v>1</v>
      </c>
      <c r="F195" s="170" t="s">
        <v>1418</v>
      </c>
      <c r="H195" s="171">
        <v>10.08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16.5" customHeight="1">
      <c r="A196" s="30"/>
      <c r="B196" s="147"/>
      <c r="C196" s="148" t="s">
        <v>361</v>
      </c>
      <c r="D196" s="148" t="s">
        <v>214</v>
      </c>
      <c r="E196" s="149" t="s">
        <v>332</v>
      </c>
      <c r="F196" s="150" t="s">
        <v>333</v>
      </c>
      <c r="G196" s="151" t="s">
        <v>217</v>
      </c>
      <c r="H196" s="152">
        <v>10.08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0.12096</v>
      </c>
      <c r="Q196" s="157">
        <v>1.2700000000000001E-3</v>
      </c>
      <c r="R196" s="157">
        <f>Q196*H196</f>
        <v>1.2801600000000002E-2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334</v>
      </c>
    </row>
    <row r="197" spans="1:65" s="2" customFormat="1" ht="16.5" customHeight="1">
      <c r="A197" s="30"/>
      <c r="B197" s="147"/>
      <c r="C197" s="182" t="s">
        <v>366</v>
      </c>
      <c r="D197" s="182" t="s">
        <v>311</v>
      </c>
      <c r="E197" s="183" t="s">
        <v>336</v>
      </c>
      <c r="F197" s="184" t="s">
        <v>337</v>
      </c>
      <c r="G197" s="185" t="s">
        <v>338</v>
      </c>
      <c r="H197" s="186">
        <v>0.252</v>
      </c>
      <c r="I197" s="187"/>
      <c r="J197" s="187">
        <f>ROUND(I197*H197,2)</f>
        <v>0</v>
      </c>
      <c r="K197" s="188"/>
      <c r="L197" s="189"/>
      <c r="M197" s="190" t="s">
        <v>1</v>
      </c>
      <c r="N197" s="191" t="s">
        <v>36</v>
      </c>
      <c r="O197" s="157">
        <v>0</v>
      </c>
      <c r="P197" s="157">
        <f>O197*H197</f>
        <v>0</v>
      </c>
      <c r="Q197" s="157">
        <v>1E-3</v>
      </c>
      <c r="R197" s="157">
        <f>Q197*H197</f>
        <v>2.52E-4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252</v>
      </c>
      <c r="AT197" s="159" t="s">
        <v>311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339</v>
      </c>
    </row>
    <row r="198" spans="1:65" s="14" customFormat="1">
      <c r="B198" s="168"/>
      <c r="D198" s="162" t="s">
        <v>220</v>
      </c>
      <c r="F198" s="170" t="s">
        <v>1455</v>
      </c>
      <c r="H198" s="171">
        <v>0.252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3</v>
      </c>
      <c r="AX198" s="14" t="s">
        <v>78</v>
      </c>
      <c r="AY198" s="169" t="s">
        <v>212</v>
      </c>
    </row>
    <row r="199" spans="1:65" s="12" customFormat="1" ht="22.9" customHeight="1">
      <c r="B199" s="135"/>
      <c r="D199" s="136" t="s">
        <v>70</v>
      </c>
      <c r="E199" s="145" t="s">
        <v>80</v>
      </c>
      <c r="F199" s="145" t="s">
        <v>341</v>
      </c>
      <c r="J199" s="146">
        <f>BK199</f>
        <v>0</v>
      </c>
      <c r="L199" s="135"/>
      <c r="M199" s="139"/>
      <c r="N199" s="140"/>
      <c r="O199" s="140"/>
      <c r="P199" s="141">
        <f>P200</f>
        <v>6.109</v>
      </c>
      <c r="Q199" s="140"/>
      <c r="R199" s="141">
        <f>R200</f>
        <v>3.0498810000000001</v>
      </c>
      <c r="S199" s="140"/>
      <c r="T199" s="142">
        <f>T200</f>
        <v>0</v>
      </c>
      <c r="AR199" s="136" t="s">
        <v>78</v>
      </c>
      <c r="AT199" s="143" t="s">
        <v>70</v>
      </c>
      <c r="AU199" s="143" t="s">
        <v>78</v>
      </c>
      <c r="AY199" s="136" t="s">
        <v>212</v>
      </c>
      <c r="BK199" s="144">
        <f>BK200</f>
        <v>0</v>
      </c>
    </row>
    <row r="200" spans="1:65" s="2" customFormat="1" ht="55.5" customHeight="1">
      <c r="A200" s="30"/>
      <c r="B200" s="147"/>
      <c r="C200" s="148" t="s">
        <v>370</v>
      </c>
      <c r="D200" s="148" t="s">
        <v>214</v>
      </c>
      <c r="E200" s="149" t="s">
        <v>343</v>
      </c>
      <c r="F200" s="150" t="s">
        <v>344</v>
      </c>
      <c r="G200" s="151" t="s">
        <v>249</v>
      </c>
      <c r="H200" s="152">
        <v>14.9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0.41</v>
      </c>
      <c r="P200" s="157">
        <f>O200*H200</f>
        <v>6.109</v>
      </c>
      <c r="Q200" s="157">
        <v>0.20469000000000001</v>
      </c>
      <c r="R200" s="157">
        <f>Q200*H200</f>
        <v>3.0498810000000001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345</v>
      </c>
    </row>
    <row r="201" spans="1:65" s="12" customFormat="1" ht="22.9" customHeight="1">
      <c r="B201" s="135"/>
      <c r="D201" s="136" t="s">
        <v>70</v>
      </c>
      <c r="E201" s="145" t="s">
        <v>226</v>
      </c>
      <c r="F201" s="145" t="s">
        <v>346</v>
      </c>
      <c r="J201" s="146">
        <f>BK201</f>
        <v>0</v>
      </c>
      <c r="L201" s="135"/>
      <c r="M201" s="139"/>
      <c r="N201" s="140"/>
      <c r="O201" s="140"/>
      <c r="P201" s="141">
        <f>P202</f>
        <v>1.0281</v>
      </c>
      <c r="Q201" s="140"/>
      <c r="R201" s="141">
        <f>R202</f>
        <v>0</v>
      </c>
      <c r="S201" s="140"/>
      <c r="T201" s="142">
        <f>T202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BK202</f>
        <v>0</v>
      </c>
    </row>
    <row r="202" spans="1:65" s="2" customFormat="1" ht="16.5" customHeight="1">
      <c r="A202" s="30"/>
      <c r="B202" s="147"/>
      <c r="C202" s="148" t="s">
        <v>374</v>
      </c>
      <c r="D202" s="148" t="s">
        <v>214</v>
      </c>
      <c r="E202" s="149" t="s">
        <v>348</v>
      </c>
      <c r="F202" s="150" t="s">
        <v>349</v>
      </c>
      <c r="G202" s="151" t="s">
        <v>249</v>
      </c>
      <c r="H202" s="152">
        <v>14.9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6.9000000000000006E-2</v>
      </c>
      <c r="P202" s="157">
        <f>O202*H202</f>
        <v>1.0281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571</v>
      </c>
    </row>
    <row r="203" spans="1:65" s="12" customFormat="1" ht="22.9" customHeight="1">
      <c r="B203" s="135"/>
      <c r="D203" s="136" t="s">
        <v>70</v>
      </c>
      <c r="E203" s="145" t="s">
        <v>218</v>
      </c>
      <c r="F203" s="145" t="s">
        <v>355</v>
      </c>
      <c r="J203" s="146">
        <f>BK203</f>
        <v>0</v>
      </c>
      <c r="L203" s="135"/>
      <c r="M203" s="139"/>
      <c r="N203" s="140"/>
      <c r="O203" s="140"/>
      <c r="P203" s="141">
        <f>SUM(P204:P211)</f>
        <v>10.159686000000001</v>
      </c>
      <c r="Q203" s="140"/>
      <c r="R203" s="141">
        <f>SUM(R204:R211)</f>
        <v>6.5841240000000009E-2</v>
      </c>
      <c r="S203" s="140"/>
      <c r="T203" s="142">
        <f>SUM(T204:T211)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SUM(BK204:BK211)</f>
        <v>0</v>
      </c>
    </row>
    <row r="204" spans="1:65" s="2" customFormat="1" ht="16.5" customHeight="1">
      <c r="A204" s="30"/>
      <c r="B204" s="147"/>
      <c r="C204" s="148" t="s">
        <v>378</v>
      </c>
      <c r="D204" s="148" t="s">
        <v>214</v>
      </c>
      <c r="E204" s="149" t="s">
        <v>357</v>
      </c>
      <c r="F204" s="150" t="s">
        <v>358</v>
      </c>
      <c r="G204" s="151" t="s">
        <v>265</v>
      </c>
      <c r="H204" s="152">
        <v>2.012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1.3169999999999999</v>
      </c>
      <c r="P204" s="157">
        <f>O204*H204</f>
        <v>2.649804</v>
      </c>
      <c r="Q204" s="157">
        <v>0</v>
      </c>
      <c r="R204" s="157">
        <f>Q204*H204</f>
        <v>0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359</v>
      </c>
    </row>
    <row r="205" spans="1:65" s="14" customFormat="1">
      <c r="B205" s="168"/>
      <c r="D205" s="162" t="s">
        <v>220</v>
      </c>
      <c r="E205" s="169" t="s">
        <v>1</v>
      </c>
      <c r="F205" s="170" t="s">
        <v>1456</v>
      </c>
      <c r="H205" s="171">
        <v>2.012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2" customFormat="1" ht="49.15" customHeight="1">
      <c r="A206" s="30"/>
      <c r="B206" s="147"/>
      <c r="C206" s="148" t="s">
        <v>383</v>
      </c>
      <c r="D206" s="148" t="s">
        <v>214</v>
      </c>
      <c r="E206" s="149" t="s">
        <v>573</v>
      </c>
      <c r="F206" s="150" t="s">
        <v>574</v>
      </c>
      <c r="G206" s="151" t="s">
        <v>265</v>
      </c>
      <c r="H206" s="152">
        <v>0.29399999999999998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1.4650000000000001</v>
      </c>
      <c r="P206" s="157">
        <f>O206*H206</f>
        <v>0.43070999999999998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1022</v>
      </c>
    </row>
    <row r="207" spans="1:65" s="14" customFormat="1">
      <c r="B207" s="168"/>
      <c r="D207" s="162" t="s">
        <v>220</v>
      </c>
      <c r="E207" s="169" t="s">
        <v>1</v>
      </c>
      <c r="F207" s="170" t="s">
        <v>1457</v>
      </c>
      <c r="H207" s="171">
        <v>0.29399999999999998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37.9" customHeight="1">
      <c r="A208" s="30"/>
      <c r="B208" s="147"/>
      <c r="C208" s="148" t="s">
        <v>388</v>
      </c>
      <c r="D208" s="148" t="s">
        <v>214</v>
      </c>
      <c r="E208" s="149" t="s">
        <v>577</v>
      </c>
      <c r="F208" s="150" t="s">
        <v>578</v>
      </c>
      <c r="G208" s="151" t="s">
        <v>217</v>
      </c>
      <c r="H208" s="152">
        <v>8.4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0.82099999999999995</v>
      </c>
      <c r="P208" s="157">
        <f>O208*H208</f>
        <v>6.8963999999999999</v>
      </c>
      <c r="Q208" s="157">
        <v>6.3200000000000001E-3</v>
      </c>
      <c r="R208" s="157">
        <f>Q208*H208</f>
        <v>5.3088000000000003E-2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1024</v>
      </c>
    </row>
    <row r="209" spans="1:65" s="14" customFormat="1">
      <c r="B209" s="168"/>
      <c r="D209" s="162" t="s">
        <v>220</v>
      </c>
      <c r="E209" s="169" t="s">
        <v>1</v>
      </c>
      <c r="F209" s="170" t="s">
        <v>1458</v>
      </c>
      <c r="H209" s="171">
        <v>8.4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24.2" customHeight="1">
      <c r="A210" s="30"/>
      <c r="B210" s="147"/>
      <c r="C210" s="148" t="s">
        <v>392</v>
      </c>
      <c r="D210" s="148" t="s">
        <v>214</v>
      </c>
      <c r="E210" s="149" t="s">
        <v>581</v>
      </c>
      <c r="F210" s="150" t="s">
        <v>582</v>
      </c>
      <c r="G210" s="151" t="s">
        <v>301</v>
      </c>
      <c r="H210" s="152">
        <v>1.2E-2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15.231</v>
      </c>
      <c r="P210" s="157">
        <f>O210*H210</f>
        <v>0.18277199999999999</v>
      </c>
      <c r="Q210" s="157">
        <v>1.06277</v>
      </c>
      <c r="R210" s="157">
        <f>Q210*H210</f>
        <v>1.2753240000000001E-2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1026</v>
      </c>
    </row>
    <row r="211" spans="1:65" s="14" customFormat="1">
      <c r="B211" s="168"/>
      <c r="D211" s="162" t="s">
        <v>220</v>
      </c>
      <c r="E211" s="169" t="s">
        <v>1</v>
      </c>
      <c r="F211" s="170" t="s">
        <v>1459</v>
      </c>
      <c r="H211" s="171">
        <v>1.2E-2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12" customFormat="1" ht="22.9" customHeight="1">
      <c r="B212" s="135"/>
      <c r="D212" s="136" t="s">
        <v>70</v>
      </c>
      <c r="E212" s="145" t="s">
        <v>234</v>
      </c>
      <c r="F212" s="145" t="s">
        <v>382</v>
      </c>
      <c r="J212" s="146">
        <f>BK212</f>
        <v>0</v>
      </c>
      <c r="L212" s="135"/>
      <c r="M212" s="139"/>
      <c r="N212" s="140"/>
      <c r="O212" s="140"/>
      <c r="P212" s="141">
        <f>SUM(P213:P225)</f>
        <v>1.16106</v>
      </c>
      <c r="Q212" s="140"/>
      <c r="R212" s="141">
        <f>SUM(R213:R225)</f>
        <v>2.664E-2</v>
      </c>
      <c r="S212" s="140"/>
      <c r="T212" s="142">
        <f>SUM(T213:T225)</f>
        <v>0</v>
      </c>
      <c r="AR212" s="136" t="s">
        <v>78</v>
      </c>
      <c r="AT212" s="143" t="s">
        <v>70</v>
      </c>
      <c r="AU212" s="143" t="s">
        <v>78</v>
      </c>
      <c r="AY212" s="136" t="s">
        <v>212</v>
      </c>
      <c r="BK212" s="144">
        <f>SUM(BK213:BK225)</f>
        <v>0</v>
      </c>
    </row>
    <row r="213" spans="1:65" s="2" customFormat="1" ht="33" customHeight="1">
      <c r="A213" s="30"/>
      <c r="B213" s="147"/>
      <c r="C213" s="148" t="s">
        <v>396</v>
      </c>
      <c r="D213" s="148" t="s">
        <v>214</v>
      </c>
      <c r="E213" s="149" t="s">
        <v>384</v>
      </c>
      <c r="F213" s="150" t="s">
        <v>385</v>
      </c>
      <c r="G213" s="151" t="s">
        <v>217</v>
      </c>
      <c r="H213" s="152">
        <v>3.33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9.4E-2</v>
      </c>
      <c r="P213" s="157">
        <f>O213*H213</f>
        <v>0.31302000000000002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1460</v>
      </c>
    </row>
    <row r="214" spans="1:65" s="14" customFormat="1">
      <c r="B214" s="168"/>
      <c r="D214" s="162" t="s">
        <v>220</v>
      </c>
      <c r="E214" s="169" t="s">
        <v>1</v>
      </c>
      <c r="F214" s="170" t="s">
        <v>1413</v>
      </c>
      <c r="H214" s="171">
        <v>3.33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33" customHeight="1">
      <c r="A215" s="30"/>
      <c r="B215" s="147"/>
      <c r="C215" s="148" t="s">
        <v>400</v>
      </c>
      <c r="D215" s="148" t="s">
        <v>214</v>
      </c>
      <c r="E215" s="149" t="s">
        <v>389</v>
      </c>
      <c r="F215" s="150" t="s">
        <v>390</v>
      </c>
      <c r="G215" s="151" t="s">
        <v>217</v>
      </c>
      <c r="H215" s="152">
        <v>3.33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2.5999999999999999E-2</v>
      </c>
      <c r="P215" s="157">
        <f>O215*H215</f>
        <v>8.6580000000000004E-2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1461</v>
      </c>
    </row>
    <row r="216" spans="1:65" s="14" customFormat="1">
      <c r="B216" s="168"/>
      <c r="D216" s="162" t="s">
        <v>220</v>
      </c>
      <c r="E216" s="169" t="s">
        <v>1</v>
      </c>
      <c r="F216" s="170" t="s">
        <v>1413</v>
      </c>
      <c r="H216" s="171">
        <v>3.33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49.15" customHeight="1">
      <c r="A217" s="30"/>
      <c r="B217" s="147"/>
      <c r="C217" s="148" t="s">
        <v>404</v>
      </c>
      <c r="D217" s="148" t="s">
        <v>214</v>
      </c>
      <c r="E217" s="149" t="s">
        <v>393</v>
      </c>
      <c r="F217" s="150" t="s">
        <v>394</v>
      </c>
      <c r="G217" s="151" t="s">
        <v>217</v>
      </c>
      <c r="H217" s="152">
        <v>10.36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2.5000000000000001E-2</v>
      </c>
      <c r="P217" s="157">
        <f>O217*H217</f>
        <v>0.25900000000000001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1462</v>
      </c>
    </row>
    <row r="218" spans="1:65" s="14" customFormat="1">
      <c r="B218" s="168"/>
      <c r="D218" s="162" t="s">
        <v>220</v>
      </c>
      <c r="E218" s="169" t="s">
        <v>1</v>
      </c>
      <c r="F218" s="170" t="s">
        <v>1463</v>
      </c>
      <c r="H218" s="171">
        <v>10.36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24.2" customHeight="1">
      <c r="A219" s="30"/>
      <c r="B219" s="147"/>
      <c r="C219" s="148" t="s">
        <v>408</v>
      </c>
      <c r="D219" s="148" t="s">
        <v>214</v>
      </c>
      <c r="E219" s="149" t="s">
        <v>397</v>
      </c>
      <c r="F219" s="150" t="s">
        <v>398</v>
      </c>
      <c r="G219" s="151" t="s">
        <v>217</v>
      </c>
      <c r="H219" s="152">
        <v>3.33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4.0000000000000001E-3</v>
      </c>
      <c r="P219" s="157">
        <f>O219*H219</f>
        <v>1.332E-2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399</v>
      </c>
    </row>
    <row r="220" spans="1:65" s="2" customFormat="1" ht="24.2" customHeight="1">
      <c r="A220" s="30"/>
      <c r="B220" s="147"/>
      <c r="C220" s="148" t="s">
        <v>414</v>
      </c>
      <c r="D220" s="148" t="s">
        <v>214</v>
      </c>
      <c r="E220" s="149" t="s">
        <v>401</v>
      </c>
      <c r="F220" s="150" t="s">
        <v>402</v>
      </c>
      <c r="G220" s="151" t="s">
        <v>217</v>
      </c>
      <c r="H220" s="152">
        <v>7.03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2E-3</v>
      </c>
      <c r="P220" s="157">
        <f>O220*H220</f>
        <v>1.4060000000000001E-2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403</v>
      </c>
    </row>
    <row r="221" spans="1:65" s="14" customFormat="1">
      <c r="B221" s="168"/>
      <c r="D221" s="162" t="s">
        <v>220</v>
      </c>
      <c r="E221" s="169" t="s">
        <v>1</v>
      </c>
      <c r="F221" s="170" t="s">
        <v>1415</v>
      </c>
      <c r="H221" s="171">
        <v>7.03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78</v>
      </c>
      <c r="AY221" s="169" t="s">
        <v>212</v>
      </c>
    </row>
    <row r="222" spans="1:65" s="2" customFormat="1" ht="44.25" customHeight="1">
      <c r="A222" s="30"/>
      <c r="B222" s="147"/>
      <c r="C222" s="148" t="s">
        <v>418</v>
      </c>
      <c r="D222" s="148" t="s">
        <v>214</v>
      </c>
      <c r="E222" s="149" t="s">
        <v>405</v>
      </c>
      <c r="F222" s="150" t="s">
        <v>406</v>
      </c>
      <c r="G222" s="151" t="s">
        <v>217</v>
      </c>
      <c r="H222" s="152">
        <v>10.36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1.2999999999999999E-2</v>
      </c>
      <c r="P222" s="157">
        <f>O222*H222</f>
        <v>0.13467999999999999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1464</v>
      </c>
    </row>
    <row r="223" spans="1:65" s="14" customFormat="1">
      <c r="B223" s="168"/>
      <c r="D223" s="162" t="s">
        <v>220</v>
      </c>
      <c r="E223" s="169" t="s">
        <v>1</v>
      </c>
      <c r="F223" s="170" t="s">
        <v>1463</v>
      </c>
      <c r="H223" s="171">
        <v>10.36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2" customFormat="1" ht="24.2" customHeight="1">
      <c r="A224" s="30"/>
      <c r="B224" s="147"/>
      <c r="C224" s="148" t="s">
        <v>423</v>
      </c>
      <c r="D224" s="148" t="s">
        <v>214</v>
      </c>
      <c r="E224" s="149" t="s">
        <v>409</v>
      </c>
      <c r="F224" s="150" t="s">
        <v>410</v>
      </c>
      <c r="G224" s="151" t="s">
        <v>249</v>
      </c>
      <c r="H224" s="152">
        <v>7.4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4.5999999999999999E-2</v>
      </c>
      <c r="P224" s="157">
        <f>O224*H224</f>
        <v>0.34040000000000004</v>
      </c>
      <c r="Q224" s="157">
        <v>3.5999999999999999E-3</v>
      </c>
      <c r="R224" s="157">
        <f>Q224*H224</f>
        <v>2.664E-2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589</v>
      </c>
    </row>
    <row r="225" spans="1:65" s="14" customFormat="1">
      <c r="B225" s="168"/>
      <c r="D225" s="162" t="s">
        <v>220</v>
      </c>
      <c r="E225" s="169" t="s">
        <v>1</v>
      </c>
      <c r="F225" s="170" t="s">
        <v>1465</v>
      </c>
      <c r="H225" s="171">
        <v>7.4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12" customFormat="1" ht="22.9" customHeight="1">
      <c r="B226" s="135"/>
      <c r="D226" s="136" t="s">
        <v>70</v>
      </c>
      <c r="E226" s="145" t="s">
        <v>252</v>
      </c>
      <c r="F226" s="145" t="s">
        <v>413</v>
      </c>
      <c r="J226" s="146">
        <f>BK226</f>
        <v>0</v>
      </c>
      <c r="L226" s="135"/>
      <c r="M226" s="139"/>
      <c r="N226" s="140"/>
      <c r="O226" s="140"/>
      <c r="P226" s="141">
        <f>SUM(P227:P243)</f>
        <v>29.507300000000001</v>
      </c>
      <c r="Q226" s="140"/>
      <c r="R226" s="141">
        <f>SUM(R227:R243)</f>
        <v>1.1329629999999999</v>
      </c>
      <c r="S226" s="140"/>
      <c r="T226" s="142">
        <f>SUM(T227:T243)</f>
        <v>0</v>
      </c>
      <c r="AR226" s="136" t="s">
        <v>78</v>
      </c>
      <c r="AT226" s="143" t="s">
        <v>70</v>
      </c>
      <c r="AU226" s="143" t="s">
        <v>78</v>
      </c>
      <c r="AY226" s="136" t="s">
        <v>212</v>
      </c>
      <c r="BK226" s="144">
        <f>SUM(BK227:BK243)</f>
        <v>0</v>
      </c>
    </row>
    <row r="227" spans="1:65" s="2" customFormat="1" ht="24.2" customHeight="1">
      <c r="A227" s="30"/>
      <c r="B227" s="147"/>
      <c r="C227" s="148" t="s">
        <v>427</v>
      </c>
      <c r="D227" s="148" t="s">
        <v>214</v>
      </c>
      <c r="E227" s="149" t="s">
        <v>590</v>
      </c>
      <c r="F227" s="150" t="s">
        <v>591</v>
      </c>
      <c r="G227" s="151" t="s">
        <v>249</v>
      </c>
      <c r="H227" s="152">
        <v>0.9</v>
      </c>
      <c r="I227" s="153"/>
      <c r="J227" s="153">
        <f t="shared" ref="J227:J243" si="0">ROUND(I227*H227,2)</f>
        <v>0</v>
      </c>
      <c r="K227" s="154"/>
      <c r="L227" s="31"/>
      <c r="M227" s="155" t="s">
        <v>1</v>
      </c>
      <c r="N227" s="156" t="s">
        <v>36</v>
      </c>
      <c r="O227" s="157">
        <v>0.31</v>
      </c>
      <c r="P227" s="157">
        <f t="shared" ref="P227:P243" si="1">O227*H227</f>
        <v>0.27900000000000003</v>
      </c>
      <c r="Q227" s="157">
        <v>1.0000000000000001E-5</v>
      </c>
      <c r="R227" s="157">
        <f t="shared" ref="R227:R243" si="2">Q227*H227</f>
        <v>9.0000000000000002E-6</v>
      </c>
      <c r="S227" s="157">
        <v>0</v>
      </c>
      <c r="T227" s="158">
        <f t="shared" ref="T227:T243" si="3"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 t="shared" ref="BE227:BE243" si="4">IF(N227="základní",J227,0)</f>
        <v>0</v>
      </c>
      <c r="BF227" s="160">
        <f t="shared" ref="BF227:BF243" si="5">IF(N227="snížená",J227,0)</f>
        <v>0</v>
      </c>
      <c r="BG227" s="160">
        <f t="shared" ref="BG227:BG243" si="6">IF(N227="zákl. přenesená",J227,0)</f>
        <v>0</v>
      </c>
      <c r="BH227" s="160">
        <f t="shared" ref="BH227:BH243" si="7">IF(N227="sníž. přenesená",J227,0)</f>
        <v>0</v>
      </c>
      <c r="BI227" s="160">
        <f t="shared" ref="BI227:BI243" si="8">IF(N227="nulová",J227,0)</f>
        <v>0</v>
      </c>
      <c r="BJ227" s="18" t="s">
        <v>78</v>
      </c>
      <c r="BK227" s="160">
        <f t="shared" ref="BK227:BK243" si="9">ROUND(I227*H227,2)</f>
        <v>0</v>
      </c>
      <c r="BL227" s="18" t="s">
        <v>218</v>
      </c>
      <c r="BM227" s="159" t="s">
        <v>1466</v>
      </c>
    </row>
    <row r="228" spans="1:65" s="2" customFormat="1" ht="24.2" customHeight="1">
      <c r="A228" s="30"/>
      <c r="B228" s="147"/>
      <c r="C228" s="182" t="s">
        <v>545</v>
      </c>
      <c r="D228" s="182" t="s">
        <v>311</v>
      </c>
      <c r="E228" s="183" t="s">
        <v>593</v>
      </c>
      <c r="F228" s="184" t="s">
        <v>594</v>
      </c>
      <c r="G228" s="185" t="s">
        <v>249</v>
      </c>
      <c r="H228" s="186">
        <v>0.9</v>
      </c>
      <c r="I228" s="187"/>
      <c r="J228" s="187">
        <f t="shared" si="0"/>
        <v>0</v>
      </c>
      <c r="K228" s="188"/>
      <c r="L228" s="189"/>
      <c r="M228" s="190" t="s">
        <v>1</v>
      </c>
      <c r="N228" s="191" t="s">
        <v>36</v>
      </c>
      <c r="O228" s="157">
        <v>0</v>
      </c>
      <c r="P228" s="157">
        <f t="shared" si="1"/>
        <v>0</v>
      </c>
      <c r="Q228" s="157">
        <v>4.1999999999999997E-3</v>
      </c>
      <c r="R228" s="157">
        <f t="shared" si="2"/>
        <v>3.7799999999999999E-3</v>
      </c>
      <c r="S228" s="157">
        <v>0</v>
      </c>
      <c r="T228" s="158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252</v>
      </c>
      <c r="AT228" s="159" t="s">
        <v>311</v>
      </c>
      <c r="AU228" s="159" t="s">
        <v>80</v>
      </c>
      <c r="AY228" s="18" t="s">
        <v>212</v>
      </c>
      <c r="BE228" s="160">
        <f t="shared" si="4"/>
        <v>0</v>
      </c>
      <c r="BF228" s="160">
        <f t="shared" si="5"/>
        <v>0</v>
      </c>
      <c r="BG228" s="160">
        <f t="shared" si="6"/>
        <v>0</v>
      </c>
      <c r="BH228" s="160">
        <f t="shared" si="7"/>
        <v>0</v>
      </c>
      <c r="BI228" s="160">
        <f t="shared" si="8"/>
        <v>0</v>
      </c>
      <c r="BJ228" s="18" t="s">
        <v>78</v>
      </c>
      <c r="BK228" s="160">
        <f t="shared" si="9"/>
        <v>0</v>
      </c>
      <c r="BL228" s="18" t="s">
        <v>218</v>
      </c>
      <c r="BM228" s="159" t="s">
        <v>1467</v>
      </c>
    </row>
    <row r="229" spans="1:65" s="2" customFormat="1" ht="24.2" customHeight="1">
      <c r="A229" s="30"/>
      <c r="B229" s="147"/>
      <c r="C229" s="148" t="s">
        <v>435</v>
      </c>
      <c r="D229" s="148" t="s">
        <v>214</v>
      </c>
      <c r="E229" s="149" t="s">
        <v>1047</v>
      </c>
      <c r="F229" s="150" t="s">
        <v>1048</v>
      </c>
      <c r="G229" s="151" t="s">
        <v>249</v>
      </c>
      <c r="H229" s="152">
        <v>14</v>
      </c>
      <c r="I229" s="153"/>
      <c r="J229" s="153">
        <f t="shared" si="0"/>
        <v>0</v>
      </c>
      <c r="K229" s="154"/>
      <c r="L229" s="31"/>
      <c r="M229" s="155" t="s">
        <v>1</v>
      </c>
      <c r="N229" s="156" t="s">
        <v>36</v>
      </c>
      <c r="O229" s="157">
        <v>0.33200000000000002</v>
      </c>
      <c r="P229" s="157">
        <f t="shared" si="1"/>
        <v>4.6480000000000006</v>
      </c>
      <c r="Q229" s="157">
        <v>1.0000000000000001E-5</v>
      </c>
      <c r="R229" s="157">
        <f t="shared" si="2"/>
        <v>1.4000000000000001E-4</v>
      </c>
      <c r="S229" s="157">
        <v>0</v>
      </c>
      <c r="T229" s="158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 t="shared" si="4"/>
        <v>0</v>
      </c>
      <c r="BF229" s="160">
        <f t="shared" si="5"/>
        <v>0</v>
      </c>
      <c r="BG229" s="160">
        <f t="shared" si="6"/>
        <v>0</v>
      </c>
      <c r="BH229" s="160">
        <f t="shared" si="7"/>
        <v>0</v>
      </c>
      <c r="BI229" s="160">
        <f t="shared" si="8"/>
        <v>0</v>
      </c>
      <c r="BJ229" s="18" t="s">
        <v>78</v>
      </c>
      <c r="BK229" s="160">
        <f t="shared" si="9"/>
        <v>0</v>
      </c>
      <c r="BL229" s="18" t="s">
        <v>218</v>
      </c>
      <c r="BM229" s="159" t="s">
        <v>1468</v>
      </c>
    </row>
    <row r="230" spans="1:65" s="2" customFormat="1" ht="24.2" customHeight="1">
      <c r="A230" s="30"/>
      <c r="B230" s="147"/>
      <c r="C230" s="182" t="s">
        <v>805</v>
      </c>
      <c r="D230" s="182" t="s">
        <v>311</v>
      </c>
      <c r="E230" s="183" t="s">
        <v>1050</v>
      </c>
      <c r="F230" s="184" t="s">
        <v>1051</v>
      </c>
      <c r="G230" s="185" t="s">
        <v>249</v>
      </c>
      <c r="H230" s="186">
        <v>14</v>
      </c>
      <c r="I230" s="187"/>
      <c r="J230" s="187">
        <f t="shared" si="0"/>
        <v>0</v>
      </c>
      <c r="K230" s="188"/>
      <c r="L230" s="189"/>
      <c r="M230" s="190" t="s">
        <v>1</v>
      </c>
      <c r="N230" s="191" t="s">
        <v>36</v>
      </c>
      <c r="O230" s="157">
        <v>0</v>
      </c>
      <c r="P230" s="157">
        <f t="shared" si="1"/>
        <v>0</v>
      </c>
      <c r="Q230" s="157">
        <v>6.1999999999999998E-3</v>
      </c>
      <c r="R230" s="157">
        <f t="shared" si="2"/>
        <v>8.6800000000000002E-2</v>
      </c>
      <c r="S230" s="157">
        <v>0</v>
      </c>
      <c r="T230" s="158">
        <f t="shared" si="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252</v>
      </c>
      <c r="AT230" s="159" t="s">
        <v>311</v>
      </c>
      <c r="AU230" s="159" t="s">
        <v>80</v>
      </c>
      <c r="AY230" s="18" t="s">
        <v>212</v>
      </c>
      <c r="BE230" s="160">
        <f t="shared" si="4"/>
        <v>0</v>
      </c>
      <c r="BF230" s="160">
        <f t="shared" si="5"/>
        <v>0</v>
      </c>
      <c r="BG230" s="160">
        <f t="shared" si="6"/>
        <v>0</v>
      </c>
      <c r="BH230" s="160">
        <f t="shared" si="7"/>
        <v>0</v>
      </c>
      <c r="BI230" s="160">
        <f t="shared" si="8"/>
        <v>0</v>
      </c>
      <c r="BJ230" s="18" t="s">
        <v>78</v>
      </c>
      <c r="BK230" s="160">
        <f t="shared" si="9"/>
        <v>0</v>
      </c>
      <c r="BL230" s="18" t="s">
        <v>218</v>
      </c>
      <c r="BM230" s="159" t="s">
        <v>1469</v>
      </c>
    </row>
    <row r="231" spans="1:65" s="2" customFormat="1" ht="37.9" customHeight="1">
      <c r="A231" s="30"/>
      <c r="B231" s="147"/>
      <c r="C231" s="148" t="s">
        <v>443</v>
      </c>
      <c r="D231" s="148" t="s">
        <v>214</v>
      </c>
      <c r="E231" s="149" t="s">
        <v>477</v>
      </c>
      <c r="F231" s="150" t="s">
        <v>478</v>
      </c>
      <c r="G231" s="151" t="s">
        <v>364</v>
      </c>
      <c r="H231" s="152">
        <v>1</v>
      </c>
      <c r="I231" s="153"/>
      <c r="J231" s="153">
        <f t="shared" si="0"/>
        <v>0</v>
      </c>
      <c r="K231" s="154"/>
      <c r="L231" s="31"/>
      <c r="M231" s="155" t="s">
        <v>1</v>
      </c>
      <c r="N231" s="156" t="s">
        <v>36</v>
      </c>
      <c r="O231" s="157">
        <v>0.68300000000000005</v>
      </c>
      <c r="P231" s="157">
        <f t="shared" si="1"/>
        <v>0.68300000000000005</v>
      </c>
      <c r="Q231" s="157">
        <v>0</v>
      </c>
      <c r="R231" s="157">
        <f t="shared" si="2"/>
        <v>0</v>
      </c>
      <c r="S231" s="157">
        <v>0</v>
      </c>
      <c r="T231" s="158">
        <f t="shared" si="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 t="shared" si="4"/>
        <v>0</v>
      </c>
      <c r="BF231" s="160">
        <f t="shared" si="5"/>
        <v>0</v>
      </c>
      <c r="BG231" s="160">
        <f t="shared" si="6"/>
        <v>0</v>
      </c>
      <c r="BH231" s="160">
        <f t="shared" si="7"/>
        <v>0</v>
      </c>
      <c r="BI231" s="160">
        <f t="shared" si="8"/>
        <v>0</v>
      </c>
      <c r="BJ231" s="18" t="s">
        <v>78</v>
      </c>
      <c r="BK231" s="160">
        <f t="shared" si="9"/>
        <v>0</v>
      </c>
      <c r="BL231" s="18" t="s">
        <v>218</v>
      </c>
      <c r="BM231" s="159" t="s">
        <v>596</v>
      </c>
    </row>
    <row r="232" spans="1:65" s="2" customFormat="1" ht="16.5" customHeight="1">
      <c r="A232" s="30"/>
      <c r="B232" s="147"/>
      <c r="C232" s="182" t="s">
        <v>447</v>
      </c>
      <c r="D232" s="182" t="s">
        <v>311</v>
      </c>
      <c r="E232" s="183" t="s">
        <v>481</v>
      </c>
      <c r="F232" s="184" t="s">
        <v>482</v>
      </c>
      <c r="G232" s="185" t="s">
        <v>364</v>
      </c>
      <c r="H232" s="186">
        <v>1</v>
      </c>
      <c r="I232" s="187"/>
      <c r="J232" s="187">
        <f t="shared" si="0"/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 t="shared" si="1"/>
        <v>0</v>
      </c>
      <c r="Q232" s="157">
        <v>6.4999999999999997E-4</v>
      </c>
      <c r="R232" s="157">
        <f t="shared" si="2"/>
        <v>6.4999999999999997E-4</v>
      </c>
      <c r="S232" s="157">
        <v>0</v>
      </c>
      <c r="T232" s="158">
        <f t="shared" si="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 t="shared" si="4"/>
        <v>0</v>
      </c>
      <c r="BF232" s="160">
        <f t="shared" si="5"/>
        <v>0</v>
      </c>
      <c r="BG232" s="160">
        <f t="shared" si="6"/>
        <v>0</v>
      </c>
      <c r="BH232" s="160">
        <f t="shared" si="7"/>
        <v>0</v>
      </c>
      <c r="BI232" s="160">
        <f t="shared" si="8"/>
        <v>0</v>
      </c>
      <c r="BJ232" s="18" t="s">
        <v>78</v>
      </c>
      <c r="BK232" s="160">
        <f t="shared" si="9"/>
        <v>0</v>
      </c>
      <c r="BL232" s="18" t="s">
        <v>218</v>
      </c>
      <c r="BM232" s="159" t="s">
        <v>597</v>
      </c>
    </row>
    <row r="233" spans="1:65" s="2" customFormat="1" ht="37.9" customHeight="1">
      <c r="A233" s="30"/>
      <c r="B233" s="147"/>
      <c r="C233" s="148" t="s">
        <v>451</v>
      </c>
      <c r="D233" s="148" t="s">
        <v>214</v>
      </c>
      <c r="E233" s="149" t="s">
        <v>793</v>
      </c>
      <c r="F233" s="150" t="s">
        <v>794</v>
      </c>
      <c r="G233" s="151" t="s">
        <v>364</v>
      </c>
      <c r="H233" s="152">
        <v>2</v>
      </c>
      <c r="I233" s="153"/>
      <c r="J233" s="153">
        <f t="shared" si="0"/>
        <v>0</v>
      </c>
      <c r="K233" s="154"/>
      <c r="L233" s="31"/>
      <c r="M233" s="155" t="s">
        <v>1</v>
      </c>
      <c r="N233" s="156" t="s">
        <v>36</v>
      </c>
      <c r="O233" s="157">
        <v>0.745</v>
      </c>
      <c r="P233" s="157">
        <f t="shared" si="1"/>
        <v>1.49</v>
      </c>
      <c r="Q233" s="157">
        <v>1.0000000000000001E-5</v>
      </c>
      <c r="R233" s="157">
        <f t="shared" si="2"/>
        <v>2.0000000000000002E-5</v>
      </c>
      <c r="S233" s="157">
        <v>0</v>
      </c>
      <c r="T233" s="158">
        <f t="shared" si="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 t="shared" si="4"/>
        <v>0</v>
      </c>
      <c r="BF233" s="160">
        <f t="shared" si="5"/>
        <v>0</v>
      </c>
      <c r="BG233" s="160">
        <f t="shared" si="6"/>
        <v>0</v>
      </c>
      <c r="BH233" s="160">
        <f t="shared" si="7"/>
        <v>0</v>
      </c>
      <c r="BI233" s="160">
        <f t="shared" si="8"/>
        <v>0</v>
      </c>
      <c r="BJ233" s="18" t="s">
        <v>78</v>
      </c>
      <c r="BK233" s="160">
        <f t="shared" si="9"/>
        <v>0</v>
      </c>
      <c r="BL233" s="18" t="s">
        <v>218</v>
      </c>
      <c r="BM233" s="159" t="s">
        <v>1059</v>
      </c>
    </row>
    <row r="234" spans="1:65" s="2" customFormat="1" ht="16.5" customHeight="1">
      <c r="A234" s="30"/>
      <c r="B234" s="147"/>
      <c r="C234" s="182" t="s">
        <v>455</v>
      </c>
      <c r="D234" s="182" t="s">
        <v>311</v>
      </c>
      <c r="E234" s="183" t="s">
        <v>796</v>
      </c>
      <c r="F234" s="184" t="s">
        <v>797</v>
      </c>
      <c r="G234" s="185" t="s">
        <v>364</v>
      </c>
      <c r="H234" s="186">
        <v>2</v>
      </c>
      <c r="I234" s="187"/>
      <c r="J234" s="187">
        <f t="shared" si="0"/>
        <v>0</v>
      </c>
      <c r="K234" s="188"/>
      <c r="L234" s="189"/>
      <c r="M234" s="190" t="s">
        <v>1</v>
      </c>
      <c r="N234" s="191" t="s">
        <v>36</v>
      </c>
      <c r="O234" s="157">
        <v>0</v>
      </c>
      <c r="P234" s="157">
        <f t="shared" si="1"/>
        <v>0</v>
      </c>
      <c r="Q234" s="157">
        <v>1.4E-3</v>
      </c>
      <c r="R234" s="157">
        <f t="shared" si="2"/>
        <v>2.8E-3</v>
      </c>
      <c r="S234" s="157">
        <v>0</v>
      </c>
      <c r="T234" s="158">
        <f t="shared" si="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252</v>
      </c>
      <c r="AT234" s="159" t="s">
        <v>311</v>
      </c>
      <c r="AU234" s="159" t="s">
        <v>80</v>
      </c>
      <c r="AY234" s="18" t="s">
        <v>212</v>
      </c>
      <c r="BE234" s="160">
        <f t="shared" si="4"/>
        <v>0</v>
      </c>
      <c r="BF234" s="160">
        <f t="shared" si="5"/>
        <v>0</v>
      </c>
      <c r="BG234" s="160">
        <f t="shared" si="6"/>
        <v>0</v>
      </c>
      <c r="BH234" s="160">
        <f t="shared" si="7"/>
        <v>0</v>
      </c>
      <c r="BI234" s="160">
        <f t="shared" si="8"/>
        <v>0</v>
      </c>
      <c r="BJ234" s="18" t="s">
        <v>78</v>
      </c>
      <c r="BK234" s="160">
        <f t="shared" si="9"/>
        <v>0</v>
      </c>
      <c r="BL234" s="18" t="s">
        <v>218</v>
      </c>
      <c r="BM234" s="159" t="s">
        <v>1060</v>
      </c>
    </row>
    <row r="235" spans="1:65" s="2" customFormat="1" ht="21.75" customHeight="1">
      <c r="A235" s="30"/>
      <c r="B235" s="147"/>
      <c r="C235" s="148" t="s">
        <v>459</v>
      </c>
      <c r="D235" s="148" t="s">
        <v>214</v>
      </c>
      <c r="E235" s="149" t="s">
        <v>598</v>
      </c>
      <c r="F235" s="150" t="s">
        <v>599</v>
      </c>
      <c r="G235" s="151" t="s">
        <v>249</v>
      </c>
      <c r="H235" s="152">
        <v>14.9</v>
      </c>
      <c r="I235" s="153"/>
      <c r="J235" s="153">
        <f t="shared" si="0"/>
        <v>0</v>
      </c>
      <c r="K235" s="154"/>
      <c r="L235" s="31"/>
      <c r="M235" s="155" t="s">
        <v>1</v>
      </c>
      <c r="N235" s="156" t="s">
        <v>36</v>
      </c>
      <c r="O235" s="157">
        <v>5.5E-2</v>
      </c>
      <c r="P235" s="157">
        <f t="shared" si="1"/>
        <v>0.81950000000000001</v>
      </c>
      <c r="Q235" s="157">
        <v>0</v>
      </c>
      <c r="R235" s="157">
        <f t="shared" si="2"/>
        <v>0</v>
      </c>
      <c r="S235" s="157">
        <v>0</v>
      </c>
      <c r="T235" s="158">
        <f t="shared" si="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 t="shared" si="4"/>
        <v>0</v>
      </c>
      <c r="BF235" s="160">
        <f t="shared" si="5"/>
        <v>0</v>
      </c>
      <c r="BG235" s="160">
        <f t="shared" si="6"/>
        <v>0</v>
      </c>
      <c r="BH235" s="160">
        <f t="shared" si="7"/>
        <v>0</v>
      </c>
      <c r="BI235" s="160">
        <f t="shared" si="8"/>
        <v>0</v>
      </c>
      <c r="BJ235" s="18" t="s">
        <v>78</v>
      </c>
      <c r="BK235" s="160">
        <f t="shared" si="9"/>
        <v>0</v>
      </c>
      <c r="BL235" s="18" t="s">
        <v>218</v>
      </c>
      <c r="BM235" s="159" t="s">
        <v>600</v>
      </c>
    </row>
    <row r="236" spans="1:65" s="2" customFormat="1" ht="24.2" customHeight="1">
      <c r="A236" s="30"/>
      <c r="B236" s="147"/>
      <c r="C236" s="182" t="s">
        <v>463</v>
      </c>
      <c r="D236" s="182" t="s">
        <v>311</v>
      </c>
      <c r="E236" s="183" t="s">
        <v>601</v>
      </c>
      <c r="F236" s="184" t="s">
        <v>602</v>
      </c>
      <c r="G236" s="185" t="s">
        <v>364</v>
      </c>
      <c r="H236" s="186">
        <v>3</v>
      </c>
      <c r="I236" s="187"/>
      <c r="J236" s="187">
        <f t="shared" si="0"/>
        <v>0</v>
      </c>
      <c r="K236" s="188"/>
      <c r="L236" s="189"/>
      <c r="M236" s="190" t="s">
        <v>1</v>
      </c>
      <c r="N236" s="191" t="s">
        <v>36</v>
      </c>
      <c r="O236" s="157">
        <v>0</v>
      </c>
      <c r="P236" s="157">
        <f t="shared" si="1"/>
        <v>0</v>
      </c>
      <c r="Q236" s="157">
        <v>4.7099999999999998E-3</v>
      </c>
      <c r="R236" s="157">
        <f t="shared" si="2"/>
        <v>1.413E-2</v>
      </c>
      <c r="S236" s="157">
        <v>0</v>
      </c>
      <c r="T236" s="158">
        <f t="shared" si="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252</v>
      </c>
      <c r="AT236" s="159" t="s">
        <v>311</v>
      </c>
      <c r="AU236" s="159" t="s">
        <v>80</v>
      </c>
      <c r="AY236" s="18" t="s">
        <v>212</v>
      </c>
      <c r="BE236" s="160">
        <f t="shared" si="4"/>
        <v>0</v>
      </c>
      <c r="BF236" s="160">
        <f t="shared" si="5"/>
        <v>0</v>
      </c>
      <c r="BG236" s="160">
        <f t="shared" si="6"/>
        <v>0</v>
      </c>
      <c r="BH236" s="160">
        <f t="shared" si="7"/>
        <v>0</v>
      </c>
      <c r="BI236" s="160">
        <f t="shared" si="8"/>
        <v>0</v>
      </c>
      <c r="BJ236" s="18" t="s">
        <v>78</v>
      </c>
      <c r="BK236" s="160">
        <f t="shared" si="9"/>
        <v>0</v>
      </c>
      <c r="BL236" s="18" t="s">
        <v>218</v>
      </c>
      <c r="BM236" s="159" t="s">
        <v>603</v>
      </c>
    </row>
    <row r="237" spans="1:65" s="2" customFormat="1" ht="24.2" customHeight="1">
      <c r="A237" s="30"/>
      <c r="B237" s="147"/>
      <c r="C237" s="148" t="s">
        <v>467</v>
      </c>
      <c r="D237" s="148" t="s">
        <v>214</v>
      </c>
      <c r="E237" s="149" t="s">
        <v>929</v>
      </c>
      <c r="F237" s="150" t="s">
        <v>930</v>
      </c>
      <c r="G237" s="151" t="s">
        <v>364</v>
      </c>
      <c r="H237" s="152">
        <v>2</v>
      </c>
      <c r="I237" s="153"/>
      <c r="J237" s="153">
        <f t="shared" si="0"/>
        <v>0</v>
      </c>
      <c r="K237" s="154"/>
      <c r="L237" s="31"/>
      <c r="M237" s="155" t="s">
        <v>1</v>
      </c>
      <c r="N237" s="156" t="s">
        <v>36</v>
      </c>
      <c r="O237" s="157">
        <v>10.3</v>
      </c>
      <c r="P237" s="157">
        <f t="shared" si="1"/>
        <v>20.6</v>
      </c>
      <c r="Q237" s="157">
        <v>0.45937</v>
      </c>
      <c r="R237" s="157">
        <f t="shared" si="2"/>
        <v>0.91874</v>
      </c>
      <c r="S237" s="157">
        <v>0</v>
      </c>
      <c r="T237" s="158">
        <f t="shared" si="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 t="shared" si="4"/>
        <v>0</v>
      </c>
      <c r="BF237" s="160">
        <f t="shared" si="5"/>
        <v>0</v>
      </c>
      <c r="BG237" s="160">
        <f t="shared" si="6"/>
        <v>0</v>
      </c>
      <c r="BH237" s="160">
        <f t="shared" si="7"/>
        <v>0</v>
      </c>
      <c r="BI237" s="160">
        <f t="shared" si="8"/>
        <v>0</v>
      </c>
      <c r="BJ237" s="18" t="s">
        <v>78</v>
      </c>
      <c r="BK237" s="160">
        <f t="shared" si="9"/>
        <v>0</v>
      </c>
      <c r="BL237" s="18" t="s">
        <v>218</v>
      </c>
      <c r="BM237" s="159" t="s">
        <v>1130</v>
      </c>
    </row>
    <row r="238" spans="1:65" s="2" customFormat="1" ht="44.25" customHeight="1">
      <c r="A238" s="30"/>
      <c r="B238" s="147"/>
      <c r="C238" s="148" t="s">
        <v>472</v>
      </c>
      <c r="D238" s="148" t="s">
        <v>214</v>
      </c>
      <c r="E238" s="149" t="s">
        <v>604</v>
      </c>
      <c r="F238" s="150" t="s">
        <v>605</v>
      </c>
      <c r="G238" s="151" t="s">
        <v>364</v>
      </c>
      <c r="H238" s="152">
        <v>3</v>
      </c>
      <c r="I238" s="153"/>
      <c r="J238" s="153">
        <f t="shared" si="0"/>
        <v>0</v>
      </c>
      <c r="K238" s="154"/>
      <c r="L238" s="31"/>
      <c r="M238" s="155" t="s">
        <v>1</v>
      </c>
      <c r="N238" s="156" t="s">
        <v>36</v>
      </c>
      <c r="O238" s="157">
        <v>0.22</v>
      </c>
      <c r="P238" s="157">
        <f t="shared" si="1"/>
        <v>0.66</v>
      </c>
      <c r="Q238" s="157">
        <v>0</v>
      </c>
      <c r="R238" s="157">
        <f t="shared" si="2"/>
        <v>0</v>
      </c>
      <c r="S238" s="157">
        <v>0</v>
      </c>
      <c r="T238" s="158">
        <f t="shared" si="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si="4"/>
        <v>0</v>
      </c>
      <c r="BF238" s="160">
        <f t="shared" si="5"/>
        <v>0</v>
      </c>
      <c r="BG238" s="160">
        <f t="shared" si="6"/>
        <v>0</v>
      </c>
      <c r="BH238" s="160">
        <f t="shared" si="7"/>
        <v>0</v>
      </c>
      <c r="BI238" s="160">
        <f t="shared" si="8"/>
        <v>0</v>
      </c>
      <c r="BJ238" s="18" t="s">
        <v>78</v>
      </c>
      <c r="BK238" s="160">
        <f t="shared" si="9"/>
        <v>0</v>
      </c>
      <c r="BL238" s="18" t="s">
        <v>218</v>
      </c>
      <c r="BM238" s="159" t="s">
        <v>606</v>
      </c>
    </row>
    <row r="239" spans="1:65" s="2" customFormat="1" ht="21.75" customHeight="1">
      <c r="A239" s="30"/>
      <c r="B239" s="147"/>
      <c r="C239" s="148" t="s">
        <v>476</v>
      </c>
      <c r="D239" s="148" t="s">
        <v>214</v>
      </c>
      <c r="E239" s="149" t="s">
        <v>607</v>
      </c>
      <c r="F239" s="150" t="s">
        <v>608</v>
      </c>
      <c r="G239" s="151" t="s">
        <v>249</v>
      </c>
      <c r="H239" s="152">
        <v>14.9</v>
      </c>
      <c r="I239" s="153"/>
      <c r="J239" s="153">
        <f t="shared" si="0"/>
        <v>0</v>
      </c>
      <c r="K239" s="154"/>
      <c r="L239" s="31"/>
      <c r="M239" s="155" t="s">
        <v>1</v>
      </c>
      <c r="N239" s="156" t="s">
        <v>36</v>
      </c>
      <c r="O239" s="157">
        <v>2.1999999999999999E-2</v>
      </c>
      <c r="P239" s="157">
        <f t="shared" si="1"/>
        <v>0.32779999999999998</v>
      </c>
      <c r="Q239" s="157">
        <v>6.0000000000000002E-5</v>
      </c>
      <c r="R239" s="157">
        <f t="shared" si="2"/>
        <v>8.9400000000000005E-4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609</v>
      </c>
    </row>
    <row r="240" spans="1:65" s="2" customFormat="1" ht="21.75" customHeight="1">
      <c r="A240" s="30"/>
      <c r="B240" s="147"/>
      <c r="C240" s="148" t="s">
        <v>480</v>
      </c>
      <c r="D240" s="148" t="s">
        <v>214</v>
      </c>
      <c r="E240" s="149" t="s">
        <v>610</v>
      </c>
      <c r="F240" s="150" t="s">
        <v>611</v>
      </c>
      <c r="G240" s="151" t="s">
        <v>612</v>
      </c>
      <c r="H240" s="152">
        <v>1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0</v>
      </c>
      <c r="P240" s="157">
        <f t="shared" si="1"/>
        <v>0</v>
      </c>
      <c r="Q240" s="157">
        <v>0</v>
      </c>
      <c r="R240" s="157">
        <f t="shared" si="2"/>
        <v>0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613</v>
      </c>
    </row>
    <row r="241" spans="1:65" s="2" customFormat="1" ht="21.75" customHeight="1">
      <c r="A241" s="30"/>
      <c r="B241" s="147"/>
      <c r="C241" s="148" t="s">
        <v>484</v>
      </c>
      <c r="D241" s="148" t="s">
        <v>214</v>
      </c>
      <c r="E241" s="149" t="s">
        <v>1073</v>
      </c>
      <c r="F241" s="150" t="s">
        <v>1074</v>
      </c>
      <c r="G241" s="151" t="s">
        <v>612</v>
      </c>
      <c r="H241" s="152">
        <v>2</v>
      </c>
      <c r="I241" s="153"/>
      <c r="J241" s="153">
        <f t="shared" si="0"/>
        <v>0</v>
      </c>
      <c r="K241" s="154"/>
      <c r="L241" s="31"/>
      <c r="M241" s="155" t="s">
        <v>1</v>
      </c>
      <c r="N241" s="156" t="s">
        <v>36</v>
      </c>
      <c r="O241" s="157">
        <v>0</v>
      </c>
      <c r="P241" s="157">
        <f t="shared" si="1"/>
        <v>0</v>
      </c>
      <c r="Q241" s="157">
        <v>0</v>
      </c>
      <c r="R241" s="157">
        <f t="shared" si="2"/>
        <v>0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1075</v>
      </c>
    </row>
    <row r="242" spans="1:65" s="2" customFormat="1" ht="24.2" customHeight="1">
      <c r="A242" s="30"/>
      <c r="B242" s="147"/>
      <c r="C242" s="182" t="s">
        <v>488</v>
      </c>
      <c r="D242" s="182" t="s">
        <v>311</v>
      </c>
      <c r="E242" s="183" t="s">
        <v>614</v>
      </c>
      <c r="F242" s="184" t="s">
        <v>1068</v>
      </c>
      <c r="G242" s="185" t="s">
        <v>364</v>
      </c>
      <c r="H242" s="186">
        <v>3</v>
      </c>
      <c r="I242" s="187"/>
      <c r="J242" s="187">
        <f t="shared" si="0"/>
        <v>0</v>
      </c>
      <c r="K242" s="188"/>
      <c r="L242" s="189"/>
      <c r="M242" s="190" t="s">
        <v>1</v>
      </c>
      <c r="N242" s="191" t="s">
        <v>36</v>
      </c>
      <c r="O242" s="157">
        <v>0</v>
      </c>
      <c r="P242" s="157">
        <f t="shared" si="1"/>
        <v>0</v>
      </c>
      <c r="Q242" s="157">
        <v>3.5000000000000003E-2</v>
      </c>
      <c r="R242" s="157">
        <f t="shared" si="2"/>
        <v>0.10500000000000001</v>
      </c>
      <c r="S242" s="157">
        <v>0</v>
      </c>
      <c r="T242" s="158">
        <f t="shared" si="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252</v>
      </c>
      <c r="AT242" s="159" t="s">
        <v>311</v>
      </c>
      <c r="AU242" s="159" t="s">
        <v>80</v>
      </c>
      <c r="AY242" s="18" t="s">
        <v>212</v>
      </c>
      <c r="BE242" s="160">
        <f t="shared" si="4"/>
        <v>0</v>
      </c>
      <c r="BF242" s="160">
        <f t="shared" si="5"/>
        <v>0</v>
      </c>
      <c r="BG242" s="160">
        <f t="shared" si="6"/>
        <v>0</v>
      </c>
      <c r="BH242" s="160">
        <f t="shared" si="7"/>
        <v>0</v>
      </c>
      <c r="BI242" s="160">
        <f t="shared" si="8"/>
        <v>0</v>
      </c>
      <c r="BJ242" s="18" t="s">
        <v>78</v>
      </c>
      <c r="BK242" s="160">
        <f t="shared" si="9"/>
        <v>0</v>
      </c>
      <c r="BL242" s="18" t="s">
        <v>218</v>
      </c>
      <c r="BM242" s="159" t="s">
        <v>1470</v>
      </c>
    </row>
    <row r="243" spans="1:65" s="2" customFormat="1" ht="24.2" customHeight="1">
      <c r="A243" s="30"/>
      <c r="B243" s="147"/>
      <c r="C243" s="148" t="s">
        <v>492</v>
      </c>
      <c r="D243" s="148" t="s">
        <v>214</v>
      </c>
      <c r="E243" s="149" t="s">
        <v>617</v>
      </c>
      <c r="F243" s="150" t="s">
        <v>618</v>
      </c>
      <c r="G243" s="151" t="s">
        <v>612</v>
      </c>
      <c r="H243" s="152">
        <v>3</v>
      </c>
      <c r="I243" s="153"/>
      <c r="J243" s="153">
        <f t="shared" si="0"/>
        <v>0</v>
      </c>
      <c r="K243" s="154"/>
      <c r="L243" s="31"/>
      <c r="M243" s="155" t="s">
        <v>1</v>
      </c>
      <c r="N243" s="156" t="s">
        <v>36</v>
      </c>
      <c r="O243" s="157">
        <v>0</v>
      </c>
      <c r="P243" s="157">
        <f t="shared" si="1"/>
        <v>0</v>
      </c>
      <c r="Q243" s="157">
        <v>0</v>
      </c>
      <c r="R243" s="157">
        <f t="shared" si="2"/>
        <v>0</v>
      </c>
      <c r="S243" s="157">
        <v>0</v>
      </c>
      <c r="T243" s="158">
        <f t="shared" si="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 t="shared" si="4"/>
        <v>0</v>
      </c>
      <c r="BF243" s="160">
        <f t="shared" si="5"/>
        <v>0</v>
      </c>
      <c r="BG243" s="160">
        <f t="shared" si="6"/>
        <v>0</v>
      </c>
      <c r="BH243" s="160">
        <f t="shared" si="7"/>
        <v>0</v>
      </c>
      <c r="BI243" s="160">
        <f t="shared" si="8"/>
        <v>0</v>
      </c>
      <c r="BJ243" s="18" t="s">
        <v>78</v>
      </c>
      <c r="BK243" s="160">
        <f t="shared" si="9"/>
        <v>0</v>
      </c>
      <c r="BL243" s="18" t="s">
        <v>218</v>
      </c>
      <c r="BM243" s="159" t="s">
        <v>1471</v>
      </c>
    </row>
    <row r="244" spans="1:65" s="12" customFormat="1" ht="22.9" customHeight="1">
      <c r="B244" s="135"/>
      <c r="D244" s="136" t="s">
        <v>70</v>
      </c>
      <c r="E244" s="145" t="s">
        <v>257</v>
      </c>
      <c r="F244" s="145" t="s">
        <v>500</v>
      </c>
      <c r="J244" s="146">
        <f>BK244</f>
        <v>0</v>
      </c>
      <c r="L244" s="135"/>
      <c r="M244" s="139"/>
      <c r="N244" s="140"/>
      <c r="O244" s="140"/>
      <c r="P244" s="141">
        <f>SUM(P245:P248)</f>
        <v>5.8163999999999998</v>
      </c>
      <c r="Q244" s="140"/>
      <c r="R244" s="141">
        <f>SUM(R245:R248)</f>
        <v>2.2200000000000003E-4</v>
      </c>
      <c r="S244" s="140"/>
      <c r="T244" s="142">
        <f>SUM(T245:T248)</f>
        <v>0</v>
      </c>
      <c r="AR244" s="136" t="s">
        <v>78</v>
      </c>
      <c r="AT244" s="143" t="s">
        <v>70</v>
      </c>
      <c r="AU244" s="143" t="s">
        <v>78</v>
      </c>
      <c r="AY244" s="136" t="s">
        <v>212</v>
      </c>
      <c r="BK244" s="144">
        <f>SUM(BK245:BK248)</f>
        <v>0</v>
      </c>
    </row>
    <row r="245" spans="1:65" s="2" customFormat="1" ht="37.9" customHeight="1">
      <c r="A245" s="30"/>
      <c r="B245" s="147"/>
      <c r="C245" s="148" t="s">
        <v>496</v>
      </c>
      <c r="D245" s="148" t="s">
        <v>214</v>
      </c>
      <c r="E245" s="149" t="s">
        <v>502</v>
      </c>
      <c r="F245" s="150" t="s">
        <v>503</v>
      </c>
      <c r="G245" s="151" t="s">
        <v>249</v>
      </c>
      <c r="H245" s="152">
        <v>7.4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0.13900000000000001</v>
      </c>
      <c r="P245" s="157">
        <f>O245*H245</f>
        <v>1.0286000000000002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504</v>
      </c>
    </row>
    <row r="246" spans="1:65" s="14" customFormat="1">
      <c r="B246" s="168"/>
      <c r="D246" s="162" t="s">
        <v>220</v>
      </c>
      <c r="E246" s="169" t="s">
        <v>1</v>
      </c>
      <c r="F246" s="170" t="s">
        <v>1465</v>
      </c>
      <c r="H246" s="171">
        <v>7.4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24.2" customHeight="1">
      <c r="A247" s="30"/>
      <c r="B247" s="147"/>
      <c r="C247" s="148" t="s">
        <v>501</v>
      </c>
      <c r="D247" s="148" t="s">
        <v>214</v>
      </c>
      <c r="E247" s="149" t="s">
        <v>506</v>
      </c>
      <c r="F247" s="150" t="s">
        <v>507</v>
      </c>
      <c r="G247" s="151" t="s">
        <v>249</v>
      </c>
      <c r="H247" s="152">
        <v>7.4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0.19600000000000001</v>
      </c>
      <c r="P247" s="157">
        <f>O247*H247</f>
        <v>1.4504000000000001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508</v>
      </c>
    </row>
    <row r="248" spans="1:65" s="2" customFormat="1" ht="24.2" customHeight="1">
      <c r="A248" s="30"/>
      <c r="B248" s="147"/>
      <c r="C248" s="148" t="s">
        <v>505</v>
      </c>
      <c r="D248" s="148" t="s">
        <v>214</v>
      </c>
      <c r="E248" s="149" t="s">
        <v>511</v>
      </c>
      <c r="F248" s="150" t="s">
        <v>512</v>
      </c>
      <c r="G248" s="151" t="s">
        <v>249</v>
      </c>
      <c r="H248" s="152">
        <v>7.4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0.45100000000000001</v>
      </c>
      <c r="P248" s="157">
        <f>O248*H248</f>
        <v>3.3374000000000001</v>
      </c>
      <c r="Q248" s="157">
        <v>3.0000000000000001E-5</v>
      </c>
      <c r="R248" s="157">
        <f>Q248*H248</f>
        <v>2.2200000000000003E-4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513</v>
      </c>
    </row>
    <row r="249" spans="1:65" s="12" customFormat="1" ht="22.9" customHeight="1">
      <c r="B249" s="135"/>
      <c r="D249" s="136" t="s">
        <v>70</v>
      </c>
      <c r="E249" s="145" t="s">
        <v>514</v>
      </c>
      <c r="F249" s="145" t="s">
        <v>515</v>
      </c>
      <c r="J249" s="146">
        <f>BK249</f>
        <v>0</v>
      </c>
      <c r="L249" s="135"/>
      <c r="M249" s="139"/>
      <c r="N249" s="140"/>
      <c r="O249" s="140"/>
      <c r="P249" s="141">
        <f>P250</f>
        <v>37.652679999999997</v>
      </c>
      <c r="Q249" s="140"/>
      <c r="R249" s="141">
        <f>R250</f>
        <v>0</v>
      </c>
      <c r="S249" s="140"/>
      <c r="T249" s="142">
        <f>T250</f>
        <v>0</v>
      </c>
      <c r="AR249" s="136" t="s">
        <v>78</v>
      </c>
      <c r="AT249" s="143" t="s">
        <v>70</v>
      </c>
      <c r="AU249" s="143" t="s">
        <v>78</v>
      </c>
      <c r="AY249" s="136" t="s">
        <v>212</v>
      </c>
      <c r="BK249" s="144">
        <f>BK250</f>
        <v>0</v>
      </c>
    </row>
    <row r="250" spans="1:65" s="2" customFormat="1" ht="49.15" customHeight="1">
      <c r="A250" s="30"/>
      <c r="B250" s="147"/>
      <c r="C250" s="148" t="s">
        <v>510</v>
      </c>
      <c r="D250" s="148" t="s">
        <v>214</v>
      </c>
      <c r="E250" s="149" t="s">
        <v>517</v>
      </c>
      <c r="F250" s="150" t="s">
        <v>518</v>
      </c>
      <c r="G250" s="151" t="s">
        <v>301</v>
      </c>
      <c r="H250" s="152">
        <v>25.440999999999999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1.48</v>
      </c>
      <c r="P250" s="157">
        <f>O250*H250</f>
        <v>37.652679999999997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519</v>
      </c>
    </row>
    <row r="251" spans="1:65" s="12" customFormat="1" ht="22.9" customHeight="1">
      <c r="B251" s="135"/>
      <c r="D251" s="136" t="s">
        <v>70</v>
      </c>
      <c r="E251" s="145" t="s">
        <v>520</v>
      </c>
      <c r="F251" s="145" t="s">
        <v>521</v>
      </c>
      <c r="J251" s="146">
        <f>BK251</f>
        <v>0</v>
      </c>
      <c r="L251" s="135"/>
      <c r="M251" s="139"/>
      <c r="N251" s="140"/>
      <c r="O251" s="140"/>
      <c r="P251" s="141">
        <f>SUM(P252:P261)</f>
        <v>1.1020160000000001</v>
      </c>
      <c r="Q251" s="140"/>
      <c r="R251" s="141">
        <f>SUM(R252:R261)</f>
        <v>0</v>
      </c>
      <c r="S251" s="140"/>
      <c r="T251" s="142">
        <f>SUM(T252:T261)</f>
        <v>0</v>
      </c>
      <c r="AR251" s="136" t="s">
        <v>78</v>
      </c>
      <c r="AT251" s="143" t="s">
        <v>70</v>
      </c>
      <c r="AU251" s="143" t="s">
        <v>78</v>
      </c>
      <c r="AY251" s="136" t="s">
        <v>212</v>
      </c>
      <c r="BK251" s="144">
        <f>SUM(BK252:BK261)</f>
        <v>0</v>
      </c>
    </row>
    <row r="252" spans="1:65" s="2" customFormat="1" ht="37.9" customHeight="1">
      <c r="A252" s="30"/>
      <c r="B252" s="147"/>
      <c r="C252" s="148" t="s">
        <v>516</v>
      </c>
      <c r="D252" s="148" t="s">
        <v>214</v>
      </c>
      <c r="E252" s="149" t="s">
        <v>523</v>
      </c>
      <c r="F252" s="150" t="s">
        <v>524</v>
      </c>
      <c r="G252" s="151" t="s">
        <v>301</v>
      </c>
      <c r="H252" s="152">
        <v>4.2880000000000003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0.03</v>
      </c>
      <c r="P252" s="157">
        <f>O252*H252</f>
        <v>0.12864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525</v>
      </c>
    </row>
    <row r="253" spans="1:65" s="2" customFormat="1" ht="37.9" customHeight="1">
      <c r="A253" s="30"/>
      <c r="B253" s="147"/>
      <c r="C253" s="148" t="s">
        <v>522</v>
      </c>
      <c r="D253" s="148" t="s">
        <v>214</v>
      </c>
      <c r="E253" s="149" t="s">
        <v>527</v>
      </c>
      <c r="F253" s="150" t="s">
        <v>528</v>
      </c>
      <c r="G253" s="151" t="s">
        <v>301</v>
      </c>
      <c r="H253" s="152">
        <v>145.792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2E-3</v>
      </c>
      <c r="P253" s="157">
        <f>O253*H253</f>
        <v>0.29158400000000001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529</v>
      </c>
    </row>
    <row r="254" spans="1:65" s="14" customFormat="1">
      <c r="B254" s="168"/>
      <c r="D254" s="162" t="s">
        <v>220</v>
      </c>
      <c r="F254" s="170" t="s">
        <v>1472</v>
      </c>
      <c r="H254" s="171">
        <v>145.792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3</v>
      </c>
      <c r="AX254" s="14" t="s">
        <v>78</v>
      </c>
      <c r="AY254" s="169" t="s">
        <v>212</v>
      </c>
    </row>
    <row r="255" spans="1:65" s="2" customFormat="1" ht="24.2" customHeight="1">
      <c r="A255" s="30"/>
      <c r="B255" s="147"/>
      <c r="C255" s="148" t="s">
        <v>526</v>
      </c>
      <c r="D255" s="148" t="s">
        <v>214</v>
      </c>
      <c r="E255" s="149" t="s">
        <v>532</v>
      </c>
      <c r="F255" s="150" t="s">
        <v>533</v>
      </c>
      <c r="G255" s="151" t="s">
        <v>301</v>
      </c>
      <c r="H255" s="152">
        <v>4.2880000000000003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0.159</v>
      </c>
      <c r="P255" s="157">
        <f>O255*H255</f>
        <v>0.68179200000000006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534</v>
      </c>
    </row>
    <row r="256" spans="1:65" s="2" customFormat="1" ht="55.5" customHeight="1">
      <c r="A256" s="30"/>
      <c r="B256" s="147"/>
      <c r="C256" s="148" t="s">
        <v>531</v>
      </c>
      <c r="D256" s="148" t="s">
        <v>214</v>
      </c>
      <c r="E256" s="149" t="s">
        <v>536</v>
      </c>
      <c r="F256" s="150" t="s">
        <v>537</v>
      </c>
      <c r="G256" s="151" t="s">
        <v>301</v>
      </c>
      <c r="H256" s="152">
        <v>1.0820000000000001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0</v>
      </c>
      <c r="P256" s="157">
        <f>O256*H256</f>
        <v>0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538</v>
      </c>
    </row>
    <row r="257" spans="1:65" s="14" customFormat="1">
      <c r="B257" s="168"/>
      <c r="D257" s="162" t="s">
        <v>220</v>
      </c>
      <c r="E257" s="169" t="s">
        <v>1</v>
      </c>
      <c r="F257" s="170" t="s">
        <v>1473</v>
      </c>
      <c r="H257" s="171">
        <v>1.0820000000000001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62.65" customHeight="1">
      <c r="A258" s="30"/>
      <c r="B258" s="147"/>
      <c r="C258" s="148" t="s">
        <v>535</v>
      </c>
      <c r="D258" s="148" t="s">
        <v>214</v>
      </c>
      <c r="E258" s="149" t="s">
        <v>541</v>
      </c>
      <c r="F258" s="150" t="s">
        <v>542</v>
      </c>
      <c r="G258" s="151" t="s">
        <v>301</v>
      </c>
      <c r="H258" s="152">
        <v>1.5409999999999999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</v>
      </c>
      <c r="P258" s="157">
        <f>O258*H258</f>
        <v>0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543</v>
      </c>
    </row>
    <row r="259" spans="1:65" s="14" customFormat="1">
      <c r="B259" s="168"/>
      <c r="D259" s="162" t="s">
        <v>220</v>
      </c>
      <c r="E259" s="169" t="s">
        <v>1</v>
      </c>
      <c r="F259" s="170" t="s">
        <v>1474</v>
      </c>
      <c r="H259" s="171">
        <v>1.5409999999999999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55.5" customHeight="1">
      <c r="A260" s="30"/>
      <c r="B260" s="147"/>
      <c r="C260" s="148" t="s">
        <v>540</v>
      </c>
      <c r="D260" s="148" t="s">
        <v>214</v>
      </c>
      <c r="E260" s="149" t="s">
        <v>546</v>
      </c>
      <c r="F260" s="150" t="s">
        <v>300</v>
      </c>
      <c r="G260" s="151" t="s">
        <v>301</v>
      </c>
      <c r="H260" s="152">
        <v>1.665</v>
      </c>
      <c r="I260" s="153"/>
      <c r="J260" s="153">
        <f>ROUND(I260*H260,2)</f>
        <v>0</v>
      </c>
      <c r="K260" s="154"/>
      <c r="L260" s="31"/>
      <c r="M260" s="155" t="s">
        <v>1</v>
      </c>
      <c r="N260" s="156" t="s">
        <v>36</v>
      </c>
      <c r="O260" s="157">
        <v>0</v>
      </c>
      <c r="P260" s="157">
        <f>O260*H260</f>
        <v>0</v>
      </c>
      <c r="Q260" s="157">
        <v>0</v>
      </c>
      <c r="R260" s="157">
        <f>Q260*H260</f>
        <v>0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547</v>
      </c>
    </row>
    <row r="261" spans="1:65" s="14" customFormat="1">
      <c r="B261" s="168"/>
      <c r="D261" s="162" t="s">
        <v>220</v>
      </c>
      <c r="E261" s="169" t="s">
        <v>1</v>
      </c>
      <c r="F261" s="170" t="s">
        <v>1475</v>
      </c>
      <c r="H261" s="171">
        <v>1.665</v>
      </c>
      <c r="L261" s="168"/>
      <c r="M261" s="192"/>
      <c r="N261" s="193"/>
      <c r="O261" s="193"/>
      <c r="P261" s="193"/>
      <c r="Q261" s="193"/>
      <c r="R261" s="193"/>
      <c r="S261" s="193"/>
      <c r="T261" s="19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78</v>
      </c>
      <c r="AY261" s="169" t="s">
        <v>212</v>
      </c>
    </row>
    <row r="262" spans="1:65" s="2" customFormat="1" ht="6.95" customHeight="1">
      <c r="A262" s="30"/>
      <c r="B262" s="45"/>
      <c r="C262" s="46"/>
      <c r="D262" s="46"/>
      <c r="E262" s="46"/>
      <c r="F262" s="46"/>
      <c r="G262" s="46"/>
      <c r="H262" s="46"/>
      <c r="I262" s="46"/>
      <c r="J262" s="46"/>
      <c r="K262" s="46"/>
      <c r="L262" s="31"/>
      <c r="M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</row>
  </sheetData>
  <autoFilter ref="C129:K261" xr:uid="{00000000-0009-0000-0000-000009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273"/>
  <sheetViews>
    <sheetView showGridLines="0" topLeftCell="A116" workbookViewId="0">
      <selection activeCell="I133" sqref="I133:I27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110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1476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ROUND((SUM(BE130:BE272)),  2)</f>
        <v>0</v>
      </c>
      <c r="G35" s="30"/>
      <c r="H35" s="30"/>
      <c r="I35" s="104">
        <v>0.21</v>
      </c>
      <c r="J35" s="103">
        <f>ROUND(((SUM(BE130:BE272))*I35),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ROUND((SUM(BF130:BF272)),  2)</f>
        <v>0</v>
      </c>
      <c r="G36" s="30"/>
      <c r="H36" s="30"/>
      <c r="I36" s="104">
        <v>0.12</v>
      </c>
      <c r="J36" s="103">
        <f>ROUND(((SUM(BF130:BF272))*I36),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ROUND((SUM(BG130:BG272)),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ROUND((SUM(BH130:BH272)),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ROUND((SUM(BI130:BI272)),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SO_01.3.2-U - Napojovací body - 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J203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J205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J207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J216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J237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J255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J260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J262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721" t="str">
        <f>E7</f>
        <v>Kanalizace Dvůr Králové nad Labem - Verdek</v>
      </c>
      <c r="F118" s="722"/>
      <c r="G118" s="722"/>
      <c r="H118" s="722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721" t="s">
        <v>179</v>
      </c>
      <c r="F120" s="720"/>
      <c r="G120" s="720"/>
      <c r="H120" s="72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712" t="str">
        <f>E11</f>
        <v>SO_01.3.2-U - Napojovací body - uznatelné</v>
      </c>
      <c r="F122" s="720"/>
      <c r="G122" s="720"/>
      <c r="H122" s="72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45764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3074.104441</v>
      </c>
      <c r="Q130" s="64"/>
      <c r="R130" s="132">
        <f>R131</f>
        <v>487.06383119000003</v>
      </c>
      <c r="S130" s="64"/>
      <c r="T130" s="133">
        <f>T131</f>
        <v>122.98139999999998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P132+P203+P205+P207+P216+P237+P255+P260+P262</f>
        <v>3074.104441</v>
      </c>
      <c r="Q131" s="140"/>
      <c r="R131" s="141">
        <f>R132+R203+R205+R207+R216+R237+R255+R260+R262</f>
        <v>487.06383119000003</v>
      </c>
      <c r="S131" s="140"/>
      <c r="T131" s="142">
        <f>T132+T203+T205+T207+T216+T237+T255+T260+T262</f>
        <v>122.98139999999998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BK132+BK203+BK205+BK207+BK216+BK237+BK255+BK260+BK262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SUM(P133:P202)</f>
        <v>1594.9465979999995</v>
      </c>
      <c r="Q132" s="140"/>
      <c r="R132" s="141">
        <f>SUM(R133:R202)</f>
        <v>425.79099760000003</v>
      </c>
      <c r="S132" s="140"/>
      <c r="T132" s="142">
        <f>SUM(T133:T202)</f>
        <v>122.98139999999998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SUM(BK133:BK202)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1477</v>
      </c>
      <c r="F133" s="150" t="s">
        <v>1478</v>
      </c>
      <c r="G133" s="151" t="s">
        <v>217</v>
      </c>
      <c r="H133" s="152">
        <v>3.6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0.34399999999999997</v>
      </c>
      <c r="P133" s="157">
        <f>O133*H133</f>
        <v>1.2383999999999999</v>
      </c>
      <c r="Q133" s="157">
        <v>0</v>
      </c>
      <c r="R133" s="157">
        <f>Q133*H133</f>
        <v>0</v>
      </c>
      <c r="S133" s="157">
        <v>0.29499999999999998</v>
      </c>
      <c r="T133" s="158">
        <f>S133*H133</f>
        <v>1.0620000000000001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1479</v>
      </c>
    </row>
    <row r="134" spans="1:65" s="14" customFormat="1">
      <c r="B134" s="168"/>
      <c r="D134" s="162" t="s">
        <v>220</v>
      </c>
      <c r="E134" s="169" t="s">
        <v>1</v>
      </c>
      <c r="F134" s="170" t="s">
        <v>1480</v>
      </c>
      <c r="H134" s="171">
        <v>3.6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78</v>
      </c>
      <c r="AY134" s="169" t="s">
        <v>212</v>
      </c>
    </row>
    <row r="135" spans="1:65" s="2" customFormat="1" ht="62.65" customHeight="1">
      <c r="A135" s="30"/>
      <c r="B135" s="147"/>
      <c r="C135" s="148" t="s">
        <v>80</v>
      </c>
      <c r="D135" s="148" t="s">
        <v>214</v>
      </c>
      <c r="E135" s="149" t="s">
        <v>215</v>
      </c>
      <c r="F135" s="150" t="s">
        <v>216</v>
      </c>
      <c r="G135" s="151" t="s">
        <v>217</v>
      </c>
      <c r="H135" s="152">
        <v>89.91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7.8E-2</v>
      </c>
      <c r="P135" s="157">
        <f>O135*H135</f>
        <v>7.0129799999999998</v>
      </c>
      <c r="Q135" s="157">
        <v>0</v>
      </c>
      <c r="R135" s="157">
        <f>Q135*H135</f>
        <v>0</v>
      </c>
      <c r="S135" s="157">
        <v>0.5</v>
      </c>
      <c r="T135" s="158">
        <f>S135*H135</f>
        <v>44.954999999999998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219</v>
      </c>
    </row>
    <row r="136" spans="1:65" s="14" customFormat="1">
      <c r="B136" s="168"/>
      <c r="D136" s="162" t="s">
        <v>220</v>
      </c>
      <c r="E136" s="169" t="s">
        <v>1</v>
      </c>
      <c r="F136" s="170" t="s">
        <v>1481</v>
      </c>
      <c r="H136" s="171">
        <v>89.91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1173</v>
      </c>
      <c r="F137" s="150" t="s">
        <v>1174</v>
      </c>
      <c r="G137" s="151" t="s">
        <v>217</v>
      </c>
      <c r="H137" s="152">
        <v>36.090000000000003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0.05</v>
      </c>
      <c r="P137" s="157">
        <f>O137*H137</f>
        <v>1.8045000000000002</v>
      </c>
      <c r="Q137" s="157">
        <v>0</v>
      </c>
      <c r="R137" s="157">
        <f>Q137*H137</f>
        <v>0</v>
      </c>
      <c r="S137" s="157">
        <v>0.17</v>
      </c>
      <c r="T137" s="158">
        <f>S137*H137</f>
        <v>6.1353000000000009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1482</v>
      </c>
    </row>
    <row r="138" spans="1:65" s="14" customFormat="1">
      <c r="B138" s="168"/>
      <c r="D138" s="162" t="s">
        <v>220</v>
      </c>
      <c r="E138" s="169" t="s">
        <v>1</v>
      </c>
      <c r="F138" s="170" t="s">
        <v>1483</v>
      </c>
      <c r="H138" s="171">
        <v>36.090000000000003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62.65" customHeight="1">
      <c r="A139" s="30"/>
      <c r="B139" s="147"/>
      <c r="C139" s="148" t="s">
        <v>218</v>
      </c>
      <c r="D139" s="148" t="s">
        <v>214</v>
      </c>
      <c r="E139" s="149" t="s">
        <v>223</v>
      </c>
      <c r="F139" s="150" t="s">
        <v>224</v>
      </c>
      <c r="G139" s="151" t="s">
        <v>217</v>
      </c>
      <c r="H139" s="152">
        <v>89.91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0.19400000000000001</v>
      </c>
      <c r="P139" s="157">
        <f>O139*H139</f>
        <v>17.442540000000001</v>
      </c>
      <c r="Q139" s="157">
        <v>0</v>
      </c>
      <c r="R139" s="157">
        <f>Q139*H139</f>
        <v>0</v>
      </c>
      <c r="S139" s="157">
        <v>0.32500000000000001</v>
      </c>
      <c r="T139" s="158">
        <f>S139*H139</f>
        <v>29.220749999999999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225</v>
      </c>
    </row>
    <row r="140" spans="1:65" s="14" customFormat="1">
      <c r="B140" s="168"/>
      <c r="D140" s="162" t="s">
        <v>220</v>
      </c>
      <c r="E140" s="169" t="s">
        <v>1</v>
      </c>
      <c r="F140" s="170" t="s">
        <v>1481</v>
      </c>
      <c r="H140" s="171">
        <v>89.91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55.5" customHeight="1">
      <c r="A141" s="30"/>
      <c r="B141" s="147"/>
      <c r="C141" s="148" t="s">
        <v>234</v>
      </c>
      <c r="D141" s="148" t="s">
        <v>214</v>
      </c>
      <c r="E141" s="149" t="s">
        <v>641</v>
      </c>
      <c r="F141" s="150" t="s">
        <v>642</v>
      </c>
      <c r="G141" s="151" t="s">
        <v>217</v>
      </c>
      <c r="H141" s="152">
        <v>89.91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7.8E-2</v>
      </c>
      <c r="P141" s="157">
        <f>O141*H141</f>
        <v>7.0129799999999998</v>
      </c>
      <c r="Q141" s="157">
        <v>0</v>
      </c>
      <c r="R141" s="157">
        <f>Q141*H141</f>
        <v>0</v>
      </c>
      <c r="S141" s="157">
        <v>0.22</v>
      </c>
      <c r="T141" s="158">
        <f>S141*H141</f>
        <v>19.780200000000001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229</v>
      </c>
    </row>
    <row r="142" spans="1:65" s="14" customFormat="1">
      <c r="B142" s="168"/>
      <c r="D142" s="162" t="s">
        <v>220</v>
      </c>
      <c r="E142" s="169" t="s">
        <v>1</v>
      </c>
      <c r="F142" s="170" t="s">
        <v>1484</v>
      </c>
      <c r="H142" s="171">
        <v>89.91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55.5" customHeight="1">
      <c r="A143" s="30"/>
      <c r="B143" s="147"/>
      <c r="C143" s="148" t="s">
        <v>240</v>
      </c>
      <c r="D143" s="148" t="s">
        <v>214</v>
      </c>
      <c r="E143" s="149" t="s">
        <v>230</v>
      </c>
      <c r="F143" s="150" t="s">
        <v>231</v>
      </c>
      <c r="G143" s="151" t="s">
        <v>217</v>
      </c>
      <c r="H143" s="152">
        <v>189.81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8.9999999999999993E-3</v>
      </c>
      <c r="P143" s="157">
        <f>O143*H143</f>
        <v>1.7082899999999999</v>
      </c>
      <c r="Q143" s="157">
        <v>9.0000000000000006E-5</v>
      </c>
      <c r="R143" s="157">
        <f>Q143*H143</f>
        <v>1.7082900000000002E-2</v>
      </c>
      <c r="S143" s="157">
        <v>0.115</v>
      </c>
      <c r="T143" s="158">
        <f>S143*H143</f>
        <v>21.828150000000001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232</v>
      </c>
    </row>
    <row r="144" spans="1:65" s="14" customFormat="1">
      <c r="B144" s="168"/>
      <c r="D144" s="162" t="s">
        <v>220</v>
      </c>
      <c r="E144" s="169" t="s">
        <v>1</v>
      </c>
      <c r="F144" s="170" t="s">
        <v>1485</v>
      </c>
      <c r="H144" s="171">
        <v>189.81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78</v>
      </c>
      <c r="AY144" s="169" t="s">
        <v>212</v>
      </c>
    </row>
    <row r="145" spans="1:65" s="2" customFormat="1" ht="24.2" customHeight="1">
      <c r="A145" s="30"/>
      <c r="B145" s="147"/>
      <c r="C145" s="148" t="s">
        <v>246</v>
      </c>
      <c r="D145" s="148" t="s">
        <v>214</v>
      </c>
      <c r="E145" s="149" t="s">
        <v>235</v>
      </c>
      <c r="F145" s="150" t="s">
        <v>236</v>
      </c>
      <c r="G145" s="151" t="s">
        <v>237</v>
      </c>
      <c r="H145" s="152">
        <v>690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0.184</v>
      </c>
      <c r="P145" s="157">
        <f>O145*H145</f>
        <v>126.96</v>
      </c>
      <c r="Q145" s="157">
        <v>3.0000000000000001E-5</v>
      </c>
      <c r="R145" s="157">
        <f>Q145*H145</f>
        <v>2.07E-2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238</v>
      </c>
    </row>
    <row r="146" spans="1:65" s="14" customFormat="1">
      <c r="B146" s="168"/>
      <c r="D146" s="162" t="s">
        <v>220</v>
      </c>
      <c r="E146" s="169" t="s">
        <v>1</v>
      </c>
      <c r="F146" s="170" t="s">
        <v>1486</v>
      </c>
      <c r="H146" s="171">
        <v>690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37.9" customHeight="1">
      <c r="A147" s="30"/>
      <c r="B147" s="147"/>
      <c r="C147" s="148" t="s">
        <v>252</v>
      </c>
      <c r="D147" s="148" t="s">
        <v>214</v>
      </c>
      <c r="E147" s="149" t="s">
        <v>241</v>
      </c>
      <c r="F147" s="150" t="s">
        <v>242</v>
      </c>
      <c r="G147" s="151" t="s">
        <v>243</v>
      </c>
      <c r="H147" s="152">
        <v>138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0</v>
      </c>
      <c r="P147" s="157">
        <f>O147*H147</f>
        <v>0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244</v>
      </c>
    </row>
    <row r="148" spans="1:65" s="14" customFormat="1">
      <c r="B148" s="168"/>
      <c r="D148" s="162" t="s">
        <v>220</v>
      </c>
      <c r="E148" s="169" t="s">
        <v>1</v>
      </c>
      <c r="F148" s="170" t="s">
        <v>1487</v>
      </c>
      <c r="H148" s="171">
        <v>138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24.2" customHeight="1">
      <c r="A149" s="30"/>
      <c r="B149" s="147"/>
      <c r="C149" s="148" t="s">
        <v>257</v>
      </c>
      <c r="D149" s="148" t="s">
        <v>214</v>
      </c>
      <c r="E149" s="149" t="s">
        <v>258</v>
      </c>
      <c r="F149" s="150" t="s">
        <v>259</v>
      </c>
      <c r="G149" s="151" t="s">
        <v>217</v>
      </c>
      <c r="H149" s="152">
        <v>105.21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1.9E-2</v>
      </c>
      <c r="P149" s="157">
        <f>O149*H149</f>
        <v>1.9989899999999998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260</v>
      </c>
    </row>
    <row r="150" spans="1:65" s="14" customFormat="1">
      <c r="B150" s="168"/>
      <c r="D150" s="162" t="s">
        <v>220</v>
      </c>
      <c r="E150" s="169" t="s">
        <v>1</v>
      </c>
      <c r="F150" s="170" t="s">
        <v>1488</v>
      </c>
      <c r="H150" s="171">
        <v>105.21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44.25" customHeight="1">
      <c r="A151" s="30"/>
      <c r="B151" s="147"/>
      <c r="C151" s="148" t="s">
        <v>262</v>
      </c>
      <c r="D151" s="148" t="s">
        <v>214</v>
      </c>
      <c r="E151" s="149" t="s">
        <v>996</v>
      </c>
      <c r="F151" s="150" t="s">
        <v>997</v>
      </c>
      <c r="G151" s="151" t="s">
        <v>265</v>
      </c>
      <c r="H151" s="152">
        <v>46.781999999999996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4.7039999999999997</v>
      </c>
      <c r="P151" s="157">
        <f>O151*H151</f>
        <v>220.06252799999996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998</v>
      </c>
    </row>
    <row r="152" spans="1:65" s="14" customFormat="1">
      <c r="B152" s="168"/>
      <c r="D152" s="162" t="s">
        <v>220</v>
      </c>
      <c r="E152" s="169" t="s">
        <v>1</v>
      </c>
      <c r="F152" s="170" t="s">
        <v>1489</v>
      </c>
      <c r="H152" s="171">
        <v>46.781999999999996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55.5" customHeight="1">
      <c r="A153" s="30"/>
      <c r="B153" s="147"/>
      <c r="C153" s="148" t="s">
        <v>269</v>
      </c>
      <c r="D153" s="148" t="s">
        <v>214</v>
      </c>
      <c r="E153" s="149" t="s">
        <v>263</v>
      </c>
      <c r="F153" s="150" t="s">
        <v>264</v>
      </c>
      <c r="G153" s="151" t="s">
        <v>265</v>
      </c>
      <c r="H153" s="152">
        <v>280.69200000000001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0.36199999999999999</v>
      </c>
      <c r="P153" s="157">
        <f>O153*H153</f>
        <v>101.61050400000001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266</v>
      </c>
    </row>
    <row r="154" spans="1:65" s="13" customFormat="1">
      <c r="B154" s="161"/>
      <c r="D154" s="162" t="s">
        <v>220</v>
      </c>
      <c r="E154" s="163" t="s">
        <v>1</v>
      </c>
      <c r="F154" s="164" t="s">
        <v>1219</v>
      </c>
      <c r="H154" s="163" t="s">
        <v>1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3" t="s">
        <v>220</v>
      </c>
      <c r="AU154" s="163" t="s">
        <v>80</v>
      </c>
      <c r="AV154" s="13" t="s">
        <v>78</v>
      </c>
      <c r="AW154" s="13" t="s">
        <v>27</v>
      </c>
      <c r="AX154" s="13" t="s">
        <v>71</v>
      </c>
      <c r="AY154" s="163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1490</v>
      </c>
      <c r="H155" s="171">
        <v>280.69200000000001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78</v>
      </c>
      <c r="AY155" s="169" t="s">
        <v>212</v>
      </c>
    </row>
    <row r="156" spans="1:65" s="2" customFormat="1" ht="55.5" customHeight="1">
      <c r="A156" s="30"/>
      <c r="B156" s="147"/>
      <c r="C156" s="148" t="s">
        <v>8</v>
      </c>
      <c r="D156" s="148" t="s">
        <v>214</v>
      </c>
      <c r="E156" s="149" t="s">
        <v>1421</v>
      </c>
      <c r="F156" s="150" t="s">
        <v>1422</v>
      </c>
      <c r="G156" s="151" t="s">
        <v>265</v>
      </c>
      <c r="H156" s="152">
        <v>93.563999999999993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0.505</v>
      </c>
      <c r="P156" s="157">
        <f>O156*H156</f>
        <v>47.24982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1423</v>
      </c>
    </row>
    <row r="157" spans="1:65" s="13" customFormat="1">
      <c r="B157" s="161"/>
      <c r="D157" s="162" t="s">
        <v>220</v>
      </c>
      <c r="E157" s="163" t="s">
        <v>1</v>
      </c>
      <c r="F157" s="164" t="s">
        <v>1424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1491</v>
      </c>
      <c r="H158" s="171">
        <v>93.563999999999993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55.5" customHeight="1">
      <c r="A159" s="30"/>
      <c r="B159" s="147"/>
      <c r="C159" s="148" t="s">
        <v>279</v>
      </c>
      <c r="D159" s="148" t="s">
        <v>214</v>
      </c>
      <c r="E159" s="149" t="s">
        <v>1426</v>
      </c>
      <c r="F159" s="150" t="s">
        <v>1427</v>
      </c>
      <c r="G159" s="151" t="s">
        <v>265</v>
      </c>
      <c r="H159" s="152">
        <v>70.173000000000002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0.59099999999999997</v>
      </c>
      <c r="P159" s="157">
        <f>O159*H159</f>
        <v>41.472242999999999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1428</v>
      </c>
    </row>
    <row r="160" spans="1:65" s="13" customFormat="1">
      <c r="B160" s="161"/>
      <c r="D160" s="162" t="s">
        <v>220</v>
      </c>
      <c r="E160" s="163" t="s">
        <v>1</v>
      </c>
      <c r="F160" s="164" t="s">
        <v>1429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1492</v>
      </c>
      <c r="H161" s="171">
        <v>70.173000000000002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37.9" customHeight="1">
      <c r="A162" s="30"/>
      <c r="B162" s="147"/>
      <c r="C162" s="148" t="s">
        <v>283</v>
      </c>
      <c r="D162" s="148" t="s">
        <v>214</v>
      </c>
      <c r="E162" s="149" t="s">
        <v>1431</v>
      </c>
      <c r="F162" s="150" t="s">
        <v>1432</v>
      </c>
      <c r="G162" s="151" t="s">
        <v>265</v>
      </c>
      <c r="H162" s="152">
        <v>23.390999999999998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6.9489999999999998</v>
      </c>
      <c r="P162" s="157">
        <f>O162*H162</f>
        <v>162.54405899999998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1433</v>
      </c>
    </row>
    <row r="163" spans="1:65" s="13" customFormat="1">
      <c r="B163" s="161"/>
      <c r="D163" s="162" t="s">
        <v>220</v>
      </c>
      <c r="E163" s="163" t="s">
        <v>1</v>
      </c>
      <c r="F163" s="164" t="s">
        <v>1434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1493</v>
      </c>
      <c r="H164" s="171">
        <v>23.390999999999998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37.9" customHeight="1">
      <c r="A165" s="30"/>
      <c r="B165" s="147"/>
      <c r="C165" s="148" t="s">
        <v>289</v>
      </c>
      <c r="D165" s="148" t="s">
        <v>214</v>
      </c>
      <c r="E165" s="149" t="s">
        <v>270</v>
      </c>
      <c r="F165" s="150" t="s">
        <v>271</v>
      </c>
      <c r="G165" s="151" t="s">
        <v>265</v>
      </c>
      <c r="H165" s="152">
        <v>276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1.7629999999999999</v>
      </c>
      <c r="P165" s="157">
        <f>O165*H165</f>
        <v>486.58799999999997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272</v>
      </c>
    </row>
    <row r="166" spans="1:65" s="14" customFormat="1">
      <c r="B166" s="168"/>
      <c r="D166" s="162" t="s">
        <v>220</v>
      </c>
      <c r="E166" s="169" t="s">
        <v>1</v>
      </c>
      <c r="F166" s="170" t="s">
        <v>1494</v>
      </c>
      <c r="H166" s="171">
        <v>276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37.9" customHeight="1">
      <c r="A167" s="30"/>
      <c r="B167" s="147"/>
      <c r="C167" s="148" t="s">
        <v>294</v>
      </c>
      <c r="D167" s="148" t="s">
        <v>214</v>
      </c>
      <c r="E167" s="149" t="s">
        <v>557</v>
      </c>
      <c r="F167" s="150" t="s">
        <v>558</v>
      </c>
      <c r="G167" s="151" t="s">
        <v>217</v>
      </c>
      <c r="H167" s="152">
        <v>1039.5999999999999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8.7999999999999995E-2</v>
      </c>
      <c r="P167" s="157">
        <f>O167*H167</f>
        <v>91.484799999999993</v>
      </c>
      <c r="Q167" s="157">
        <v>5.8E-4</v>
      </c>
      <c r="R167" s="157">
        <f>Q167*H167</f>
        <v>0.60296799999999995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276</v>
      </c>
    </row>
    <row r="168" spans="1:65" s="14" customFormat="1">
      <c r="B168" s="168"/>
      <c r="D168" s="162" t="s">
        <v>220</v>
      </c>
      <c r="E168" s="169" t="s">
        <v>1</v>
      </c>
      <c r="F168" s="170" t="s">
        <v>1495</v>
      </c>
      <c r="H168" s="171">
        <v>1039.5999999999999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37.9" customHeight="1">
      <c r="A169" s="30"/>
      <c r="B169" s="147"/>
      <c r="C169" s="148" t="s">
        <v>298</v>
      </c>
      <c r="D169" s="148" t="s">
        <v>214</v>
      </c>
      <c r="E169" s="149" t="s">
        <v>560</v>
      </c>
      <c r="F169" s="150" t="s">
        <v>561</v>
      </c>
      <c r="G169" s="151" t="s">
        <v>217</v>
      </c>
      <c r="H169" s="152">
        <v>1039.5999999999999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8.5000000000000006E-2</v>
      </c>
      <c r="P169" s="157">
        <f>O169*H169</f>
        <v>88.366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282</v>
      </c>
    </row>
    <row r="170" spans="1:65" s="2" customFormat="1" ht="62.65" customHeight="1">
      <c r="A170" s="30"/>
      <c r="B170" s="147"/>
      <c r="C170" s="148" t="s">
        <v>304</v>
      </c>
      <c r="D170" s="148" t="s">
        <v>214</v>
      </c>
      <c r="E170" s="149" t="s">
        <v>284</v>
      </c>
      <c r="F170" s="150" t="s">
        <v>285</v>
      </c>
      <c r="G170" s="151" t="s">
        <v>265</v>
      </c>
      <c r="H170" s="152">
        <v>18.297999999999998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8.6999999999999994E-2</v>
      </c>
      <c r="P170" s="157">
        <f>O170*H170</f>
        <v>1.5919259999999997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286</v>
      </c>
    </row>
    <row r="171" spans="1:65" s="13" customFormat="1">
      <c r="B171" s="161"/>
      <c r="D171" s="162" t="s">
        <v>220</v>
      </c>
      <c r="E171" s="163" t="s">
        <v>1</v>
      </c>
      <c r="F171" s="164" t="s">
        <v>1438</v>
      </c>
      <c r="H171" s="163" t="s">
        <v>1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3" t="s">
        <v>220</v>
      </c>
      <c r="AU171" s="163" t="s">
        <v>80</v>
      </c>
      <c r="AV171" s="13" t="s">
        <v>78</v>
      </c>
      <c r="AW171" s="13" t="s">
        <v>27</v>
      </c>
      <c r="AX171" s="13" t="s">
        <v>71</v>
      </c>
      <c r="AY171" s="163" t="s">
        <v>212</v>
      </c>
    </row>
    <row r="172" spans="1:65" s="14" customFormat="1">
      <c r="B172" s="168"/>
      <c r="D172" s="162" t="s">
        <v>220</v>
      </c>
      <c r="E172" s="169" t="s">
        <v>1</v>
      </c>
      <c r="F172" s="170" t="s">
        <v>1496</v>
      </c>
      <c r="H172" s="171">
        <v>18.297999999999998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66.75" customHeight="1">
      <c r="A173" s="30"/>
      <c r="B173" s="147"/>
      <c r="C173" s="148" t="s">
        <v>310</v>
      </c>
      <c r="D173" s="148" t="s">
        <v>214</v>
      </c>
      <c r="E173" s="149" t="s">
        <v>290</v>
      </c>
      <c r="F173" s="150" t="s">
        <v>291</v>
      </c>
      <c r="G173" s="151" t="s">
        <v>265</v>
      </c>
      <c r="H173" s="152">
        <v>182.98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5.0000000000000001E-3</v>
      </c>
      <c r="P173" s="157">
        <f>O173*H173</f>
        <v>0.91489999999999994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292</v>
      </c>
    </row>
    <row r="174" spans="1:65" s="14" customFormat="1">
      <c r="B174" s="168"/>
      <c r="D174" s="162" t="s">
        <v>220</v>
      </c>
      <c r="F174" s="170" t="s">
        <v>1497</v>
      </c>
      <c r="H174" s="171">
        <v>182.98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3</v>
      </c>
      <c r="AX174" s="14" t="s">
        <v>78</v>
      </c>
      <c r="AY174" s="169" t="s">
        <v>212</v>
      </c>
    </row>
    <row r="175" spans="1:65" s="2" customFormat="1" ht="62.65" customHeight="1">
      <c r="A175" s="30"/>
      <c r="B175" s="147"/>
      <c r="C175" s="148" t="s">
        <v>318</v>
      </c>
      <c r="D175" s="148" t="s">
        <v>214</v>
      </c>
      <c r="E175" s="149" t="s">
        <v>1263</v>
      </c>
      <c r="F175" s="150" t="s">
        <v>1264</v>
      </c>
      <c r="G175" s="151" t="s">
        <v>265</v>
      </c>
      <c r="H175" s="152">
        <v>163.73699999999999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9.9000000000000005E-2</v>
      </c>
      <c r="P175" s="157">
        <f>O175*H175</f>
        <v>16.209963000000002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1441</v>
      </c>
    </row>
    <row r="176" spans="1:65" s="14" customFormat="1">
      <c r="B176" s="168"/>
      <c r="D176" s="162" t="s">
        <v>220</v>
      </c>
      <c r="E176" s="169" t="s">
        <v>1</v>
      </c>
      <c r="F176" s="170" t="s">
        <v>1498</v>
      </c>
      <c r="H176" s="171">
        <v>163.73699999999999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66.75" customHeight="1">
      <c r="A177" s="30"/>
      <c r="B177" s="147"/>
      <c r="C177" s="148" t="s">
        <v>7</v>
      </c>
      <c r="D177" s="148" t="s">
        <v>214</v>
      </c>
      <c r="E177" s="149" t="s">
        <v>1266</v>
      </c>
      <c r="F177" s="150" t="s">
        <v>1267</v>
      </c>
      <c r="G177" s="151" t="s">
        <v>265</v>
      </c>
      <c r="H177" s="152">
        <v>1637.37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6.0000000000000001E-3</v>
      </c>
      <c r="P177" s="157">
        <f>O177*H177</f>
        <v>9.8242200000000004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1443</v>
      </c>
    </row>
    <row r="178" spans="1:65" s="14" customFormat="1">
      <c r="B178" s="168"/>
      <c r="D178" s="162" t="s">
        <v>220</v>
      </c>
      <c r="F178" s="170" t="s">
        <v>1499</v>
      </c>
      <c r="H178" s="171">
        <v>1637.37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3</v>
      </c>
      <c r="AX178" s="14" t="s">
        <v>78</v>
      </c>
      <c r="AY178" s="169" t="s">
        <v>212</v>
      </c>
    </row>
    <row r="179" spans="1:65" s="2" customFormat="1" ht="62.65" customHeight="1">
      <c r="A179" s="30"/>
      <c r="B179" s="147"/>
      <c r="C179" s="148" t="s">
        <v>327</v>
      </c>
      <c r="D179" s="148" t="s">
        <v>214</v>
      </c>
      <c r="E179" s="149" t="s">
        <v>1270</v>
      </c>
      <c r="F179" s="150" t="s">
        <v>1271</v>
      </c>
      <c r="G179" s="151" t="s">
        <v>265</v>
      </c>
      <c r="H179" s="152">
        <v>23.390999999999998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0.113</v>
      </c>
      <c r="P179" s="157">
        <f>O179*H179</f>
        <v>2.6431830000000001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1445</v>
      </c>
    </row>
    <row r="180" spans="1:65" s="2" customFormat="1" ht="66.75" customHeight="1">
      <c r="A180" s="30"/>
      <c r="B180" s="147"/>
      <c r="C180" s="148" t="s">
        <v>331</v>
      </c>
      <c r="D180" s="148" t="s">
        <v>214</v>
      </c>
      <c r="E180" s="149" t="s">
        <v>1273</v>
      </c>
      <c r="F180" s="150" t="s">
        <v>1274</v>
      </c>
      <c r="G180" s="151" t="s">
        <v>265</v>
      </c>
      <c r="H180" s="152">
        <v>233.91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6.0000000000000001E-3</v>
      </c>
      <c r="P180" s="157">
        <f>O180*H180</f>
        <v>1.4034599999999999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1446</v>
      </c>
    </row>
    <row r="181" spans="1:65" s="14" customFormat="1">
      <c r="B181" s="168"/>
      <c r="D181" s="162" t="s">
        <v>220</v>
      </c>
      <c r="F181" s="170" t="s">
        <v>1500</v>
      </c>
      <c r="H181" s="171">
        <v>233.91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3</v>
      </c>
      <c r="AX181" s="14" t="s">
        <v>78</v>
      </c>
      <c r="AY181" s="169" t="s">
        <v>212</v>
      </c>
    </row>
    <row r="182" spans="1:65" s="2" customFormat="1" ht="16.5" customHeight="1">
      <c r="A182" s="30"/>
      <c r="B182" s="147"/>
      <c r="C182" s="148" t="s">
        <v>335</v>
      </c>
      <c r="D182" s="148" t="s">
        <v>214</v>
      </c>
      <c r="E182" s="149" t="s">
        <v>1501</v>
      </c>
      <c r="F182" s="150" t="s">
        <v>1502</v>
      </c>
      <c r="G182" s="151" t="s">
        <v>265</v>
      </c>
      <c r="H182" s="152">
        <v>205.42599999999999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8.9999999999999993E-3</v>
      </c>
      <c r="P182" s="157">
        <f>O182*H182</f>
        <v>1.8488339999999996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297</v>
      </c>
    </row>
    <row r="183" spans="1:65" s="2" customFormat="1" ht="55.5" customHeight="1">
      <c r="A183" s="30"/>
      <c r="B183" s="147"/>
      <c r="C183" s="148" t="s">
        <v>342</v>
      </c>
      <c r="D183" s="148" t="s">
        <v>214</v>
      </c>
      <c r="E183" s="149" t="s">
        <v>299</v>
      </c>
      <c r="F183" s="150" t="s">
        <v>300</v>
      </c>
      <c r="G183" s="151" t="s">
        <v>301</v>
      </c>
      <c r="H183" s="152">
        <v>421.12299999999999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</v>
      </c>
      <c r="P183" s="157">
        <f>O183*H183</f>
        <v>0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302</v>
      </c>
    </row>
    <row r="184" spans="1:65" s="14" customFormat="1">
      <c r="B184" s="168"/>
      <c r="D184" s="162" t="s">
        <v>220</v>
      </c>
      <c r="F184" s="170" t="s">
        <v>1503</v>
      </c>
      <c r="H184" s="171">
        <v>421.12299999999999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3</v>
      </c>
      <c r="AX184" s="14" t="s">
        <v>78</v>
      </c>
      <c r="AY184" s="169" t="s">
        <v>212</v>
      </c>
    </row>
    <row r="185" spans="1:65" s="2" customFormat="1" ht="44.25" customHeight="1">
      <c r="A185" s="30"/>
      <c r="B185" s="147"/>
      <c r="C185" s="148" t="s">
        <v>347</v>
      </c>
      <c r="D185" s="148" t="s">
        <v>214</v>
      </c>
      <c r="E185" s="149" t="s">
        <v>305</v>
      </c>
      <c r="F185" s="150" t="s">
        <v>306</v>
      </c>
      <c r="G185" s="151" t="s">
        <v>265</v>
      </c>
      <c r="H185" s="152">
        <v>325.33100000000002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0.32800000000000001</v>
      </c>
      <c r="P185" s="157">
        <f>O185*H185</f>
        <v>106.70856800000001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307</v>
      </c>
    </row>
    <row r="186" spans="1:65" s="13" customFormat="1">
      <c r="B186" s="161"/>
      <c r="D186" s="162" t="s">
        <v>220</v>
      </c>
      <c r="E186" s="163" t="s">
        <v>1</v>
      </c>
      <c r="F186" s="164" t="s">
        <v>308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1504</v>
      </c>
      <c r="H187" s="171">
        <v>325.33100000000002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16.5" customHeight="1">
      <c r="A188" s="30"/>
      <c r="B188" s="147"/>
      <c r="C188" s="182" t="s">
        <v>351</v>
      </c>
      <c r="D188" s="182" t="s">
        <v>311</v>
      </c>
      <c r="E188" s="183" t="s">
        <v>312</v>
      </c>
      <c r="F188" s="184" t="s">
        <v>313</v>
      </c>
      <c r="G188" s="185" t="s">
        <v>301</v>
      </c>
      <c r="H188" s="186">
        <v>210.21</v>
      </c>
      <c r="I188" s="187"/>
      <c r="J188" s="187">
        <f>ROUND(I188*H188,2)</f>
        <v>0</v>
      </c>
      <c r="K188" s="188"/>
      <c r="L188" s="189"/>
      <c r="M188" s="190" t="s">
        <v>1</v>
      </c>
      <c r="N188" s="191" t="s">
        <v>36</v>
      </c>
      <c r="O188" s="157">
        <v>0</v>
      </c>
      <c r="P188" s="157">
        <f>O188*H188</f>
        <v>0</v>
      </c>
      <c r="Q188" s="157">
        <v>1</v>
      </c>
      <c r="R188" s="157">
        <f>Q188*H188</f>
        <v>210.21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252</v>
      </c>
      <c r="AT188" s="159" t="s">
        <v>311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314</v>
      </c>
    </row>
    <row r="189" spans="1:65" s="13" customFormat="1">
      <c r="B189" s="161"/>
      <c r="D189" s="162" t="s">
        <v>220</v>
      </c>
      <c r="E189" s="163" t="s">
        <v>1</v>
      </c>
      <c r="F189" s="164" t="s">
        <v>1012</v>
      </c>
      <c r="H189" s="163" t="s">
        <v>1</v>
      </c>
      <c r="L189" s="161"/>
      <c r="M189" s="165"/>
      <c r="N189" s="166"/>
      <c r="O189" s="166"/>
      <c r="P189" s="166"/>
      <c r="Q189" s="166"/>
      <c r="R189" s="166"/>
      <c r="S189" s="166"/>
      <c r="T189" s="167"/>
      <c r="AT189" s="163" t="s">
        <v>220</v>
      </c>
      <c r="AU189" s="163" t="s">
        <v>80</v>
      </c>
      <c r="AV189" s="13" t="s">
        <v>78</v>
      </c>
      <c r="AW189" s="13" t="s">
        <v>27</v>
      </c>
      <c r="AX189" s="13" t="s">
        <v>71</v>
      </c>
      <c r="AY189" s="163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1505</v>
      </c>
      <c r="H190" s="171">
        <v>125.874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14" customFormat="1">
      <c r="B191" s="168"/>
      <c r="D191" s="162" t="s">
        <v>220</v>
      </c>
      <c r="F191" s="170" t="s">
        <v>1506</v>
      </c>
      <c r="H191" s="171">
        <v>210.21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3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356</v>
      </c>
      <c r="D192" s="148" t="s">
        <v>214</v>
      </c>
      <c r="E192" s="149" t="s">
        <v>319</v>
      </c>
      <c r="F192" s="150" t="s">
        <v>320</v>
      </c>
      <c r="G192" s="151" t="s">
        <v>265</v>
      </c>
      <c r="H192" s="152">
        <v>107.402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0.435</v>
      </c>
      <c r="P192" s="157">
        <f>O192*H192</f>
        <v>46.71987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321</v>
      </c>
    </row>
    <row r="193" spans="1:65" s="14" customFormat="1">
      <c r="B193" s="168"/>
      <c r="D193" s="162" t="s">
        <v>220</v>
      </c>
      <c r="E193" s="169" t="s">
        <v>1</v>
      </c>
      <c r="F193" s="170" t="s">
        <v>1507</v>
      </c>
      <c r="H193" s="171">
        <v>85.981999999999999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>
      <c r="B194" s="168"/>
      <c r="D194" s="162" t="s">
        <v>220</v>
      </c>
      <c r="E194" s="169" t="s">
        <v>1</v>
      </c>
      <c r="F194" s="170" t="s">
        <v>1508</v>
      </c>
      <c r="H194" s="171">
        <v>21.42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5" customFormat="1">
      <c r="B195" s="175"/>
      <c r="D195" s="162" t="s">
        <v>220</v>
      </c>
      <c r="E195" s="176" t="s">
        <v>1</v>
      </c>
      <c r="F195" s="177" t="s">
        <v>233</v>
      </c>
      <c r="H195" s="178">
        <v>107.402</v>
      </c>
      <c r="L195" s="175"/>
      <c r="M195" s="179"/>
      <c r="N195" s="180"/>
      <c r="O195" s="180"/>
      <c r="P195" s="180"/>
      <c r="Q195" s="180"/>
      <c r="R195" s="180"/>
      <c r="S195" s="180"/>
      <c r="T195" s="181"/>
      <c r="AT195" s="176" t="s">
        <v>220</v>
      </c>
      <c r="AU195" s="176" t="s">
        <v>80</v>
      </c>
      <c r="AV195" s="15" t="s">
        <v>218</v>
      </c>
      <c r="AW195" s="15" t="s">
        <v>27</v>
      </c>
      <c r="AX195" s="15" t="s">
        <v>78</v>
      </c>
      <c r="AY195" s="176" t="s">
        <v>212</v>
      </c>
    </row>
    <row r="196" spans="1:65" s="2" customFormat="1" ht="16.5" customHeight="1">
      <c r="A196" s="30"/>
      <c r="B196" s="147"/>
      <c r="C196" s="182" t="s">
        <v>361</v>
      </c>
      <c r="D196" s="182" t="s">
        <v>311</v>
      </c>
      <c r="E196" s="183" t="s">
        <v>323</v>
      </c>
      <c r="F196" s="184" t="s">
        <v>324</v>
      </c>
      <c r="G196" s="185" t="s">
        <v>301</v>
      </c>
      <c r="H196" s="186">
        <v>214.804</v>
      </c>
      <c r="I196" s="187"/>
      <c r="J196" s="187">
        <f>ROUND(I196*H196,2)</f>
        <v>0</v>
      </c>
      <c r="K196" s="188"/>
      <c r="L196" s="189"/>
      <c r="M196" s="190" t="s">
        <v>1</v>
      </c>
      <c r="N196" s="191" t="s">
        <v>36</v>
      </c>
      <c r="O196" s="157">
        <v>0</v>
      </c>
      <c r="P196" s="157">
        <f>O196*H196</f>
        <v>0</v>
      </c>
      <c r="Q196" s="157">
        <v>1</v>
      </c>
      <c r="R196" s="157">
        <f>Q196*H196</f>
        <v>214.804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252</v>
      </c>
      <c r="AT196" s="159" t="s">
        <v>311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325</v>
      </c>
    </row>
    <row r="197" spans="1:65" s="14" customFormat="1">
      <c r="B197" s="168"/>
      <c r="D197" s="162" t="s">
        <v>220</v>
      </c>
      <c r="F197" s="170" t="s">
        <v>1509</v>
      </c>
      <c r="H197" s="171">
        <v>214.804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37.9" customHeight="1">
      <c r="A198" s="30"/>
      <c r="B198" s="147"/>
      <c r="C198" s="148" t="s">
        <v>366</v>
      </c>
      <c r="D198" s="148" t="s">
        <v>214</v>
      </c>
      <c r="E198" s="149" t="s">
        <v>328</v>
      </c>
      <c r="F198" s="150" t="s">
        <v>329</v>
      </c>
      <c r="G198" s="151" t="s">
        <v>217</v>
      </c>
      <c r="H198" s="152">
        <v>105.21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1.2E-2</v>
      </c>
      <c r="P198" s="157">
        <f>O198*H198</f>
        <v>1.2625199999999999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330</v>
      </c>
    </row>
    <row r="199" spans="1:65" s="14" customFormat="1">
      <c r="B199" s="168"/>
      <c r="D199" s="162" t="s">
        <v>220</v>
      </c>
      <c r="E199" s="169" t="s">
        <v>1</v>
      </c>
      <c r="F199" s="170" t="s">
        <v>1488</v>
      </c>
      <c r="H199" s="171">
        <v>105.21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16.5" customHeight="1">
      <c r="A200" s="30"/>
      <c r="B200" s="147"/>
      <c r="C200" s="148" t="s">
        <v>370</v>
      </c>
      <c r="D200" s="148" t="s">
        <v>214</v>
      </c>
      <c r="E200" s="149" t="s">
        <v>332</v>
      </c>
      <c r="F200" s="150" t="s">
        <v>333</v>
      </c>
      <c r="G200" s="151" t="s">
        <v>217</v>
      </c>
      <c r="H200" s="152">
        <v>105.21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1.2E-2</v>
      </c>
      <c r="P200" s="157">
        <f>O200*H200</f>
        <v>1.2625199999999999</v>
      </c>
      <c r="Q200" s="157">
        <v>1.2700000000000001E-3</v>
      </c>
      <c r="R200" s="157">
        <f>Q200*H200</f>
        <v>0.1336167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334</v>
      </c>
    </row>
    <row r="201" spans="1:65" s="2" customFormat="1" ht="16.5" customHeight="1">
      <c r="A201" s="30"/>
      <c r="B201" s="147"/>
      <c r="C201" s="182" t="s">
        <v>374</v>
      </c>
      <c r="D201" s="182" t="s">
        <v>311</v>
      </c>
      <c r="E201" s="183" t="s">
        <v>336</v>
      </c>
      <c r="F201" s="184" t="s">
        <v>337</v>
      </c>
      <c r="G201" s="185" t="s">
        <v>338</v>
      </c>
      <c r="H201" s="186">
        <v>2.63</v>
      </c>
      <c r="I201" s="187"/>
      <c r="J201" s="187">
        <f>ROUND(I201*H201,2)</f>
        <v>0</v>
      </c>
      <c r="K201" s="188"/>
      <c r="L201" s="189"/>
      <c r="M201" s="190" t="s">
        <v>1</v>
      </c>
      <c r="N201" s="191" t="s">
        <v>36</v>
      </c>
      <c r="O201" s="157">
        <v>0</v>
      </c>
      <c r="P201" s="157">
        <f>O201*H201</f>
        <v>0</v>
      </c>
      <c r="Q201" s="157">
        <v>1E-3</v>
      </c>
      <c r="R201" s="157">
        <f>Q201*H201</f>
        <v>2.63E-3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252</v>
      </c>
      <c r="AT201" s="159" t="s">
        <v>311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339</v>
      </c>
    </row>
    <row r="202" spans="1:65" s="14" customFormat="1">
      <c r="B202" s="168"/>
      <c r="D202" s="162" t="s">
        <v>220</v>
      </c>
      <c r="F202" s="170" t="s">
        <v>1510</v>
      </c>
      <c r="H202" s="171">
        <v>2.63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3</v>
      </c>
      <c r="AX202" s="14" t="s">
        <v>78</v>
      </c>
      <c r="AY202" s="169" t="s">
        <v>212</v>
      </c>
    </row>
    <row r="203" spans="1:65" s="12" customFormat="1" ht="22.9" customHeight="1">
      <c r="B203" s="135"/>
      <c r="D203" s="136" t="s">
        <v>70</v>
      </c>
      <c r="E203" s="145" t="s">
        <v>80</v>
      </c>
      <c r="F203" s="145" t="s">
        <v>341</v>
      </c>
      <c r="J203" s="146">
        <f>BK203</f>
        <v>0</v>
      </c>
      <c r="L203" s="135"/>
      <c r="M203" s="139"/>
      <c r="N203" s="140"/>
      <c r="O203" s="140"/>
      <c r="P203" s="141">
        <f>P204</f>
        <v>106.55899999999998</v>
      </c>
      <c r="Q203" s="140"/>
      <c r="R203" s="141">
        <f>R204</f>
        <v>53.198930999999995</v>
      </c>
      <c r="S203" s="140"/>
      <c r="T203" s="142">
        <f>T204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BK204</f>
        <v>0</v>
      </c>
    </row>
    <row r="204" spans="1:65" s="2" customFormat="1" ht="55.5" customHeight="1">
      <c r="A204" s="30"/>
      <c r="B204" s="147"/>
      <c r="C204" s="148" t="s">
        <v>378</v>
      </c>
      <c r="D204" s="148" t="s">
        <v>214</v>
      </c>
      <c r="E204" s="149" t="s">
        <v>343</v>
      </c>
      <c r="F204" s="150" t="s">
        <v>344</v>
      </c>
      <c r="G204" s="151" t="s">
        <v>249</v>
      </c>
      <c r="H204" s="152">
        <v>259.89999999999998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0.41</v>
      </c>
      <c r="P204" s="157">
        <f>O204*H204</f>
        <v>106.55899999999998</v>
      </c>
      <c r="Q204" s="157">
        <v>0.20469000000000001</v>
      </c>
      <c r="R204" s="157">
        <f>Q204*H204</f>
        <v>53.198930999999995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345</v>
      </c>
    </row>
    <row r="205" spans="1:65" s="12" customFormat="1" ht="22.9" customHeight="1">
      <c r="B205" s="135"/>
      <c r="D205" s="136" t="s">
        <v>70</v>
      </c>
      <c r="E205" s="145" t="s">
        <v>226</v>
      </c>
      <c r="F205" s="145" t="s">
        <v>346</v>
      </c>
      <c r="J205" s="146">
        <f>BK205</f>
        <v>0</v>
      </c>
      <c r="L205" s="135"/>
      <c r="M205" s="139"/>
      <c r="N205" s="140"/>
      <c r="O205" s="140"/>
      <c r="P205" s="141">
        <f>P206</f>
        <v>17.9331</v>
      </c>
      <c r="Q205" s="140"/>
      <c r="R205" s="141">
        <f>R206</f>
        <v>0</v>
      </c>
      <c r="S205" s="140"/>
      <c r="T205" s="142">
        <f>T206</f>
        <v>0</v>
      </c>
      <c r="AR205" s="136" t="s">
        <v>78</v>
      </c>
      <c r="AT205" s="143" t="s">
        <v>70</v>
      </c>
      <c r="AU205" s="143" t="s">
        <v>78</v>
      </c>
      <c r="AY205" s="136" t="s">
        <v>212</v>
      </c>
      <c r="BK205" s="144">
        <f>BK206</f>
        <v>0</v>
      </c>
    </row>
    <row r="206" spans="1:65" s="2" customFormat="1" ht="16.5" customHeight="1">
      <c r="A206" s="30"/>
      <c r="B206" s="147"/>
      <c r="C206" s="148" t="s">
        <v>383</v>
      </c>
      <c r="D206" s="148" t="s">
        <v>214</v>
      </c>
      <c r="E206" s="149" t="s">
        <v>348</v>
      </c>
      <c r="F206" s="150" t="s">
        <v>349</v>
      </c>
      <c r="G206" s="151" t="s">
        <v>249</v>
      </c>
      <c r="H206" s="152">
        <v>259.89999999999998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6.9000000000000006E-2</v>
      </c>
      <c r="P206" s="157">
        <f>O206*H206</f>
        <v>17.9331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571</v>
      </c>
    </row>
    <row r="207" spans="1:65" s="12" customFormat="1" ht="22.9" customHeight="1">
      <c r="B207" s="135"/>
      <c r="D207" s="136" t="s">
        <v>70</v>
      </c>
      <c r="E207" s="145" t="s">
        <v>218</v>
      </c>
      <c r="F207" s="145" t="s">
        <v>355</v>
      </c>
      <c r="J207" s="146">
        <f>BK207</f>
        <v>0</v>
      </c>
      <c r="L207" s="135"/>
      <c r="M207" s="139"/>
      <c r="N207" s="140"/>
      <c r="O207" s="140"/>
      <c r="P207" s="141">
        <f>SUM(P208:P215)</f>
        <v>218.79978599999995</v>
      </c>
      <c r="Q207" s="140"/>
      <c r="R207" s="141">
        <f>SUM(R208:R215)</f>
        <v>1.5047835899999999</v>
      </c>
      <c r="S207" s="140"/>
      <c r="T207" s="142">
        <f>SUM(T208:T215)</f>
        <v>0</v>
      </c>
      <c r="AR207" s="136" t="s">
        <v>78</v>
      </c>
      <c r="AT207" s="143" t="s">
        <v>70</v>
      </c>
      <c r="AU207" s="143" t="s">
        <v>78</v>
      </c>
      <c r="AY207" s="136" t="s">
        <v>212</v>
      </c>
      <c r="BK207" s="144">
        <f>SUM(BK208:BK215)</f>
        <v>0</v>
      </c>
    </row>
    <row r="208" spans="1:65" s="2" customFormat="1" ht="16.5" customHeight="1">
      <c r="A208" s="30"/>
      <c r="B208" s="147"/>
      <c r="C208" s="148" t="s">
        <v>388</v>
      </c>
      <c r="D208" s="148" t="s">
        <v>214</v>
      </c>
      <c r="E208" s="149" t="s">
        <v>357</v>
      </c>
      <c r="F208" s="150" t="s">
        <v>358</v>
      </c>
      <c r="G208" s="151" t="s">
        <v>265</v>
      </c>
      <c r="H208" s="152">
        <v>35.087000000000003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1.3169999999999999</v>
      </c>
      <c r="P208" s="157">
        <f>O208*H208</f>
        <v>46.209579000000005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359</v>
      </c>
    </row>
    <row r="209" spans="1:65" s="14" customFormat="1">
      <c r="B209" s="168"/>
      <c r="D209" s="162" t="s">
        <v>220</v>
      </c>
      <c r="E209" s="169" t="s">
        <v>1</v>
      </c>
      <c r="F209" s="170" t="s">
        <v>1511</v>
      </c>
      <c r="H209" s="171">
        <v>35.087000000000003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49.15" customHeight="1">
      <c r="A210" s="30"/>
      <c r="B210" s="147"/>
      <c r="C210" s="148" t="s">
        <v>392</v>
      </c>
      <c r="D210" s="148" t="s">
        <v>214</v>
      </c>
      <c r="E210" s="149" t="s">
        <v>573</v>
      </c>
      <c r="F210" s="150" t="s">
        <v>574</v>
      </c>
      <c r="G210" s="151" t="s">
        <v>265</v>
      </c>
      <c r="H210" s="152">
        <v>6.7619999999999996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1.4650000000000001</v>
      </c>
      <c r="P210" s="157">
        <f>O210*H210</f>
        <v>9.9063300000000005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1022</v>
      </c>
    </row>
    <row r="211" spans="1:65" s="14" customFormat="1">
      <c r="B211" s="168"/>
      <c r="D211" s="162" t="s">
        <v>220</v>
      </c>
      <c r="E211" s="169" t="s">
        <v>1</v>
      </c>
      <c r="F211" s="170" t="s">
        <v>1512</v>
      </c>
      <c r="H211" s="171">
        <v>6.7619999999999996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37.9" customHeight="1">
      <c r="A212" s="30"/>
      <c r="B212" s="147"/>
      <c r="C212" s="148" t="s">
        <v>396</v>
      </c>
      <c r="D212" s="148" t="s">
        <v>214</v>
      </c>
      <c r="E212" s="149" t="s">
        <v>577</v>
      </c>
      <c r="F212" s="150" t="s">
        <v>578</v>
      </c>
      <c r="G212" s="151" t="s">
        <v>217</v>
      </c>
      <c r="H212" s="152">
        <v>193.2</v>
      </c>
      <c r="I212" s="153"/>
      <c r="J212" s="153">
        <f>ROUND(I212*H212,2)</f>
        <v>0</v>
      </c>
      <c r="K212" s="154"/>
      <c r="L212" s="31"/>
      <c r="M212" s="155" t="s">
        <v>1</v>
      </c>
      <c r="N212" s="156" t="s">
        <v>36</v>
      </c>
      <c r="O212" s="157">
        <v>0.82099999999999995</v>
      </c>
      <c r="P212" s="157">
        <f>O212*H212</f>
        <v>158.61719999999997</v>
      </c>
      <c r="Q212" s="157">
        <v>6.3200000000000001E-3</v>
      </c>
      <c r="R212" s="157">
        <f>Q212*H212</f>
        <v>1.2210239999999999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1024</v>
      </c>
    </row>
    <row r="213" spans="1:65" s="14" customFormat="1">
      <c r="B213" s="168"/>
      <c r="D213" s="162" t="s">
        <v>220</v>
      </c>
      <c r="E213" s="169" t="s">
        <v>1</v>
      </c>
      <c r="F213" s="170" t="s">
        <v>1513</v>
      </c>
      <c r="H213" s="171">
        <v>193.2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78</v>
      </c>
      <c r="AY213" s="169" t="s">
        <v>212</v>
      </c>
    </row>
    <row r="214" spans="1:65" s="2" customFormat="1" ht="24.2" customHeight="1">
      <c r="A214" s="30"/>
      <c r="B214" s="147"/>
      <c r="C214" s="148" t="s">
        <v>400</v>
      </c>
      <c r="D214" s="148" t="s">
        <v>214</v>
      </c>
      <c r="E214" s="149" t="s">
        <v>581</v>
      </c>
      <c r="F214" s="150" t="s">
        <v>582</v>
      </c>
      <c r="G214" s="151" t="s">
        <v>301</v>
      </c>
      <c r="H214" s="152">
        <v>0.26700000000000002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15.231</v>
      </c>
      <c r="P214" s="157">
        <f>O214*H214</f>
        <v>4.0666770000000003</v>
      </c>
      <c r="Q214" s="157">
        <v>1.06277</v>
      </c>
      <c r="R214" s="157">
        <f>Q214*H214</f>
        <v>0.28375959000000001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1026</v>
      </c>
    </row>
    <row r="215" spans="1:65" s="14" customFormat="1">
      <c r="B215" s="168"/>
      <c r="D215" s="162" t="s">
        <v>220</v>
      </c>
      <c r="E215" s="169" t="s">
        <v>1</v>
      </c>
      <c r="F215" s="170" t="s">
        <v>1514</v>
      </c>
      <c r="H215" s="171">
        <v>0.26700000000000002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78</v>
      </c>
      <c r="AY215" s="169" t="s">
        <v>212</v>
      </c>
    </row>
    <row r="216" spans="1:65" s="12" customFormat="1" ht="22.9" customHeight="1">
      <c r="B216" s="135"/>
      <c r="D216" s="136" t="s">
        <v>70</v>
      </c>
      <c r="E216" s="145" t="s">
        <v>234</v>
      </c>
      <c r="F216" s="145" t="s">
        <v>382</v>
      </c>
      <c r="J216" s="146">
        <f>BK216</f>
        <v>0</v>
      </c>
      <c r="L216" s="135"/>
      <c r="M216" s="139"/>
      <c r="N216" s="140"/>
      <c r="O216" s="140"/>
      <c r="P216" s="141">
        <f>SUM(P217:P236)</f>
        <v>41.640820000000005</v>
      </c>
      <c r="Q216" s="140"/>
      <c r="R216" s="141">
        <f>SUM(R217:R236)</f>
        <v>1.6522920000000001</v>
      </c>
      <c r="S216" s="140"/>
      <c r="T216" s="142">
        <f>SUM(T217:T236)</f>
        <v>0</v>
      </c>
      <c r="AR216" s="136" t="s">
        <v>78</v>
      </c>
      <c r="AT216" s="143" t="s">
        <v>70</v>
      </c>
      <c r="AU216" s="143" t="s">
        <v>78</v>
      </c>
      <c r="AY216" s="136" t="s">
        <v>212</v>
      </c>
      <c r="BK216" s="144">
        <f>SUM(BK217:BK236)</f>
        <v>0</v>
      </c>
    </row>
    <row r="217" spans="1:65" s="2" customFormat="1" ht="44.25" customHeight="1">
      <c r="A217" s="30"/>
      <c r="B217" s="147"/>
      <c r="C217" s="148" t="s">
        <v>404</v>
      </c>
      <c r="D217" s="148" t="s">
        <v>214</v>
      </c>
      <c r="E217" s="149" t="s">
        <v>1301</v>
      </c>
      <c r="F217" s="150" t="s">
        <v>1302</v>
      </c>
      <c r="G217" s="151" t="s">
        <v>217</v>
      </c>
      <c r="H217" s="152">
        <v>76.19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8.5999999999999993E-2</v>
      </c>
      <c r="P217" s="157">
        <f>O217*H217</f>
        <v>6.5523399999999992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1515</v>
      </c>
    </row>
    <row r="218" spans="1:65" s="14" customFormat="1">
      <c r="B218" s="168"/>
      <c r="D218" s="162" t="s">
        <v>220</v>
      </c>
      <c r="E218" s="169" t="s">
        <v>1</v>
      </c>
      <c r="F218" s="170" t="s">
        <v>1516</v>
      </c>
      <c r="H218" s="171">
        <v>76.19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33" customHeight="1">
      <c r="A219" s="30"/>
      <c r="B219" s="147"/>
      <c r="C219" s="148" t="s">
        <v>408</v>
      </c>
      <c r="D219" s="148" t="s">
        <v>214</v>
      </c>
      <c r="E219" s="149" t="s">
        <v>384</v>
      </c>
      <c r="F219" s="150" t="s">
        <v>385</v>
      </c>
      <c r="G219" s="151" t="s">
        <v>217</v>
      </c>
      <c r="H219" s="152">
        <v>89.91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9.4E-2</v>
      </c>
      <c r="P219" s="157">
        <f>O219*H219</f>
        <v>8.4515399999999996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1517</v>
      </c>
    </row>
    <row r="220" spans="1:65" s="14" customFormat="1">
      <c r="B220" s="168"/>
      <c r="D220" s="162" t="s">
        <v>220</v>
      </c>
      <c r="E220" s="169" t="s">
        <v>1</v>
      </c>
      <c r="F220" s="170" t="s">
        <v>1481</v>
      </c>
      <c r="H220" s="171">
        <v>89.91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33" customHeight="1">
      <c r="A221" s="30"/>
      <c r="B221" s="147"/>
      <c r="C221" s="148" t="s">
        <v>414</v>
      </c>
      <c r="D221" s="148" t="s">
        <v>214</v>
      </c>
      <c r="E221" s="149" t="s">
        <v>389</v>
      </c>
      <c r="F221" s="150" t="s">
        <v>390</v>
      </c>
      <c r="G221" s="151" t="s">
        <v>217</v>
      </c>
      <c r="H221" s="152">
        <v>89.91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2.5999999999999999E-2</v>
      </c>
      <c r="P221" s="157">
        <f>O221*H221</f>
        <v>2.3376599999999996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1518</v>
      </c>
    </row>
    <row r="222" spans="1:65" s="14" customFormat="1">
      <c r="B222" s="168"/>
      <c r="D222" s="162" t="s">
        <v>220</v>
      </c>
      <c r="E222" s="169" t="s">
        <v>1</v>
      </c>
      <c r="F222" s="170" t="s">
        <v>1481</v>
      </c>
      <c r="H222" s="171">
        <v>89.91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49.15" customHeight="1">
      <c r="A223" s="30"/>
      <c r="B223" s="147"/>
      <c r="C223" s="148" t="s">
        <v>418</v>
      </c>
      <c r="D223" s="148" t="s">
        <v>214</v>
      </c>
      <c r="E223" s="149" t="s">
        <v>393</v>
      </c>
      <c r="F223" s="150" t="s">
        <v>394</v>
      </c>
      <c r="G223" s="151" t="s">
        <v>217</v>
      </c>
      <c r="H223" s="152">
        <v>279.72000000000003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2.5000000000000001E-2</v>
      </c>
      <c r="P223" s="157">
        <f>O223*H223</f>
        <v>6.9930000000000012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1519</v>
      </c>
    </row>
    <row r="224" spans="1:65" s="14" customFormat="1">
      <c r="B224" s="168"/>
      <c r="D224" s="162" t="s">
        <v>220</v>
      </c>
      <c r="E224" s="169" t="s">
        <v>1</v>
      </c>
      <c r="F224" s="170" t="s">
        <v>1520</v>
      </c>
      <c r="H224" s="171">
        <v>279.72000000000003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24.2" customHeight="1">
      <c r="A225" s="30"/>
      <c r="B225" s="147"/>
      <c r="C225" s="148" t="s">
        <v>423</v>
      </c>
      <c r="D225" s="148" t="s">
        <v>214</v>
      </c>
      <c r="E225" s="149" t="s">
        <v>397</v>
      </c>
      <c r="F225" s="150" t="s">
        <v>398</v>
      </c>
      <c r="G225" s="151" t="s">
        <v>217</v>
      </c>
      <c r="H225" s="152">
        <v>279.72000000000003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4.0000000000000001E-3</v>
      </c>
      <c r="P225" s="157">
        <f>O225*H225</f>
        <v>1.1188800000000001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399</v>
      </c>
    </row>
    <row r="226" spans="1:65" s="14" customFormat="1">
      <c r="B226" s="168"/>
      <c r="D226" s="162" t="s">
        <v>220</v>
      </c>
      <c r="E226" s="169" t="s">
        <v>1</v>
      </c>
      <c r="F226" s="170" t="s">
        <v>1520</v>
      </c>
      <c r="H226" s="171">
        <v>279.72000000000003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24.2" customHeight="1">
      <c r="A227" s="30"/>
      <c r="B227" s="147"/>
      <c r="C227" s="148" t="s">
        <v>427</v>
      </c>
      <c r="D227" s="148" t="s">
        <v>214</v>
      </c>
      <c r="E227" s="149" t="s">
        <v>401</v>
      </c>
      <c r="F227" s="150" t="s">
        <v>402</v>
      </c>
      <c r="G227" s="151" t="s">
        <v>217</v>
      </c>
      <c r="H227" s="152">
        <v>279.72000000000003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2E-3</v>
      </c>
      <c r="P227" s="157">
        <f>O227*H227</f>
        <v>0.55944000000000005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403</v>
      </c>
    </row>
    <row r="228" spans="1:65" s="14" customFormat="1">
      <c r="B228" s="168"/>
      <c r="D228" s="162" t="s">
        <v>220</v>
      </c>
      <c r="E228" s="169" t="s">
        <v>1</v>
      </c>
      <c r="F228" s="170" t="s">
        <v>1520</v>
      </c>
      <c r="H228" s="171">
        <v>279.72000000000003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44.25" customHeight="1">
      <c r="A229" s="30"/>
      <c r="B229" s="147"/>
      <c r="C229" s="148" t="s">
        <v>431</v>
      </c>
      <c r="D229" s="148" t="s">
        <v>214</v>
      </c>
      <c r="E229" s="149" t="s">
        <v>405</v>
      </c>
      <c r="F229" s="150" t="s">
        <v>406</v>
      </c>
      <c r="G229" s="151" t="s">
        <v>217</v>
      </c>
      <c r="H229" s="152">
        <v>279.72000000000003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1.2999999999999999E-2</v>
      </c>
      <c r="P229" s="157">
        <f>O229*H229</f>
        <v>3.6363600000000003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1521</v>
      </c>
    </row>
    <row r="230" spans="1:65" s="14" customFormat="1">
      <c r="B230" s="168"/>
      <c r="D230" s="162" t="s">
        <v>220</v>
      </c>
      <c r="E230" s="169" t="s">
        <v>1</v>
      </c>
      <c r="F230" s="170" t="s">
        <v>1520</v>
      </c>
      <c r="H230" s="171">
        <v>279.72000000000003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78" customHeight="1">
      <c r="A231" s="30"/>
      <c r="B231" s="147"/>
      <c r="C231" s="148" t="s">
        <v>435</v>
      </c>
      <c r="D231" s="148" t="s">
        <v>214</v>
      </c>
      <c r="E231" s="149" t="s">
        <v>1522</v>
      </c>
      <c r="F231" s="150" t="s">
        <v>1523</v>
      </c>
      <c r="G231" s="151" t="s">
        <v>217</v>
      </c>
      <c r="H231" s="152">
        <v>3.6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0.77800000000000002</v>
      </c>
      <c r="P231" s="157">
        <f>O231*H231</f>
        <v>2.8008000000000002</v>
      </c>
      <c r="Q231" s="157">
        <v>8.9219999999999994E-2</v>
      </c>
      <c r="R231" s="157">
        <f>Q231*H231</f>
        <v>0.32119199999999998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1524</v>
      </c>
    </row>
    <row r="232" spans="1:65" s="14" customFormat="1">
      <c r="B232" s="168"/>
      <c r="D232" s="162" t="s">
        <v>220</v>
      </c>
      <c r="E232" s="169" t="s">
        <v>1</v>
      </c>
      <c r="F232" s="170" t="s">
        <v>1480</v>
      </c>
      <c r="H232" s="171">
        <v>3.6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21.75" customHeight="1">
      <c r="A233" s="30"/>
      <c r="B233" s="147"/>
      <c r="C233" s="182" t="s">
        <v>439</v>
      </c>
      <c r="D233" s="182" t="s">
        <v>311</v>
      </c>
      <c r="E233" s="183" t="s">
        <v>1525</v>
      </c>
      <c r="F233" s="184" t="s">
        <v>1526</v>
      </c>
      <c r="G233" s="185" t="s">
        <v>217</v>
      </c>
      <c r="H233" s="186">
        <v>3.7080000000000002</v>
      </c>
      <c r="I233" s="187"/>
      <c r="J233" s="187">
        <f>ROUND(I233*H233,2)</f>
        <v>0</v>
      </c>
      <c r="K233" s="188"/>
      <c r="L233" s="189"/>
      <c r="M233" s="190" t="s">
        <v>1</v>
      </c>
      <c r="N233" s="191" t="s">
        <v>36</v>
      </c>
      <c r="O233" s="157">
        <v>0</v>
      </c>
      <c r="P233" s="157">
        <f>O233*H233</f>
        <v>0</v>
      </c>
      <c r="Q233" s="157">
        <v>0.16500000000000001</v>
      </c>
      <c r="R233" s="157">
        <f>Q233*H233</f>
        <v>0.61182000000000003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252</v>
      </c>
      <c r="AT233" s="159" t="s">
        <v>311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1527</v>
      </c>
    </row>
    <row r="234" spans="1:65" s="14" customFormat="1">
      <c r="B234" s="168"/>
      <c r="D234" s="162" t="s">
        <v>220</v>
      </c>
      <c r="F234" s="170" t="s">
        <v>1528</v>
      </c>
      <c r="H234" s="171">
        <v>3.7080000000000002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3</v>
      </c>
      <c r="AX234" s="14" t="s">
        <v>78</v>
      </c>
      <c r="AY234" s="169" t="s">
        <v>212</v>
      </c>
    </row>
    <row r="235" spans="1:65" s="2" customFormat="1" ht="24.2" customHeight="1">
      <c r="A235" s="30"/>
      <c r="B235" s="147"/>
      <c r="C235" s="148" t="s">
        <v>443</v>
      </c>
      <c r="D235" s="148" t="s">
        <v>214</v>
      </c>
      <c r="E235" s="149" t="s">
        <v>409</v>
      </c>
      <c r="F235" s="150" t="s">
        <v>410</v>
      </c>
      <c r="G235" s="151" t="s">
        <v>249</v>
      </c>
      <c r="H235" s="152">
        <v>199.8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4.5999999999999999E-2</v>
      </c>
      <c r="P235" s="157">
        <f>O235*H235</f>
        <v>9.1908000000000012</v>
      </c>
      <c r="Q235" s="157">
        <v>3.5999999999999999E-3</v>
      </c>
      <c r="R235" s="157">
        <f>Q235*H235</f>
        <v>0.71928000000000003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589</v>
      </c>
    </row>
    <row r="236" spans="1:65" s="14" customFormat="1">
      <c r="B236" s="168"/>
      <c r="D236" s="162" t="s">
        <v>220</v>
      </c>
      <c r="E236" s="169" t="s">
        <v>1</v>
      </c>
      <c r="F236" s="170" t="s">
        <v>1529</v>
      </c>
      <c r="H236" s="171">
        <v>199.8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12" customFormat="1" ht="22.9" customHeight="1">
      <c r="B237" s="135"/>
      <c r="D237" s="136" t="s">
        <v>70</v>
      </c>
      <c r="E237" s="145" t="s">
        <v>252</v>
      </c>
      <c r="F237" s="145" t="s">
        <v>413</v>
      </c>
      <c r="J237" s="146">
        <f>BK237</f>
        <v>0</v>
      </c>
      <c r="L237" s="135"/>
      <c r="M237" s="139"/>
      <c r="N237" s="140"/>
      <c r="O237" s="140"/>
      <c r="P237" s="141">
        <f>SUM(P238:P254)</f>
        <v>184.72150000000002</v>
      </c>
      <c r="Q237" s="140"/>
      <c r="R237" s="141">
        <f>SUM(R238:R254)</f>
        <v>4.9108330000000002</v>
      </c>
      <c r="S237" s="140"/>
      <c r="T237" s="142">
        <f>SUM(T238:T254)</f>
        <v>0</v>
      </c>
      <c r="AR237" s="136" t="s">
        <v>78</v>
      </c>
      <c r="AT237" s="143" t="s">
        <v>70</v>
      </c>
      <c r="AU237" s="143" t="s">
        <v>78</v>
      </c>
      <c r="AY237" s="136" t="s">
        <v>212</v>
      </c>
      <c r="BK237" s="144">
        <f>SUM(BK238:BK254)</f>
        <v>0</v>
      </c>
    </row>
    <row r="238" spans="1:65" s="2" customFormat="1" ht="24.2" customHeight="1">
      <c r="A238" s="30"/>
      <c r="B238" s="147"/>
      <c r="C238" s="148" t="s">
        <v>447</v>
      </c>
      <c r="D238" s="148" t="s">
        <v>214</v>
      </c>
      <c r="E238" s="149" t="s">
        <v>590</v>
      </c>
      <c r="F238" s="150" t="s">
        <v>591</v>
      </c>
      <c r="G238" s="151" t="s">
        <v>249</v>
      </c>
      <c r="H238" s="152">
        <v>212.3</v>
      </c>
      <c r="I238" s="153"/>
      <c r="J238" s="153">
        <f t="shared" ref="J238:J254" si="0">ROUND(I238*H238,2)</f>
        <v>0</v>
      </c>
      <c r="K238" s="154"/>
      <c r="L238" s="31"/>
      <c r="M238" s="155" t="s">
        <v>1</v>
      </c>
      <c r="N238" s="156" t="s">
        <v>36</v>
      </c>
      <c r="O238" s="157">
        <v>0.31</v>
      </c>
      <c r="P238" s="157">
        <f t="shared" ref="P238:P254" si="1">O238*H238</f>
        <v>65.813000000000002</v>
      </c>
      <c r="Q238" s="157">
        <v>1.0000000000000001E-5</v>
      </c>
      <c r="R238" s="157">
        <f t="shared" ref="R238:R254" si="2">Q238*H238</f>
        <v>2.1230000000000003E-3</v>
      </c>
      <c r="S238" s="157">
        <v>0</v>
      </c>
      <c r="T238" s="158">
        <f t="shared" ref="T238:T254" si="3"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ref="BE238:BE254" si="4">IF(N238="základní",J238,0)</f>
        <v>0</v>
      </c>
      <c r="BF238" s="160">
        <f t="shared" ref="BF238:BF254" si="5">IF(N238="snížená",J238,0)</f>
        <v>0</v>
      </c>
      <c r="BG238" s="160">
        <f t="shared" ref="BG238:BG254" si="6">IF(N238="zákl. přenesená",J238,0)</f>
        <v>0</v>
      </c>
      <c r="BH238" s="160">
        <f t="shared" ref="BH238:BH254" si="7">IF(N238="sníž. přenesená",J238,0)</f>
        <v>0</v>
      </c>
      <c r="BI238" s="160">
        <f t="shared" ref="BI238:BI254" si="8">IF(N238="nulová",J238,0)</f>
        <v>0</v>
      </c>
      <c r="BJ238" s="18" t="s">
        <v>78</v>
      </c>
      <c r="BK238" s="160">
        <f t="shared" ref="BK238:BK254" si="9">ROUND(I238*H238,2)</f>
        <v>0</v>
      </c>
      <c r="BL238" s="18" t="s">
        <v>218</v>
      </c>
      <c r="BM238" s="159" t="s">
        <v>1530</v>
      </c>
    </row>
    <row r="239" spans="1:65" s="2" customFormat="1" ht="24.2" customHeight="1">
      <c r="A239" s="30"/>
      <c r="B239" s="147"/>
      <c r="C239" s="182" t="s">
        <v>821</v>
      </c>
      <c r="D239" s="182" t="s">
        <v>311</v>
      </c>
      <c r="E239" s="183" t="s">
        <v>593</v>
      </c>
      <c r="F239" s="184" t="s">
        <v>594</v>
      </c>
      <c r="G239" s="185" t="s">
        <v>249</v>
      </c>
      <c r="H239" s="186">
        <v>212.3</v>
      </c>
      <c r="I239" s="187"/>
      <c r="J239" s="187">
        <f t="shared" si="0"/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 t="shared" si="1"/>
        <v>0</v>
      </c>
      <c r="Q239" s="157">
        <v>4.1999999999999997E-3</v>
      </c>
      <c r="R239" s="157">
        <f t="shared" si="2"/>
        <v>0.89166000000000001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1531</v>
      </c>
    </row>
    <row r="240" spans="1:65" s="2" customFormat="1" ht="24.2" customHeight="1">
      <c r="A240" s="30"/>
      <c r="B240" s="147"/>
      <c r="C240" s="148" t="s">
        <v>455</v>
      </c>
      <c r="D240" s="148" t="s">
        <v>214</v>
      </c>
      <c r="E240" s="149" t="s">
        <v>1047</v>
      </c>
      <c r="F240" s="150" t="s">
        <v>1048</v>
      </c>
      <c r="G240" s="151" t="s">
        <v>249</v>
      </c>
      <c r="H240" s="152">
        <v>47.6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0.33200000000000002</v>
      </c>
      <c r="P240" s="157">
        <f t="shared" si="1"/>
        <v>15.803200000000002</v>
      </c>
      <c r="Q240" s="157">
        <v>1.0000000000000001E-5</v>
      </c>
      <c r="R240" s="157">
        <f t="shared" si="2"/>
        <v>4.7600000000000008E-4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1532</v>
      </c>
    </row>
    <row r="241" spans="1:65" s="2" customFormat="1" ht="24.2" customHeight="1">
      <c r="A241" s="30"/>
      <c r="B241" s="147"/>
      <c r="C241" s="182" t="s">
        <v>824</v>
      </c>
      <c r="D241" s="182" t="s">
        <v>311</v>
      </c>
      <c r="E241" s="183" t="s">
        <v>1050</v>
      </c>
      <c r="F241" s="184" t="s">
        <v>1051</v>
      </c>
      <c r="G241" s="185" t="s">
        <v>249</v>
      </c>
      <c r="H241" s="186">
        <v>47.6</v>
      </c>
      <c r="I241" s="187"/>
      <c r="J241" s="187">
        <f t="shared" si="0"/>
        <v>0</v>
      </c>
      <c r="K241" s="188"/>
      <c r="L241" s="189"/>
      <c r="M241" s="190" t="s">
        <v>1</v>
      </c>
      <c r="N241" s="191" t="s">
        <v>36</v>
      </c>
      <c r="O241" s="157">
        <v>0</v>
      </c>
      <c r="P241" s="157">
        <f t="shared" si="1"/>
        <v>0</v>
      </c>
      <c r="Q241" s="157">
        <v>6.1999999999999998E-3</v>
      </c>
      <c r="R241" s="157">
        <f t="shared" si="2"/>
        <v>0.29511999999999999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252</v>
      </c>
      <c r="AT241" s="159" t="s">
        <v>311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1533</v>
      </c>
    </row>
    <row r="242" spans="1:65" s="2" customFormat="1" ht="37.9" customHeight="1">
      <c r="A242" s="30"/>
      <c r="B242" s="147"/>
      <c r="C242" s="148" t="s">
        <v>463</v>
      </c>
      <c r="D242" s="148" t="s">
        <v>214</v>
      </c>
      <c r="E242" s="149" t="s">
        <v>477</v>
      </c>
      <c r="F242" s="150" t="s">
        <v>478</v>
      </c>
      <c r="G242" s="151" t="s">
        <v>364</v>
      </c>
      <c r="H242" s="152">
        <v>66</v>
      </c>
      <c r="I242" s="153"/>
      <c r="J242" s="153">
        <f t="shared" si="0"/>
        <v>0</v>
      </c>
      <c r="K242" s="154"/>
      <c r="L242" s="31"/>
      <c r="M242" s="155" t="s">
        <v>1</v>
      </c>
      <c r="N242" s="156" t="s">
        <v>36</v>
      </c>
      <c r="O242" s="157">
        <v>0.68300000000000005</v>
      </c>
      <c r="P242" s="157">
        <f t="shared" si="1"/>
        <v>45.078000000000003</v>
      </c>
      <c r="Q242" s="157">
        <v>0</v>
      </c>
      <c r="R242" s="157">
        <f t="shared" si="2"/>
        <v>0</v>
      </c>
      <c r="S242" s="157">
        <v>0</v>
      </c>
      <c r="T242" s="158">
        <f t="shared" si="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 t="shared" si="4"/>
        <v>0</v>
      </c>
      <c r="BF242" s="160">
        <f t="shared" si="5"/>
        <v>0</v>
      </c>
      <c r="BG242" s="160">
        <f t="shared" si="6"/>
        <v>0</v>
      </c>
      <c r="BH242" s="160">
        <f t="shared" si="7"/>
        <v>0</v>
      </c>
      <c r="BI242" s="160">
        <f t="shared" si="8"/>
        <v>0</v>
      </c>
      <c r="BJ242" s="18" t="s">
        <v>78</v>
      </c>
      <c r="BK242" s="160">
        <f t="shared" si="9"/>
        <v>0</v>
      </c>
      <c r="BL242" s="18" t="s">
        <v>218</v>
      </c>
      <c r="BM242" s="159" t="s">
        <v>596</v>
      </c>
    </row>
    <row r="243" spans="1:65" s="2" customFormat="1" ht="16.5" customHeight="1">
      <c r="A243" s="30"/>
      <c r="B243" s="147"/>
      <c r="C243" s="182" t="s">
        <v>467</v>
      </c>
      <c r="D243" s="182" t="s">
        <v>311</v>
      </c>
      <c r="E243" s="183" t="s">
        <v>481</v>
      </c>
      <c r="F243" s="184" t="s">
        <v>482</v>
      </c>
      <c r="G243" s="185" t="s">
        <v>364</v>
      </c>
      <c r="H243" s="186">
        <v>66</v>
      </c>
      <c r="I243" s="187"/>
      <c r="J243" s="187">
        <f t="shared" si="0"/>
        <v>0</v>
      </c>
      <c r="K243" s="188"/>
      <c r="L243" s="189"/>
      <c r="M243" s="190" t="s">
        <v>1</v>
      </c>
      <c r="N243" s="191" t="s">
        <v>36</v>
      </c>
      <c r="O243" s="157">
        <v>0</v>
      </c>
      <c r="P243" s="157">
        <f t="shared" si="1"/>
        <v>0</v>
      </c>
      <c r="Q243" s="157">
        <v>6.4999999999999997E-4</v>
      </c>
      <c r="R243" s="157">
        <f t="shared" si="2"/>
        <v>4.2900000000000001E-2</v>
      </c>
      <c r="S243" s="157">
        <v>0</v>
      </c>
      <c r="T243" s="158">
        <f t="shared" si="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252</v>
      </c>
      <c r="AT243" s="159" t="s">
        <v>311</v>
      </c>
      <c r="AU243" s="159" t="s">
        <v>80</v>
      </c>
      <c r="AY243" s="18" t="s">
        <v>212</v>
      </c>
      <c r="BE243" s="160">
        <f t="shared" si="4"/>
        <v>0</v>
      </c>
      <c r="BF243" s="160">
        <f t="shared" si="5"/>
        <v>0</v>
      </c>
      <c r="BG243" s="160">
        <f t="shared" si="6"/>
        <v>0</v>
      </c>
      <c r="BH243" s="160">
        <f t="shared" si="7"/>
        <v>0</v>
      </c>
      <c r="BI243" s="160">
        <f t="shared" si="8"/>
        <v>0</v>
      </c>
      <c r="BJ243" s="18" t="s">
        <v>78</v>
      </c>
      <c r="BK243" s="160">
        <f t="shared" si="9"/>
        <v>0</v>
      </c>
      <c r="BL243" s="18" t="s">
        <v>218</v>
      </c>
      <c r="BM243" s="159" t="s">
        <v>597</v>
      </c>
    </row>
    <row r="244" spans="1:65" s="2" customFormat="1" ht="37.9" customHeight="1">
      <c r="A244" s="30"/>
      <c r="B244" s="147"/>
      <c r="C244" s="148" t="s">
        <v>472</v>
      </c>
      <c r="D244" s="148" t="s">
        <v>214</v>
      </c>
      <c r="E244" s="149" t="s">
        <v>793</v>
      </c>
      <c r="F244" s="150" t="s">
        <v>794</v>
      </c>
      <c r="G244" s="151" t="s">
        <v>364</v>
      </c>
      <c r="H244" s="152">
        <v>3</v>
      </c>
      <c r="I244" s="153"/>
      <c r="J244" s="153">
        <f t="shared" si="0"/>
        <v>0</v>
      </c>
      <c r="K244" s="154"/>
      <c r="L244" s="31"/>
      <c r="M244" s="155" t="s">
        <v>1</v>
      </c>
      <c r="N244" s="156" t="s">
        <v>36</v>
      </c>
      <c r="O244" s="157">
        <v>0.745</v>
      </c>
      <c r="P244" s="157">
        <f t="shared" si="1"/>
        <v>2.2349999999999999</v>
      </c>
      <c r="Q244" s="157">
        <v>1.0000000000000001E-5</v>
      </c>
      <c r="R244" s="157">
        <f t="shared" si="2"/>
        <v>3.0000000000000004E-5</v>
      </c>
      <c r="S244" s="157">
        <v>0</v>
      </c>
      <c r="T244" s="158">
        <f t="shared" si="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 t="shared" si="4"/>
        <v>0</v>
      </c>
      <c r="BF244" s="160">
        <f t="shared" si="5"/>
        <v>0</v>
      </c>
      <c r="BG244" s="160">
        <f t="shared" si="6"/>
        <v>0</v>
      </c>
      <c r="BH244" s="160">
        <f t="shared" si="7"/>
        <v>0</v>
      </c>
      <c r="BI244" s="160">
        <f t="shared" si="8"/>
        <v>0</v>
      </c>
      <c r="BJ244" s="18" t="s">
        <v>78</v>
      </c>
      <c r="BK244" s="160">
        <f t="shared" si="9"/>
        <v>0</v>
      </c>
      <c r="BL244" s="18" t="s">
        <v>218</v>
      </c>
      <c r="BM244" s="159" t="s">
        <v>1059</v>
      </c>
    </row>
    <row r="245" spans="1:65" s="2" customFormat="1" ht="16.5" customHeight="1">
      <c r="A245" s="30"/>
      <c r="B245" s="147"/>
      <c r="C245" s="182" t="s">
        <v>476</v>
      </c>
      <c r="D245" s="182" t="s">
        <v>311</v>
      </c>
      <c r="E245" s="183" t="s">
        <v>796</v>
      </c>
      <c r="F245" s="184" t="s">
        <v>797</v>
      </c>
      <c r="G245" s="185" t="s">
        <v>364</v>
      </c>
      <c r="H245" s="186">
        <v>3</v>
      </c>
      <c r="I245" s="187"/>
      <c r="J245" s="187">
        <f t="shared" si="0"/>
        <v>0</v>
      </c>
      <c r="K245" s="188"/>
      <c r="L245" s="189"/>
      <c r="M245" s="190" t="s">
        <v>1</v>
      </c>
      <c r="N245" s="191" t="s">
        <v>36</v>
      </c>
      <c r="O245" s="157">
        <v>0</v>
      </c>
      <c r="P245" s="157">
        <f t="shared" si="1"/>
        <v>0</v>
      </c>
      <c r="Q245" s="157">
        <v>1.4E-3</v>
      </c>
      <c r="R245" s="157">
        <f t="shared" si="2"/>
        <v>4.1999999999999997E-3</v>
      </c>
      <c r="S245" s="157">
        <v>0</v>
      </c>
      <c r="T245" s="158">
        <f t="shared" si="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252</v>
      </c>
      <c r="AT245" s="159" t="s">
        <v>311</v>
      </c>
      <c r="AU245" s="159" t="s">
        <v>80</v>
      </c>
      <c r="AY245" s="18" t="s">
        <v>212</v>
      </c>
      <c r="BE245" s="160">
        <f t="shared" si="4"/>
        <v>0</v>
      </c>
      <c r="BF245" s="160">
        <f t="shared" si="5"/>
        <v>0</v>
      </c>
      <c r="BG245" s="160">
        <f t="shared" si="6"/>
        <v>0</v>
      </c>
      <c r="BH245" s="160">
        <f t="shared" si="7"/>
        <v>0</v>
      </c>
      <c r="BI245" s="160">
        <f t="shared" si="8"/>
        <v>0</v>
      </c>
      <c r="BJ245" s="18" t="s">
        <v>78</v>
      </c>
      <c r="BK245" s="160">
        <f t="shared" si="9"/>
        <v>0</v>
      </c>
      <c r="BL245" s="18" t="s">
        <v>218</v>
      </c>
      <c r="BM245" s="159" t="s">
        <v>1060</v>
      </c>
    </row>
    <row r="246" spans="1:65" s="2" customFormat="1" ht="21.75" customHeight="1">
      <c r="A246" s="30"/>
      <c r="B246" s="147"/>
      <c r="C246" s="148" t="s">
        <v>480</v>
      </c>
      <c r="D246" s="148" t="s">
        <v>214</v>
      </c>
      <c r="E246" s="149" t="s">
        <v>598</v>
      </c>
      <c r="F246" s="150" t="s">
        <v>599</v>
      </c>
      <c r="G246" s="151" t="s">
        <v>249</v>
      </c>
      <c r="H246" s="152">
        <v>259.89999999999998</v>
      </c>
      <c r="I246" s="153"/>
      <c r="J246" s="153">
        <f t="shared" si="0"/>
        <v>0</v>
      </c>
      <c r="K246" s="154"/>
      <c r="L246" s="31"/>
      <c r="M246" s="155" t="s">
        <v>1</v>
      </c>
      <c r="N246" s="156" t="s">
        <v>36</v>
      </c>
      <c r="O246" s="157">
        <v>5.5E-2</v>
      </c>
      <c r="P246" s="157">
        <f t="shared" si="1"/>
        <v>14.294499999999999</v>
      </c>
      <c r="Q246" s="157">
        <v>0</v>
      </c>
      <c r="R246" s="157">
        <f t="shared" si="2"/>
        <v>0</v>
      </c>
      <c r="S246" s="157">
        <v>0</v>
      </c>
      <c r="T246" s="158">
        <f t="shared" si="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 t="shared" si="4"/>
        <v>0</v>
      </c>
      <c r="BF246" s="160">
        <f t="shared" si="5"/>
        <v>0</v>
      </c>
      <c r="BG246" s="160">
        <f t="shared" si="6"/>
        <v>0</v>
      </c>
      <c r="BH246" s="160">
        <f t="shared" si="7"/>
        <v>0</v>
      </c>
      <c r="BI246" s="160">
        <f t="shared" si="8"/>
        <v>0</v>
      </c>
      <c r="BJ246" s="18" t="s">
        <v>78</v>
      </c>
      <c r="BK246" s="160">
        <f t="shared" si="9"/>
        <v>0</v>
      </c>
      <c r="BL246" s="18" t="s">
        <v>218</v>
      </c>
      <c r="BM246" s="159" t="s">
        <v>600</v>
      </c>
    </row>
    <row r="247" spans="1:65" s="2" customFormat="1" ht="24.2" customHeight="1">
      <c r="A247" s="30"/>
      <c r="B247" s="147"/>
      <c r="C247" s="182" t="s">
        <v>484</v>
      </c>
      <c r="D247" s="182" t="s">
        <v>311</v>
      </c>
      <c r="E247" s="183" t="s">
        <v>601</v>
      </c>
      <c r="F247" s="184" t="s">
        <v>602</v>
      </c>
      <c r="G247" s="185" t="s">
        <v>364</v>
      </c>
      <c r="H247" s="186">
        <v>69</v>
      </c>
      <c r="I247" s="187"/>
      <c r="J247" s="187">
        <f t="shared" si="0"/>
        <v>0</v>
      </c>
      <c r="K247" s="188"/>
      <c r="L247" s="189"/>
      <c r="M247" s="190" t="s">
        <v>1</v>
      </c>
      <c r="N247" s="191" t="s">
        <v>36</v>
      </c>
      <c r="O247" s="157">
        <v>0</v>
      </c>
      <c r="P247" s="157">
        <f t="shared" si="1"/>
        <v>0</v>
      </c>
      <c r="Q247" s="157">
        <v>4.7099999999999998E-3</v>
      </c>
      <c r="R247" s="157">
        <f t="shared" si="2"/>
        <v>0.32499</v>
      </c>
      <c r="S247" s="157">
        <v>0</v>
      </c>
      <c r="T247" s="158">
        <f t="shared" si="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252</v>
      </c>
      <c r="AT247" s="159" t="s">
        <v>311</v>
      </c>
      <c r="AU247" s="159" t="s">
        <v>80</v>
      </c>
      <c r="AY247" s="18" t="s">
        <v>212</v>
      </c>
      <c r="BE247" s="160">
        <f t="shared" si="4"/>
        <v>0</v>
      </c>
      <c r="BF247" s="160">
        <f t="shared" si="5"/>
        <v>0</v>
      </c>
      <c r="BG247" s="160">
        <f t="shared" si="6"/>
        <v>0</v>
      </c>
      <c r="BH247" s="160">
        <f t="shared" si="7"/>
        <v>0</v>
      </c>
      <c r="BI247" s="160">
        <f t="shared" si="8"/>
        <v>0</v>
      </c>
      <c r="BJ247" s="18" t="s">
        <v>78</v>
      </c>
      <c r="BK247" s="160">
        <f t="shared" si="9"/>
        <v>0</v>
      </c>
      <c r="BL247" s="18" t="s">
        <v>218</v>
      </c>
      <c r="BM247" s="159" t="s">
        <v>603</v>
      </c>
    </row>
    <row r="248" spans="1:65" s="2" customFormat="1" ht="24.2" customHeight="1">
      <c r="A248" s="30"/>
      <c r="B248" s="147"/>
      <c r="C248" s="148" t="s">
        <v>488</v>
      </c>
      <c r="D248" s="148" t="s">
        <v>214</v>
      </c>
      <c r="E248" s="149" t="s">
        <v>929</v>
      </c>
      <c r="F248" s="150" t="s">
        <v>930</v>
      </c>
      <c r="G248" s="151" t="s">
        <v>364</v>
      </c>
      <c r="H248" s="152">
        <v>2</v>
      </c>
      <c r="I248" s="153"/>
      <c r="J248" s="153">
        <f t="shared" si="0"/>
        <v>0</v>
      </c>
      <c r="K248" s="154"/>
      <c r="L248" s="31"/>
      <c r="M248" s="155" t="s">
        <v>1</v>
      </c>
      <c r="N248" s="156" t="s">
        <v>36</v>
      </c>
      <c r="O248" s="157">
        <v>10.3</v>
      </c>
      <c r="P248" s="157">
        <f t="shared" si="1"/>
        <v>20.6</v>
      </c>
      <c r="Q248" s="157">
        <v>0.45937</v>
      </c>
      <c r="R248" s="157">
        <f t="shared" si="2"/>
        <v>0.91874</v>
      </c>
      <c r="S248" s="157">
        <v>0</v>
      </c>
      <c r="T248" s="158">
        <f t="shared" si="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 t="shared" si="4"/>
        <v>0</v>
      </c>
      <c r="BF248" s="160">
        <f t="shared" si="5"/>
        <v>0</v>
      </c>
      <c r="BG248" s="160">
        <f t="shared" si="6"/>
        <v>0</v>
      </c>
      <c r="BH248" s="160">
        <f t="shared" si="7"/>
        <v>0</v>
      </c>
      <c r="BI248" s="160">
        <f t="shared" si="8"/>
        <v>0</v>
      </c>
      <c r="BJ248" s="18" t="s">
        <v>78</v>
      </c>
      <c r="BK248" s="160">
        <f t="shared" si="9"/>
        <v>0</v>
      </c>
      <c r="BL248" s="18" t="s">
        <v>218</v>
      </c>
      <c r="BM248" s="159" t="s">
        <v>1130</v>
      </c>
    </row>
    <row r="249" spans="1:65" s="2" customFormat="1" ht="44.25" customHeight="1">
      <c r="A249" s="30"/>
      <c r="B249" s="147"/>
      <c r="C249" s="148" t="s">
        <v>492</v>
      </c>
      <c r="D249" s="148" t="s">
        <v>214</v>
      </c>
      <c r="E249" s="149" t="s">
        <v>604</v>
      </c>
      <c r="F249" s="150" t="s">
        <v>605</v>
      </c>
      <c r="G249" s="151" t="s">
        <v>364</v>
      </c>
      <c r="H249" s="152">
        <v>69</v>
      </c>
      <c r="I249" s="153"/>
      <c r="J249" s="153">
        <f t="shared" si="0"/>
        <v>0</v>
      </c>
      <c r="K249" s="154"/>
      <c r="L249" s="31"/>
      <c r="M249" s="155" t="s">
        <v>1</v>
      </c>
      <c r="N249" s="156" t="s">
        <v>36</v>
      </c>
      <c r="O249" s="157">
        <v>0.22</v>
      </c>
      <c r="P249" s="157">
        <f t="shared" si="1"/>
        <v>15.18</v>
      </c>
      <c r="Q249" s="157">
        <v>0</v>
      </c>
      <c r="R249" s="157">
        <f t="shared" si="2"/>
        <v>0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606</v>
      </c>
    </row>
    <row r="250" spans="1:65" s="2" customFormat="1" ht="21.75" customHeight="1">
      <c r="A250" s="30"/>
      <c r="B250" s="147"/>
      <c r="C250" s="148" t="s">
        <v>496</v>
      </c>
      <c r="D250" s="148" t="s">
        <v>214</v>
      </c>
      <c r="E250" s="149" t="s">
        <v>607</v>
      </c>
      <c r="F250" s="150" t="s">
        <v>608</v>
      </c>
      <c r="G250" s="151" t="s">
        <v>249</v>
      </c>
      <c r="H250" s="152">
        <v>259.89999999999998</v>
      </c>
      <c r="I250" s="153"/>
      <c r="J250" s="153">
        <f t="shared" si="0"/>
        <v>0</v>
      </c>
      <c r="K250" s="154"/>
      <c r="L250" s="31"/>
      <c r="M250" s="155" t="s">
        <v>1</v>
      </c>
      <c r="N250" s="156" t="s">
        <v>36</v>
      </c>
      <c r="O250" s="157">
        <v>2.1999999999999999E-2</v>
      </c>
      <c r="P250" s="157">
        <f t="shared" si="1"/>
        <v>5.7177999999999995</v>
      </c>
      <c r="Q250" s="157">
        <v>6.0000000000000002E-5</v>
      </c>
      <c r="R250" s="157">
        <f t="shared" si="2"/>
        <v>1.5593999999999998E-2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609</v>
      </c>
    </row>
    <row r="251" spans="1:65" s="2" customFormat="1" ht="21.75" customHeight="1">
      <c r="A251" s="30"/>
      <c r="B251" s="147"/>
      <c r="C251" s="148" t="s">
        <v>501</v>
      </c>
      <c r="D251" s="148" t="s">
        <v>214</v>
      </c>
      <c r="E251" s="149" t="s">
        <v>610</v>
      </c>
      <c r="F251" s="150" t="s">
        <v>611</v>
      </c>
      <c r="G251" s="151" t="s">
        <v>612</v>
      </c>
      <c r="H251" s="152">
        <v>66</v>
      </c>
      <c r="I251" s="153"/>
      <c r="J251" s="153">
        <f t="shared" si="0"/>
        <v>0</v>
      </c>
      <c r="K251" s="154"/>
      <c r="L251" s="31"/>
      <c r="M251" s="155" t="s">
        <v>1</v>
      </c>
      <c r="N251" s="156" t="s">
        <v>36</v>
      </c>
      <c r="O251" s="157">
        <v>0</v>
      </c>
      <c r="P251" s="157">
        <f t="shared" si="1"/>
        <v>0</v>
      </c>
      <c r="Q251" s="157">
        <v>0</v>
      </c>
      <c r="R251" s="157">
        <f t="shared" si="2"/>
        <v>0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613</v>
      </c>
    </row>
    <row r="252" spans="1:65" s="2" customFormat="1" ht="21.75" customHeight="1">
      <c r="A252" s="30"/>
      <c r="B252" s="147"/>
      <c r="C252" s="148" t="s">
        <v>505</v>
      </c>
      <c r="D252" s="148" t="s">
        <v>214</v>
      </c>
      <c r="E252" s="149" t="s">
        <v>1073</v>
      </c>
      <c r="F252" s="150" t="s">
        <v>1074</v>
      </c>
      <c r="G252" s="151" t="s">
        <v>612</v>
      </c>
      <c r="H252" s="152">
        <v>3</v>
      </c>
      <c r="I252" s="153"/>
      <c r="J252" s="153">
        <f t="shared" si="0"/>
        <v>0</v>
      </c>
      <c r="K252" s="154"/>
      <c r="L252" s="31"/>
      <c r="M252" s="155" t="s">
        <v>1</v>
      </c>
      <c r="N252" s="156" t="s">
        <v>36</v>
      </c>
      <c r="O252" s="157">
        <v>0</v>
      </c>
      <c r="P252" s="157">
        <f t="shared" si="1"/>
        <v>0</v>
      </c>
      <c r="Q252" s="157">
        <v>0</v>
      </c>
      <c r="R252" s="157">
        <f t="shared" si="2"/>
        <v>0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1075</v>
      </c>
    </row>
    <row r="253" spans="1:65" s="2" customFormat="1" ht="24.2" customHeight="1">
      <c r="A253" s="30"/>
      <c r="B253" s="147"/>
      <c r="C253" s="182" t="s">
        <v>510</v>
      </c>
      <c r="D253" s="182" t="s">
        <v>311</v>
      </c>
      <c r="E253" s="183" t="s">
        <v>614</v>
      </c>
      <c r="F253" s="184" t="s">
        <v>1068</v>
      </c>
      <c r="G253" s="185" t="s">
        <v>364</v>
      </c>
      <c r="H253" s="186">
        <v>69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3.5000000000000003E-2</v>
      </c>
      <c r="R253" s="157">
        <f t="shared" si="2"/>
        <v>2.415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1534</v>
      </c>
    </row>
    <row r="254" spans="1:65" s="2" customFormat="1" ht="24.2" customHeight="1">
      <c r="A254" s="30"/>
      <c r="B254" s="147"/>
      <c r="C254" s="148" t="s">
        <v>516</v>
      </c>
      <c r="D254" s="148" t="s">
        <v>214</v>
      </c>
      <c r="E254" s="149" t="s">
        <v>617</v>
      </c>
      <c r="F254" s="150" t="s">
        <v>618</v>
      </c>
      <c r="G254" s="151" t="s">
        <v>612</v>
      </c>
      <c r="H254" s="152">
        <v>69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</v>
      </c>
      <c r="P254" s="157">
        <f t="shared" si="1"/>
        <v>0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1535</v>
      </c>
    </row>
    <row r="255" spans="1:65" s="12" customFormat="1" ht="22.9" customHeight="1">
      <c r="B255" s="135"/>
      <c r="D255" s="136" t="s">
        <v>70</v>
      </c>
      <c r="E255" s="145" t="s">
        <v>257</v>
      </c>
      <c r="F255" s="145" t="s">
        <v>500</v>
      </c>
      <c r="J255" s="146">
        <f>BK255</f>
        <v>0</v>
      </c>
      <c r="L255" s="135"/>
      <c r="M255" s="139"/>
      <c r="N255" s="140"/>
      <c r="O255" s="140"/>
      <c r="P255" s="141">
        <f>SUM(P256:P259)</f>
        <v>157.0428</v>
      </c>
      <c r="Q255" s="140"/>
      <c r="R255" s="141">
        <f>SUM(R256:R259)</f>
        <v>5.9940000000000002E-3</v>
      </c>
      <c r="S255" s="140"/>
      <c r="T255" s="142">
        <f>SUM(T256:T259)</f>
        <v>0</v>
      </c>
      <c r="AR255" s="136" t="s">
        <v>78</v>
      </c>
      <c r="AT255" s="143" t="s">
        <v>70</v>
      </c>
      <c r="AU255" s="143" t="s">
        <v>78</v>
      </c>
      <c r="AY255" s="136" t="s">
        <v>212</v>
      </c>
      <c r="BK255" s="144">
        <f>SUM(BK256:BK259)</f>
        <v>0</v>
      </c>
    </row>
    <row r="256" spans="1:65" s="2" customFormat="1" ht="37.9" customHeight="1">
      <c r="A256" s="30"/>
      <c r="B256" s="147"/>
      <c r="C256" s="148" t="s">
        <v>522</v>
      </c>
      <c r="D256" s="148" t="s">
        <v>214</v>
      </c>
      <c r="E256" s="149" t="s">
        <v>502</v>
      </c>
      <c r="F256" s="150" t="s">
        <v>503</v>
      </c>
      <c r="G256" s="151" t="s">
        <v>249</v>
      </c>
      <c r="H256" s="152">
        <v>199.8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0.13900000000000001</v>
      </c>
      <c r="P256" s="157">
        <f>O256*H256</f>
        <v>27.772200000000005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504</v>
      </c>
    </row>
    <row r="257" spans="1:65" s="14" customFormat="1">
      <c r="B257" s="168"/>
      <c r="D257" s="162" t="s">
        <v>220</v>
      </c>
      <c r="E257" s="169" t="s">
        <v>1</v>
      </c>
      <c r="F257" s="170" t="s">
        <v>1529</v>
      </c>
      <c r="H257" s="171">
        <v>199.8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24.2" customHeight="1">
      <c r="A258" s="30"/>
      <c r="B258" s="147"/>
      <c r="C258" s="148" t="s">
        <v>526</v>
      </c>
      <c r="D258" s="148" t="s">
        <v>214</v>
      </c>
      <c r="E258" s="149" t="s">
        <v>506</v>
      </c>
      <c r="F258" s="150" t="s">
        <v>507</v>
      </c>
      <c r="G258" s="151" t="s">
        <v>249</v>
      </c>
      <c r="H258" s="152">
        <v>199.8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0.19600000000000001</v>
      </c>
      <c r="P258" s="157">
        <f>O258*H258</f>
        <v>39.160800000000002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508</v>
      </c>
    </row>
    <row r="259" spans="1:65" s="2" customFormat="1" ht="24.2" customHeight="1">
      <c r="A259" s="30"/>
      <c r="B259" s="147"/>
      <c r="C259" s="148" t="s">
        <v>531</v>
      </c>
      <c r="D259" s="148" t="s">
        <v>214</v>
      </c>
      <c r="E259" s="149" t="s">
        <v>511</v>
      </c>
      <c r="F259" s="150" t="s">
        <v>512</v>
      </c>
      <c r="G259" s="151" t="s">
        <v>249</v>
      </c>
      <c r="H259" s="152">
        <v>199.8</v>
      </c>
      <c r="I259" s="153"/>
      <c r="J259" s="153">
        <f>ROUND(I259*H259,2)</f>
        <v>0</v>
      </c>
      <c r="K259" s="154"/>
      <c r="L259" s="31"/>
      <c r="M259" s="155" t="s">
        <v>1</v>
      </c>
      <c r="N259" s="156" t="s">
        <v>36</v>
      </c>
      <c r="O259" s="157">
        <v>0.45100000000000001</v>
      </c>
      <c r="P259" s="157">
        <f>O259*H259</f>
        <v>90.109800000000007</v>
      </c>
      <c r="Q259" s="157">
        <v>3.0000000000000001E-5</v>
      </c>
      <c r="R259" s="157">
        <f>Q259*H259</f>
        <v>5.9940000000000002E-3</v>
      </c>
      <c r="S259" s="157">
        <v>0</v>
      </c>
      <c r="T259" s="158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>IF(N259="základní",J259,0)</f>
        <v>0</v>
      </c>
      <c r="BF259" s="160">
        <f>IF(N259="snížená",J259,0)</f>
        <v>0</v>
      </c>
      <c r="BG259" s="160">
        <f>IF(N259="zákl. přenesená",J259,0)</f>
        <v>0</v>
      </c>
      <c r="BH259" s="160">
        <f>IF(N259="sníž. přenesená",J259,0)</f>
        <v>0</v>
      </c>
      <c r="BI259" s="160">
        <f>IF(N259="nulová",J259,0)</f>
        <v>0</v>
      </c>
      <c r="BJ259" s="18" t="s">
        <v>78</v>
      </c>
      <c r="BK259" s="160">
        <f>ROUND(I259*H259,2)</f>
        <v>0</v>
      </c>
      <c r="BL259" s="18" t="s">
        <v>218</v>
      </c>
      <c r="BM259" s="159" t="s">
        <v>513</v>
      </c>
    </row>
    <row r="260" spans="1:65" s="12" customFormat="1" ht="22.9" customHeight="1">
      <c r="B260" s="135"/>
      <c r="D260" s="136" t="s">
        <v>70</v>
      </c>
      <c r="E260" s="145" t="s">
        <v>514</v>
      </c>
      <c r="F260" s="145" t="s">
        <v>515</v>
      </c>
      <c r="J260" s="146">
        <f>BK260</f>
        <v>0</v>
      </c>
      <c r="L260" s="135"/>
      <c r="M260" s="139"/>
      <c r="N260" s="140"/>
      <c r="O260" s="140"/>
      <c r="P260" s="141">
        <f>P261</f>
        <v>720.85472000000004</v>
      </c>
      <c r="Q260" s="140"/>
      <c r="R260" s="141">
        <f>R261</f>
        <v>0</v>
      </c>
      <c r="S260" s="140"/>
      <c r="T260" s="142">
        <f>T261</f>
        <v>0</v>
      </c>
      <c r="AR260" s="136" t="s">
        <v>78</v>
      </c>
      <c r="AT260" s="143" t="s">
        <v>70</v>
      </c>
      <c r="AU260" s="143" t="s">
        <v>78</v>
      </c>
      <c r="AY260" s="136" t="s">
        <v>212</v>
      </c>
      <c r="BK260" s="144">
        <f>BK261</f>
        <v>0</v>
      </c>
    </row>
    <row r="261" spans="1:65" s="2" customFormat="1" ht="49.15" customHeight="1">
      <c r="A261" s="30"/>
      <c r="B261" s="147"/>
      <c r="C261" s="148" t="s">
        <v>535</v>
      </c>
      <c r="D261" s="148" t="s">
        <v>214</v>
      </c>
      <c r="E261" s="149" t="s">
        <v>517</v>
      </c>
      <c r="F261" s="150" t="s">
        <v>518</v>
      </c>
      <c r="G261" s="151" t="s">
        <v>301</v>
      </c>
      <c r="H261" s="152">
        <v>487.06400000000002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1.48</v>
      </c>
      <c r="P261" s="157">
        <f>O261*H261</f>
        <v>720.85472000000004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519</v>
      </c>
    </row>
    <row r="262" spans="1:65" s="12" customFormat="1" ht="22.9" customHeight="1">
      <c r="B262" s="135"/>
      <c r="D262" s="136" t="s">
        <v>70</v>
      </c>
      <c r="E262" s="145" t="s">
        <v>520</v>
      </c>
      <c r="F262" s="145" t="s">
        <v>521</v>
      </c>
      <c r="J262" s="146">
        <f>BK262</f>
        <v>0</v>
      </c>
      <c r="L262" s="135"/>
      <c r="M262" s="139"/>
      <c r="N262" s="140"/>
      <c r="O262" s="140"/>
      <c r="P262" s="141">
        <f>SUM(P263:P272)</f>
        <v>31.606116999999998</v>
      </c>
      <c r="Q262" s="140"/>
      <c r="R262" s="141">
        <f>SUM(R263:R272)</f>
        <v>0</v>
      </c>
      <c r="S262" s="140"/>
      <c r="T262" s="142">
        <f>SUM(T263:T272)</f>
        <v>0</v>
      </c>
      <c r="AR262" s="136" t="s">
        <v>78</v>
      </c>
      <c r="AT262" s="143" t="s">
        <v>70</v>
      </c>
      <c r="AU262" s="143" t="s">
        <v>78</v>
      </c>
      <c r="AY262" s="136" t="s">
        <v>212</v>
      </c>
      <c r="BK262" s="144">
        <f>SUM(BK263:BK272)</f>
        <v>0</v>
      </c>
    </row>
    <row r="263" spans="1:65" s="2" customFormat="1" ht="37.9" customHeight="1">
      <c r="A263" s="30"/>
      <c r="B263" s="147"/>
      <c r="C263" s="148" t="s">
        <v>540</v>
      </c>
      <c r="D263" s="148" t="s">
        <v>214</v>
      </c>
      <c r="E263" s="149" t="s">
        <v>523</v>
      </c>
      <c r="F263" s="150" t="s">
        <v>524</v>
      </c>
      <c r="G263" s="151" t="s">
        <v>301</v>
      </c>
      <c r="H263" s="152">
        <v>122.98099999999999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0.03</v>
      </c>
      <c r="P263" s="157">
        <f>O263*H263</f>
        <v>3.6894299999999998</v>
      </c>
      <c r="Q263" s="157">
        <v>0</v>
      </c>
      <c r="R263" s="157">
        <f>Q263*H263</f>
        <v>0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525</v>
      </c>
    </row>
    <row r="264" spans="1:65" s="2" customFormat="1" ht="37.9" customHeight="1">
      <c r="A264" s="30"/>
      <c r="B264" s="147"/>
      <c r="C264" s="148" t="s">
        <v>545</v>
      </c>
      <c r="D264" s="148" t="s">
        <v>214</v>
      </c>
      <c r="E264" s="149" t="s">
        <v>527</v>
      </c>
      <c r="F264" s="150" t="s">
        <v>528</v>
      </c>
      <c r="G264" s="151" t="s">
        <v>301</v>
      </c>
      <c r="H264" s="152">
        <v>4181.3540000000003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2E-3</v>
      </c>
      <c r="P264" s="157">
        <f>O264*H264</f>
        <v>8.3627080000000014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529</v>
      </c>
    </row>
    <row r="265" spans="1:65" s="14" customFormat="1">
      <c r="B265" s="168"/>
      <c r="D265" s="162" t="s">
        <v>220</v>
      </c>
      <c r="F265" s="170" t="s">
        <v>1536</v>
      </c>
      <c r="H265" s="171">
        <v>4181.3540000000003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3</v>
      </c>
      <c r="AX265" s="14" t="s">
        <v>78</v>
      </c>
      <c r="AY265" s="169" t="s">
        <v>212</v>
      </c>
    </row>
    <row r="266" spans="1:65" s="2" customFormat="1" ht="24.2" customHeight="1">
      <c r="A266" s="30"/>
      <c r="B266" s="147"/>
      <c r="C266" s="148" t="s">
        <v>805</v>
      </c>
      <c r="D266" s="148" t="s">
        <v>214</v>
      </c>
      <c r="E266" s="149" t="s">
        <v>532</v>
      </c>
      <c r="F266" s="150" t="s">
        <v>533</v>
      </c>
      <c r="G266" s="151" t="s">
        <v>301</v>
      </c>
      <c r="H266" s="152">
        <v>122.98099999999999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0.159</v>
      </c>
      <c r="P266" s="157">
        <f>O266*H266</f>
        <v>19.553978999999998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534</v>
      </c>
    </row>
    <row r="267" spans="1:65" s="2" customFormat="1" ht="55.5" customHeight="1">
      <c r="A267" s="30"/>
      <c r="B267" s="147"/>
      <c r="C267" s="148" t="s">
        <v>809</v>
      </c>
      <c r="D267" s="148" t="s">
        <v>214</v>
      </c>
      <c r="E267" s="149" t="s">
        <v>536</v>
      </c>
      <c r="F267" s="150" t="s">
        <v>537</v>
      </c>
      <c r="G267" s="151" t="s">
        <v>301</v>
      </c>
      <c r="H267" s="152">
        <v>29.221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</v>
      </c>
      <c r="P267" s="157">
        <f>O267*H267</f>
        <v>0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538</v>
      </c>
    </row>
    <row r="268" spans="1:65" s="14" customFormat="1">
      <c r="B268" s="168"/>
      <c r="D268" s="162" t="s">
        <v>220</v>
      </c>
      <c r="E268" s="169" t="s">
        <v>1</v>
      </c>
      <c r="F268" s="170" t="s">
        <v>1537</v>
      </c>
      <c r="H268" s="171">
        <v>29.221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78</v>
      </c>
      <c r="AY268" s="169" t="s">
        <v>212</v>
      </c>
    </row>
    <row r="269" spans="1:65" s="2" customFormat="1" ht="62.65" customHeight="1">
      <c r="A269" s="30"/>
      <c r="B269" s="147"/>
      <c r="C269" s="148" t="s">
        <v>813</v>
      </c>
      <c r="D269" s="148" t="s">
        <v>214</v>
      </c>
      <c r="E269" s="149" t="s">
        <v>541</v>
      </c>
      <c r="F269" s="150" t="s">
        <v>542</v>
      </c>
      <c r="G269" s="151" t="s">
        <v>301</v>
      </c>
      <c r="H269" s="152">
        <v>41.607999999999997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</v>
      </c>
      <c r="P269" s="157">
        <f>O269*H269</f>
        <v>0</v>
      </c>
      <c r="Q269" s="157">
        <v>0</v>
      </c>
      <c r="R269" s="157">
        <f>Q269*H269</f>
        <v>0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543</v>
      </c>
    </row>
    <row r="270" spans="1:65" s="14" customFormat="1">
      <c r="B270" s="168"/>
      <c r="D270" s="162" t="s">
        <v>220</v>
      </c>
      <c r="E270" s="169" t="s">
        <v>1</v>
      </c>
      <c r="F270" s="170" t="s">
        <v>1538</v>
      </c>
      <c r="H270" s="171">
        <v>41.607999999999997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78</v>
      </c>
      <c r="AY270" s="169" t="s">
        <v>212</v>
      </c>
    </row>
    <row r="271" spans="1:65" s="2" customFormat="1" ht="55.5" customHeight="1">
      <c r="A271" s="30"/>
      <c r="B271" s="147"/>
      <c r="C271" s="148" t="s">
        <v>817</v>
      </c>
      <c r="D271" s="148" t="s">
        <v>214</v>
      </c>
      <c r="E271" s="149" t="s">
        <v>546</v>
      </c>
      <c r="F271" s="150" t="s">
        <v>300</v>
      </c>
      <c r="G271" s="151" t="s">
        <v>301</v>
      </c>
      <c r="H271" s="152">
        <v>51.09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0</v>
      </c>
      <c r="P271" s="157">
        <f>O271*H271</f>
        <v>0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547</v>
      </c>
    </row>
    <row r="272" spans="1:65" s="14" customFormat="1">
      <c r="B272" s="168"/>
      <c r="D272" s="162" t="s">
        <v>220</v>
      </c>
      <c r="E272" s="169" t="s">
        <v>1</v>
      </c>
      <c r="F272" s="170" t="s">
        <v>1539</v>
      </c>
      <c r="H272" s="171">
        <v>51.09</v>
      </c>
      <c r="L272" s="168"/>
      <c r="M272" s="192"/>
      <c r="N272" s="193"/>
      <c r="O272" s="193"/>
      <c r="P272" s="193"/>
      <c r="Q272" s="193"/>
      <c r="R272" s="193"/>
      <c r="S272" s="193"/>
      <c r="T272" s="19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78</v>
      </c>
      <c r="AY272" s="169" t="s">
        <v>212</v>
      </c>
    </row>
    <row r="273" spans="1:31" s="2" customFormat="1" ht="6.95" customHeight="1">
      <c r="A273" s="30"/>
      <c r="B273" s="45"/>
      <c r="C273" s="46"/>
      <c r="D273" s="46"/>
      <c r="E273" s="46"/>
      <c r="F273" s="46"/>
      <c r="G273" s="46"/>
      <c r="H273" s="46"/>
      <c r="I273" s="46"/>
      <c r="J273" s="46"/>
      <c r="K273" s="46"/>
      <c r="L273" s="31"/>
      <c r="M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</row>
  </sheetData>
  <autoFilter ref="C129:K272" xr:uid="{00000000-0009-0000-0000-00000A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304"/>
  <sheetViews>
    <sheetView showGridLines="0" topLeftCell="A115" workbookViewId="0">
      <selection activeCell="I132" sqref="I132:I30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113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712" t="s">
        <v>1540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45764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714" t="str">
        <f>'Rekapitulace stavby'!E14</f>
        <v xml:space="preserve"> </v>
      </c>
      <c r="F18" s="714"/>
      <c r="G18" s="714"/>
      <c r="H18" s="714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716" t="s">
        <v>1</v>
      </c>
      <c r="F27" s="716"/>
      <c r="G27" s="716"/>
      <c r="H27" s="716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ROUND(J129,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ROUND((SUM(BE129:BE303)),  2)</f>
        <v>0</v>
      </c>
      <c r="G33" s="30"/>
      <c r="H33" s="30"/>
      <c r="I33" s="104">
        <v>0.21</v>
      </c>
      <c r="J33" s="103">
        <f>ROUND(((SUM(BE129:BE303))*I33),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ROUND((SUM(BF129:BF303)),  2)</f>
        <v>0</v>
      </c>
      <c r="G34" s="30"/>
      <c r="H34" s="30"/>
      <c r="I34" s="104">
        <v>0.12</v>
      </c>
      <c r="J34" s="103">
        <f>ROUND(((SUM(BF129:BF303))*I34),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ROUND((SUM(BG129:BG303)),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ROUND((SUM(BH129:BH303)),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ROUND((SUM(BI129:BI303)),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712" t="str">
        <f>E9</f>
        <v>SO_02 - Čerpací stanice ČS1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45764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J129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187</v>
      </c>
      <c r="E97" s="118"/>
      <c r="F97" s="118"/>
      <c r="G97" s="118"/>
      <c r="H97" s="118"/>
      <c r="I97" s="118"/>
      <c r="J97" s="119">
        <f>J130</f>
        <v>0</v>
      </c>
      <c r="L97" s="116"/>
    </row>
    <row r="98" spans="1:31" s="10" customFormat="1" ht="19.899999999999999" customHeight="1">
      <c r="B98" s="120"/>
      <c r="D98" s="121" t="s">
        <v>188</v>
      </c>
      <c r="E98" s="122"/>
      <c r="F98" s="122"/>
      <c r="G98" s="122"/>
      <c r="H98" s="122"/>
      <c r="I98" s="122"/>
      <c r="J98" s="123">
        <f>J131</f>
        <v>0</v>
      </c>
      <c r="L98" s="120"/>
    </row>
    <row r="99" spans="1:31" s="10" customFormat="1" ht="19.899999999999999" customHeight="1">
      <c r="B99" s="120"/>
      <c r="D99" s="121" t="s">
        <v>189</v>
      </c>
      <c r="E99" s="122"/>
      <c r="F99" s="122"/>
      <c r="G99" s="122"/>
      <c r="H99" s="122"/>
      <c r="I99" s="122"/>
      <c r="J99" s="123">
        <f>J201</f>
        <v>0</v>
      </c>
      <c r="L99" s="120"/>
    </row>
    <row r="100" spans="1:31" s="10" customFormat="1" ht="19.899999999999999" customHeight="1">
      <c r="B100" s="120"/>
      <c r="D100" s="121" t="s">
        <v>190</v>
      </c>
      <c r="E100" s="122"/>
      <c r="F100" s="122"/>
      <c r="G100" s="122"/>
      <c r="H100" s="122"/>
      <c r="I100" s="122"/>
      <c r="J100" s="123">
        <f>J213</f>
        <v>0</v>
      </c>
      <c r="L100" s="120"/>
    </row>
    <row r="101" spans="1:31" s="10" customFormat="1" ht="19.899999999999999" customHeight="1">
      <c r="B101" s="120"/>
      <c r="D101" s="121" t="s">
        <v>191</v>
      </c>
      <c r="E101" s="122"/>
      <c r="F101" s="122"/>
      <c r="G101" s="122"/>
      <c r="H101" s="122"/>
      <c r="I101" s="122"/>
      <c r="J101" s="123">
        <f>J219</f>
        <v>0</v>
      </c>
      <c r="L101" s="120"/>
    </row>
    <row r="102" spans="1:31" s="10" customFormat="1" ht="19.899999999999999" customHeight="1">
      <c r="B102" s="120"/>
      <c r="D102" s="121" t="s">
        <v>192</v>
      </c>
      <c r="E102" s="122"/>
      <c r="F102" s="122"/>
      <c r="G102" s="122"/>
      <c r="H102" s="122"/>
      <c r="I102" s="122"/>
      <c r="J102" s="123">
        <f>J222</f>
        <v>0</v>
      </c>
      <c r="L102" s="120"/>
    </row>
    <row r="103" spans="1:31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J245</f>
        <v>0</v>
      </c>
      <c r="L103" s="120"/>
    </row>
    <row r="104" spans="1:31" s="10" customFormat="1" ht="19.899999999999999" customHeight="1">
      <c r="B104" s="120"/>
      <c r="D104" s="121" t="s">
        <v>194</v>
      </c>
      <c r="E104" s="122"/>
      <c r="F104" s="122"/>
      <c r="G104" s="122"/>
      <c r="H104" s="122"/>
      <c r="I104" s="122"/>
      <c r="J104" s="123">
        <f>J256</f>
        <v>0</v>
      </c>
      <c r="L104" s="120"/>
    </row>
    <row r="105" spans="1:31" s="10" customFormat="1" ht="19.899999999999999" customHeight="1">
      <c r="B105" s="120"/>
      <c r="D105" s="121" t="s">
        <v>196</v>
      </c>
      <c r="E105" s="122"/>
      <c r="F105" s="122"/>
      <c r="G105" s="122"/>
      <c r="H105" s="122"/>
      <c r="I105" s="122"/>
      <c r="J105" s="123">
        <f>J273</f>
        <v>0</v>
      </c>
      <c r="L105" s="120"/>
    </row>
    <row r="106" spans="1:31" s="10" customFormat="1" ht="14.85" customHeight="1">
      <c r="B106" s="120"/>
      <c r="D106" s="121" t="s">
        <v>1541</v>
      </c>
      <c r="E106" s="122"/>
      <c r="F106" s="122"/>
      <c r="G106" s="122"/>
      <c r="H106" s="122"/>
      <c r="I106" s="122"/>
      <c r="J106" s="123">
        <f>J284</f>
        <v>0</v>
      </c>
      <c r="L106" s="120"/>
    </row>
    <row r="107" spans="1:31" s="9" customFormat="1" ht="24.95" customHeight="1">
      <c r="B107" s="116"/>
      <c r="D107" s="117" t="s">
        <v>1542</v>
      </c>
      <c r="E107" s="118"/>
      <c r="F107" s="118"/>
      <c r="G107" s="118"/>
      <c r="H107" s="118"/>
      <c r="I107" s="118"/>
      <c r="J107" s="119">
        <f>J286</f>
        <v>0</v>
      </c>
      <c r="L107" s="116"/>
    </row>
    <row r="108" spans="1:31" s="10" customFormat="1" ht="19.899999999999999" customHeight="1">
      <c r="B108" s="120"/>
      <c r="D108" s="121" t="s">
        <v>1543</v>
      </c>
      <c r="E108" s="122"/>
      <c r="F108" s="122"/>
      <c r="G108" s="122"/>
      <c r="H108" s="122"/>
      <c r="I108" s="122"/>
      <c r="J108" s="123">
        <f>J287</f>
        <v>0</v>
      </c>
      <c r="L108" s="120"/>
    </row>
    <row r="109" spans="1:31" s="10" customFormat="1" ht="19.899999999999999" customHeight="1">
      <c r="B109" s="120"/>
      <c r="D109" s="121" t="s">
        <v>1544</v>
      </c>
      <c r="E109" s="122"/>
      <c r="F109" s="122"/>
      <c r="G109" s="122"/>
      <c r="H109" s="122"/>
      <c r="I109" s="122"/>
      <c r="J109" s="123">
        <f>J300</f>
        <v>0</v>
      </c>
      <c r="L109" s="120"/>
    </row>
    <row r="110" spans="1:31" s="2" customFormat="1" ht="21.7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5" spans="1:31" s="2" customFormat="1" ht="6.95" customHeight="1">
      <c r="A115" s="30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24.95" customHeight="1">
      <c r="A116" s="30"/>
      <c r="B116" s="31"/>
      <c r="C116" s="22" t="s">
        <v>197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2" customHeight="1">
      <c r="A118" s="30"/>
      <c r="B118" s="31"/>
      <c r="C118" s="27" t="s">
        <v>13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16.5" customHeight="1">
      <c r="A119" s="30"/>
      <c r="B119" s="31"/>
      <c r="C119" s="30"/>
      <c r="D119" s="30"/>
      <c r="E119" s="721" t="str">
        <f>E7</f>
        <v>Kanalizace Dvůr Králové nad Labem - Verdek</v>
      </c>
      <c r="F119" s="722"/>
      <c r="G119" s="722"/>
      <c r="H119" s="722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178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712" t="str">
        <f>E9</f>
        <v>SO_02 - Čerpací stanice ČS1</v>
      </c>
      <c r="F121" s="720"/>
      <c r="G121" s="720"/>
      <c r="H121" s="72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F12</f>
        <v xml:space="preserve"> </v>
      </c>
      <c r="G123" s="30"/>
      <c r="H123" s="30"/>
      <c r="I123" s="27" t="s">
        <v>19</v>
      </c>
      <c r="J123" s="53">
        <f>IF(J12="","",J12)</f>
        <v>45764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E15</f>
        <v xml:space="preserve"> </v>
      </c>
      <c r="G125" s="30"/>
      <c r="H125" s="30"/>
      <c r="I125" s="27" t="s">
        <v>25</v>
      </c>
      <c r="J125" s="28" t="str">
        <f>E21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IF(E18="","",E18)</f>
        <v xml:space="preserve"> </v>
      </c>
      <c r="G126" s="30"/>
      <c r="H126" s="30"/>
      <c r="I126" s="27" t="s">
        <v>28</v>
      </c>
      <c r="J126" s="28" t="str">
        <f>E24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P130+P286</f>
        <v>478.38844900000009</v>
      </c>
      <c r="Q129" s="64"/>
      <c r="R129" s="132">
        <f>R130+R286</f>
        <v>164.56212870000005</v>
      </c>
      <c r="S129" s="64"/>
      <c r="T129" s="133">
        <f>T130+T286</f>
        <v>58.300800000000002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BK130+BK286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P131+P201+P213+P219+P222+P245+P256+P273</f>
        <v>456.72193700000008</v>
      </c>
      <c r="Q130" s="140"/>
      <c r="R130" s="141">
        <f>R131+R201+R213+R219+R222+R245+R256+R273</f>
        <v>164.41656900000004</v>
      </c>
      <c r="S130" s="140"/>
      <c r="T130" s="142">
        <f>T131+T201+T213+T219+T222+T245+T256+T273</f>
        <v>58.300800000000002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BK131+BK201+BK213+BK219+BK222+BK245+BK256+BK273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SUM(P132:P200)</f>
        <v>295.44185400000003</v>
      </c>
      <c r="Q131" s="140"/>
      <c r="R131" s="141">
        <f>SUM(R132:R200)</f>
        <v>132.64766760000001</v>
      </c>
      <c r="S131" s="140"/>
      <c r="T131" s="142">
        <f>SUM(T132:T200)</f>
        <v>58.264200000000002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SUM(BK132:BK200)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215</v>
      </c>
      <c r="F132" s="150" t="s">
        <v>216</v>
      </c>
      <c r="G132" s="151" t="s">
        <v>217</v>
      </c>
      <c r="H132" s="152">
        <v>27.64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7.8E-2</v>
      </c>
      <c r="P132" s="157">
        <f>O132*H132</f>
        <v>2.1559200000000001</v>
      </c>
      <c r="Q132" s="157">
        <v>0</v>
      </c>
      <c r="R132" s="157">
        <f>Q132*H132</f>
        <v>0</v>
      </c>
      <c r="S132" s="157">
        <v>0.5</v>
      </c>
      <c r="T132" s="158">
        <f>S132*H132</f>
        <v>13.82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1545</v>
      </c>
    </row>
    <row r="133" spans="1:65" s="13" customFormat="1">
      <c r="B133" s="161"/>
      <c r="D133" s="162" t="s">
        <v>220</v>
      </c>
      <c r="E133" s="163" t="s">
        <v>1</v>
      </c>
      <c r="F133" s="164" t="s">
        <v>1546</v>
      </c>
      <c r="H133" s="163" t="s">
        <v>1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3" t="s">
        <v>220</v>
      </c>
      <c r="AU133" s="163" t="s">
        <v>80</v>
      </c>
      <c r="AV133" s="13" t="s">
        <v>78</v>
      </c>
      <c r="AW133" s="13" t="s">
        <v>27</v>
      </c>
      <c r="AX133" s="13" t="s">
        <v>71</v>
      </c>
      <c r="AY133" s="163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1547</v>
      </c>
      <c r="H134" s="171">
        <v>27.64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78</v>
      </c>
      <c r="AY134" s="169" t="s">
        <v>212</v>
      </c>
    </row>
    <row r="135" spans="1:65" s="2" customFormat="1" ht="66.75" customHeight="1">
      <c r="A135" s="30"/>
      <c r="B135" s="147"/>
      <c r="C135" s="148" t="s">
        <v>80</v>
      </c>
      <c r="D135" s="148" t="s">
        <v>214</v>
      </c>
      <c r="E135" s="149" t="s">
        <v>630</v>
      </c>
      <c r="F135" s="150" t="s">
        <v>631</v>
      </c>
      <c r="G135" s="151" t="s">
        <v>217</v>
      </c>
      <c r="H135" s="152">
        <v>35.28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0.11899999999999999</v>
      </c>
      <c r="P135" s="157">
        <f>O135*H135</f>
        <v>4.1983199999999998</v>
      </c>
      <c r="Q135" s="157">
        <v>0</v>
      </c>
      <c r="R135" s="157">
        <f>Q135*H135</f>
        <v>0</v>
      </c>
      <c r="S135" s="157">
        <v>0.44</v>
      </c>
      <c r="T135" s="158">
        <f>S135*H135</f>
        <v>15.523200000000001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1548</v>
      </c>
    </row>
    <row r="136" spans="1:65" s="13" customFormat="1">
      <c r="B136" s="161"/>
      <c r="D136" s="162" t="s">
        <v>220</v>
      </c>
      <c r="E136" s="163" t="s">
        <v>1</v>
      </c>
      <c r="F136" s="164" t="s">
        <v>633</v>
      </c>
      <c r="H136" s="163" t="s">
        <v>1</v>
      </c>
      <c r="L136" s="161"/>
      <c r="M136" s="165"/>
      <c r="N136" s="166"/>
      <c r="O136" s="166"/>
      <c r="P136" s="166"/>
      <c r="Q136" s="166"/>
      <c r="R136" s="166"/>
      <c r="S136" s="166"/>
      <c r="T136" s="167"/>
      <c r="AT136" s="163" t="s">
        <v>220</v>
      </c>
      <c r="AU136" s="163" t="s">
        <v>80</v>
      </c>
      <c r="AV136" s="13" t="s">
        <v>78</v>
      </c>
      <c r="AW136" s="13" t="s">
        <v>27</v>
      </c>
      <c r="AX136" s="13" t="s">
        <v>71</v>
      </c>
      <c r="AY136" s="163" t="s">
        <v>212</v>
      </c>
    </row>
    <row r="137" spans="1:65" s="14" customFormat="1">
      <c r="B137" s="168"/>
      <c r="D137" s="162" t="s">
        <v>220</v>
      </c>
      <c r="E137" s="169" t="s">
        <v>1</v>
      </c>
      <c r="F137" s="170" t="s">
        <v>1549</v>
      </c>
      <c r="H137" s="171">
        <v>35.28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78</v>
      </c>
      <c r="AY137" s="169" t="s">
        <v>212</v>
      </c>
    </row>
    <row r="138" spans="1:65" s="2" customFormat="1" ht="62.65" customHeight="1">
      <c r="A138" s="30"/>
      <c r="B138" s="147"/>
      <c r="C138" s="148" t="s">
        <v>226</v>
      </c>
      <c r="D138" s="148" t="s">
        <v>214</v>
      </c>
      <c r="E138" s="149" t="s">
        <v>223</v>
      </c>
      <c r="F138" s="150" t="s">
        <v>224</v>
      </c>
      <c r="G138" s="151" t="s">
        <v>217</v>
      </c>
      <c r="H138" s="152">
        <v>29.36</v>
      </c>
      <c r="I138" s="153"/>
      <c r="J138" s="153">
        <f>ROUND(I138*H138,2)</f>
        <v>0</v>
      </c>
      <c r="K138" s="154"/>
      <c r="L138" s="31"/>
      <c r="M138" s="155" t="s">
        <v>1</v>
      </c>
      <c r="N138" s="156" t="s">
        <v>36</v>
      </c>
      <c r="O138" s="157">
        <v>0.19400000000000001</v>
      </c>
      <c r="P138" s="157">
        <f>O138*H138</f>
        <v>5.6958400000000005</v>
      </c>
      <c r="Q138" s="157">
        <v>0</v>
      </c>
      <c r="R138" s="157">
        <f>Q138*H138</f>
        <v>0</v>
      </c>
      <c r="S138" s="157">
        <v>0.32500000000000001</v>
      </c>
      <c r="T138" s="158">
        <f>S138*H138</f>
        <v>9.5419999999999998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80</v>
      </c>
      <c r="AY138" s="18" t="s">
        <v>212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8" t="s">
        <v>78</v>
      </c>
      <c r="BK138" s="160">
        <f>ROUND(I138*H138,2)</f>
        <v>0</v>
      </c>
      <c r="BL138" s="18" t="s">
        <v>218</v>
      </c>
      <c r="BM138" s="159" t="s">
        <v>1550</v>
      </c>
    </row>
    <row r="139" spans="1:65" s="13" customFormat="1">
      <c r="B139" s="161"/>
      <c r="D139" s="162" t="s">
        <v>220</v>
      </c>
      <c r="E139" s="163" t="s">
        <v>1</v>
      </c>
      <c r="F139" s="164" t="s">
        <v>637</v>
      </c>
      <c r="H139" s="163" t="s">
        <v>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3" t="s">
        <v>220</v>
      </c>
      <c r="AU139" s="163" t="s">
        <v>80</v>
      </c>
      <c r="AV139" s="13" t="s">
        <v>78</v>
      </c>
      <c r="AW139" s="13" t="s">
        <v>27</v>
      </c>
      <c r="AX139" s="13" t="s">
        <v>71</v>
      </c>
      <c r="AY139" s="163" t="s">
        <v>212</v>
      </c>
    </row>
    <row r="140" spans="1:65" s="14" customFormat="1">
      <c r="B140" s="168"/>
      <c r="D140" s="162" t="s">
        <v>220</v>
      </c>
      <c r="E140" s="169" t="s">
        <v>1</v>
      </c>
      <c r="F140" s="170" t="s">
        <v>1551</v>
      </c>
      <c r="H140" s="171">
        <v>29.36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55.5" customHeight="1">
      <c r="A141" s="30"/>
      <c r="B141" s="147"/>
      <c r="C141" s="148" t="s">
        <v>218</v>
      </c>
      <c r="D141" s="148" t="s">
        <v>214</v>
      </c>
      <c r="E141" s="149" t="s">
        <v>641</v>
      </c>
      <c r="F141" s="150" t="s">
        <v>642</v>
      </c>
      <c r="G141" s="151" t="s">
        <v>217</v>
      </c>
      <c r="H141" s="152">
        <v>64.2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7.8E-2</v>
      </c>
      <c r="P141" s="157">
        <f>O141*H141</f>
        <v>5.0076000000000001</v>
      </c>
      <c r="Q141" s="157">
        <v>0</v>
      </c>
      <c r="R141" s="157">
        <f>Q141*H141</f>
        <v>0</v>
      </c>
      <c r="S141" s="157">
        <v>0.22</v>
      </c>
      <c r="T141" s="158">
        <f>S141*H141</f>
        <v>14.124000000000001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1552</v>
      </c>
    </row>
    <row r="142" spans="1:65" s="13" customFormat="1">
      <c r="B142" s="161"/>
      <c r="D142" s="162" t="s">
        <v>220</v>
      </c>
      <c r="E142" s="163" t="s">
        <v>1</v>
      </c>
      <c r="F142" s="164" t="s">
        <v>644</v>
      </c>
      <c r="H142" s="163" t="s">
        <v>1</v>
      </c>
      <c r="L142" s="161"/>
      <c r="M142" s="165"/>
      <c r="N142" s="166"/>
      <c r="O142" s="166"/>
      <c r="P142" s="166"/>
      <c r="Q142" s="166"/>
      <c r="R142" s="166"/>
      <c r="S142" s="166"/>
      <c r="T142" s="167"/>
      <c r="AT142" s="163" t="s">
        <v>220</v>
      </c>
      <c r="AU142" s="163" t="s">
        <v>80</v>
      </c>
      <c r="AV142" s="13" t="s">
        <v>78</v>
      </c>
      <c r="AW142" s="13" t="s">
        <v>27</v>
      </c>
      <c r="AX142" s="13" t="s">
        <v>71</v>
      </c>
      <c r="AY142" s="163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1553</v>
      </c>
      <c r="H143" s="171">
        <v>33.04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6" customFormat="1">
      <c r="B144" s="195"/>
      <c r="D144" s="162" t="s">
        <v>220</v>
      </c>
      <c r="E144" s="196" t="s">
        <v>1</v>
      </c>
      <c r="F144" s="197" t="s">
        <v>648</v>
      </c>
      <c r="H144" s="198">
        <v>33.04</v>
      </c>
      <c r="L144" s="195"/>
      <c r="M144" s="199"/>
      <c r="N144" s="200"/>
      <c r="O144" s="200"/>
      <c r="P144" s="200"/>
      <c r="Q144" s="200"/>
      <c r="R144" s="200"/>
      <c r="S144" s="200"/>
      <c r="T144" s="201"/>
      <c r="AT144" s="196" t="s">
        <v>220</v>
      </c>
      <c r="AU144" s="196" t="s">
        <v>80</v>
      </c>
      <c r="AV144" s="16" t="s">
        <v>226</v>
      </c>
      <c r="AW144" s="16" t="s">
        <v>27</v>
      </c>
      <c r="AX144" s="16" t="s">
        <v>71</v>
      </c>
      <c r="AY144" s="196" t="s">
        <v>212</v>
      </c>
    </row>
    <row r="145" spans="1:65" s="13" customFormat="1">
      <c r="B145" s="161"/>
      <c r="D145" s="162" t="s">
        <v>220</v>
      </c>
      <c r="E145" s="163" t="s">
        <v>1</v>
      </c>
      <c r="F145" s="164" t="s">
        <v>1554</v>
      </c>
      <c r="H145" s="163" t="s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3" t="s">
        <v>220</v>
      </c>
      <c r="AU145" s="163" t="s">
        <v>80</v>
      </c>
      <c r="AV145" s="13" t="s">
        <v>78</v>
      </c>
      <c r="AW145" s="13" t="s">
        <v>27</v>
      </c>
      <c r="AX145" s="13" t="s">
        <v>71</v>
      </c>
      <c r="AY145" s="163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1555</v>
      </c>
      <c r="H146" s="171">
        <v>31.16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6" customFormat="1">
      <c r="B147" s="195"/>
      <c r="D147" s="162" t="s">
        <v>220</v>
      </c>
      <c r="E147" s="196" t="s">
        <v>1</v>
      </c>
      <c r="F147" s="197" t="s">
        <v>648</v>
      </c>
      <c r="H147" s="198">
        <v>31.16</v>
      </c>
      <c r="L147" s="195"/>
      <c r="M147" s="199"/>
      <c r="N147" s="200"/>
      <c r="O147" s="200"/>
      <c r="P147" s="200"/>
      <c r="Q147" s="200"/>
      <c r="R147" s="200"/>
      <c r="S147" s="200"/>
      <c r="T147" s="201"/>
      <c r="AT147" s="196" t="s">
        <v>220</v>
      </c>
      <c r="AU147" s="196" t="s">
        <v>80</v>
      </c>
      <c r="AV147" s="16" t="s">
        <v>226</v>
      </c>
      <c r="AW147" s="16" t="s">
        <v>27</v>
      </c>
      <c r="AX147" s="16" t="s">
        <v>71</v>
      </c>
      <c r="AY147" s="196" t="s">
        <v>212</v>
      </c>
    </row>
    <row r="148" spans="1:65" s="15" customFormat="1">
      <c r="B148" s="175"/>
      <c r="D148" s="162" t="s">
        <v>220</v>
      </c>
      <c r="E148" s="176" t="s">
        <v>1</v>
      </c>
      <c r="F148" s="177" t="s">
        <v>233</v>
      </c>
      <c r="H148" s="178">
        <v>64.2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220</v>
      </c>
      <c r="AU148" s="176" t="s">
        <v>80</v>
      </c>
      <c r="AV148" s="15" t="s">
        <v>218</v>
      </c>
      <c r="AW148" s="15" t="s">
        <v>27</v>
      </c>
      <c r="AX148" s="15" t="s">
        <v>78</v>
      </c>
      <c r="AY148" s="176" t="s">
        <v>212</v>
      </c>
    </row>
    <row r="149" spans="1:65" s="2" customFormat="1" ht="55.5" customHeight="1">
      <c r="A149" s="30"/>
      <c r="B149" s="147"/>
      <c r="C149" s="148" t="s">
        <v>234</v>
      </c>
      <c r="D149" s="148" t="s">
        <v>214</v>
      </c>
      <c r="E149" s="149" t="s">
        <v>230</v>
      </c>
      <c r="F149" s="150" t="s">
        <v>231</v>
      </c>
      <c r="G149" s="151" t="s">
        <v>217</v>
      </c>
      <c r="H149" s="152">
        <v>35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8.9999999999999993E-3</v>
      </c>
      <c r="P149" s="157">
        <f>O149*H149</f>
        <v>0.315</v>
      </c>
      <c r="Q149" s="157">
        <v>9.0000000000000006E-5</v>
      </c>
      <c r="R149" s="157">
        <f>Q149*H149</f>
        <v>3.15E-3</v>
      </c>
      <c r="S149" s="157">
        <v>0.115</v>
      </c>
      <c r="T149" s="158">
        <f>S149*H149</f>
        <v>4.0250000000000004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1556</v>
      </c>
    </row>
    <row r="150" spans="1:65" s="13" customFormat="1">
      <c r="B150" s="161"/>
      <c r="D150" s="162" t="s">
        <v>220</v>
      </c>
      <c r="E150" s="163" t="s">
        <v>1</v>
      </c>
      <c r="F150" s="164" t="s">
        <v>653</v>
      </c>
      <c r="H150" s="163" t="s">
        <v>1</v>
      </c>
      <c r="L150" s="161"/>
      <c r="M150" s="165"/>
      <c r="N150" s="166"/>
      <c r="O150" s="166"/>
      <c r="P150" s="166"/>
      <c r="Q150" s="166"/>
      <c r="R150" s="166"/>
      <c r="S150" s="166"/>
      <c r="T150" s="167"/>
      <c r="AT150" s="163" t="s">
        <v>220</v>
      </c>
      <c r="AU150" s="163" t="s">
        <v>80</v>
      </c>
      <c r="AV150" s="13" t="s">
        <v>78</v>
      </c>
      <c r="AW150" s="13" t="s">
        <v>27</v>
      </c>
      <c r="AX150" s="13" t="s">
        <v>71</v>
      </c>
      <c r="AY150" s="163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1557</v>
      </c>
      <c r="H151" s="171">
        <v>35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78</v>
      </c>
      <c r="AY151" s="169" t="s">
        <v>212</v>
      </c>
    </row>
    <row r="152" spans="1:65" s="2" customFormat="1" ht="49.15" customHeight="1">
      <c r="A152" s="30"/>
      <c r="B152" s="147"/>
      <c r="C152" s="148" t="s">
        <v>240</v>
      </c>
      <c r="D152" s="148" t="s">
        <v>214</v>
      </c>
      <c r="E152" s="149" t="s">
        <v>657</v>
      </c>
      <c r="F152" s="150" t="s">
        <v>658</v>
      </c>
      <c r="G152" s="151" t="s">
        <v>249</v>
      </c>
      <c r="H152" s="152">
        <v>6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0.13300000000000001</v>
      </c>
      <c r="P152" s="157">
        <f>O152*H152</f>
        <v>0.79800000000000004</v>
      </c>
      <c r="Q152" s="157">
        <v>0</v>
      </c>
      <c r="R152" s="157">
        <f>Q152*H152</f>
        <v>0</v>
      </c>
      <c r="S152" s="157">
        <v>0.20499999999999999</v>
      </c>
      <c r="T152" s="158">
        <f>S152*H152</f>
        <v>1.23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1558</v>
      </c>
    </row>
    <row r="153" spans="1:65" s="14" customFormat="1">
      <c r="B153" s="168"/>
      <c r="D153" s="162" t="s">
        <v>220</v>
      </c>
      <c r="E153" s="169" t="s">
        <v>1</v>
      </c>
      <c r="F153" s="170" t="s">
        <v>1559</v>
      </c>
      <c r="H153" s="171">
        <v>6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220</v>
      </c>
      <c r="AU153" s="169" t="s">
        <v>80</v>
      </c>
      <c r="AV153" s="14" t="s">
        <v>80</v>
      </c>
      <c r="AW153" s="14" t="s">
        <v>27</v>
      </c>
      <c r="AX153" s="14" t="s">
        <v>78</v>
      </c>
      <c r="AY153" s="169" t="s">
        <v>212</v>
      </c>
    </row>
    <row r="154" spans="1:65" s="2" customFormat="1" ht="24.2" customHeight="1">
      <c r="A154" s="30"/>
      <c r="B154" s="147"/>
      <c r="C154" s="148" t="s">
        <v>246</v>
      </c>
      <c r="D154" s="148" t="s">
        <v>214</v>
      </c>
      <c r="E154" s="149" t="s">
        <v>235</v>
      </c>
      <c r="F154" s="150" t="s">
        <v>1560</v>
      </c>
      <c r="G154" s="151" t="s">
        <v>237</v>
      </c>
      <c r="H154" s="152">
        <v>100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0.2</v>
      </c>
      <c r="P154" s="157">
        <f>O154*H154</f>
        <v>20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1561</v>
      </c>
    </row>
    <row r="155" spans="1:65" s="14" customFormat="1">
      <c r="B155" s="168"/>
      <c r="D155" s="162" t="s">
        <v>220</v>
      </c>
      <c r="E155" s="169" t="s">
        <v>1</v>
      </c>
      <c r="F155" s="170" t="s">
        <v>1562</v>
      </c>
      <c r="H155" s="171">
        <v>100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78</v>
      </c>
      <c r="AY155" s="169" t="s">
        <v>212</v>
      </c>
    </row>
    <row r="156" spans="1:65" s="2" customFormat="1" ht="24.2" customHeight="1">
      <c r="A156" s="30"/>
      <c r="B156" s="147"/>
      <c r="C156" s="148" t="s">
        <v>252</v>
      </c>
      <c r="D156" s="148" t="s">
        <v>214</v>
      </c>
      <c r="E156" s="149" t="s">
        <v>241</v>
      </c>
      <c r="F156" s="150" t="s">
        <v>1563</v>
      </c>
      <c r="G156" s="151" t="s">
        <v>243</v>
      </c>
      <c r="H156" s="152">
        <v>20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0</v>
      </c>
      <c r="P156" s="157">
        <f>O156*H156</f>
        <v>0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1564</v>
      </c>
    </row>
    <row r="157" spans="1:65" s="2" customFormat="1" ht="24.2" customHeight="1">
      <c r="A157" s="30"/>
      <c r="B157" s="147"/>
      <c r="C157" s="148" t="s">
        <v>257</v>
      </c>
      <c r="D157" s="148" t="s">
        <v>214</v>
      </c>
      <c r="E157" s="149" t="s">
        <v>258</v>
      </c>
      <c r="F157" s="150" t="s">
        <v>259</v>
      </c>
      <c r="G157" s="151" t="s">
        <v>217</v>
      </c>
      <c r="H157" s="152">
        <v>5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1.9E-2</v>
      </c>
      <c r="P157" s="157">
        <f>O157*H157</f>
        <v>9.5000000000000001E-2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1565</v>
      </c>
    </row>
    <row r="158" spans="1:65" s="14" customFormat="1">
      <c r="B158" s="168"/>
      <c r="D158" s="162" t="s">
        <v>220</v>
      </c>
      <c r="E158" s="169" t="s">
        <v>1</v>
      </c>
      <c r="F158" s="170" t="s">
        <v>1566</v>
      </c>
      <c r="H158" s="171">
        <v>5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44.25" customHeight="1">
      <c r="A159" s="30"/>
      <c r="B159" s="147"/>
      <c r="C159" s="148" t="s">
        <v>262</v>
      </c>
      <c r="D159" s="148" t="s">
        <v>214</v>
      </c>
      <c r="E159" s="149" t="s">
        <v>1567</v>
      </c>
      <c r="F159" s="150" t="s">
        <v>1568</v>
      </c>
      <c r="G159" s="151" t="s">
        <v>265</v>
      </c>
      <c r="H159" s="152">
        <v>97.02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0.67600000000000005</v>
      </c>
      <c r="P159" s="157">
        <f>O159*H159</f>
        <v>65.585520000000002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1569</v>
      </c>
    </row>
    <row r="160" spans="1:65" s="13" customFormat="1">
      <c r="B160" s="161"/>
      <c r="D160" s="162" t="s">
        <v>220</v>
      </c>
      <c r="E160" s="163" t="s">
        <v>1</v>
      </c>
      <c r="F160" s="164" t="s">
        <v>1570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1571</v>
      </c>
      <c r="H161" s="171">
        <v>97.02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49.15" customHeight="1">
      <c r="A162" s="30"/>
      <c r="B162" s="147"/>
      <c r="C162" s="148" t="s">
        <v>269</v>
      </c>
      <c r="D162" s="148" t="s">
        <v>214</v>
      </c>
      <c r="E162" s="149" t="s">
        <v>1572</v>
      </c>
      <c r="F162" s="150" t="s">
        <v>1573</v>
      </c>
      <c r="G162" s="151" t="s">
        <v>265</v>
      </c>
      <c r="H162" s="152">
        <v>7.5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4.048</v>
      </c>
      <c r="P162" s="157">
        <f>O162*H162</f>
        <v>30.36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1574</v>
      </c>
    </row>
    <row r="163" spans="1:65" s="14" customFormat="1">
      <c r="B163" s="168"/>
      <c r="D163" s="162" t="s">
        <v>220</v>
      </c>
      <c r="E163" s="169" t="s">
        <v>1</v>
      </c>
      <c r="F163" s="170" t="s">
        <v>1575</v>
      </c>
      <c r="H163" s="171">
        <v>7.5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49.15" customHeight="1">
      <c r="A164" s="30"/>
      <c r="B164" s="147"/>
      <c r="C164" s="148" t="s">
        <v>8</v>
      </c>
      <c r="D164" s="148" t="s">
        <v>214</v>
      </c>
      <c r="E164" s="149" t="s">
        <v>1576</v>
      </c>
      <c r="F164" s="150" t="s">
        <v>1577</v>
      </c>
      <c r="G164" s="151" t="s">
        <v>265</v>
      </c>
      <c r="H164" s="152">
        <v>15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0.53800000000000003</v>
      </c>
      <c r="P164" s="157">
        <f>O164*H164</f>
        <v>8.07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1578</v>
      </c>
    </row>
    <row r="165" spans="1:65" s="14" customFormat="1">
      <c r="B165" s="168"/>
      <c r="D165" s="162" t="s">
        <v>220</v>
      </c>
      <c r="E165" s="169" t="s">
        <v>1</v>
      </c>
      <c r="F165" s="170" t="s">
        <v>1579</v>
      </c>
      <c r="H165" s="171">
        <v>15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24.2" customHeight="1">
      <c r="A166" s="30"/>
      <c r="B166" s="147"/>
      <c r="C166" s="148" t="s">
        <v>279</v>
      </c>
      <c r="D166" s="148" t="s">
        <v>214</v>
      </c>
      <c r="E166" s="149" t="s">
        <v>1580</v>
      </c>
      <c r="F166" s="150" t="s">
        <v>1581</v>
      </c>
      <c r="G166" s="151" t="s">
        <v>217</v>
      </c>
      <c r="H166" s="152">
        <v>92.4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0.36199999999999999</v>
      </c>
      <c r="P166" s="157">
        <f>O166*H166</f>
        <v>33.448799999999999</v>
      </c>
      <c r="Q166" s="157">
        <v>1.49E-3</v>
      </c>
      <c r="R166" s="157">
        <f>Q166*H166</f>
        <v>0.13767600000000002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1582</v>
      </c>
    </row>
    <row r="167" spans="1:65" s="14" customFormat="1">
      <c r="B167" s="168"/>
      <c r="D167" s="162" t="s">
        <v>220</v>
      </c>
      <c r="E167" s="169" t="s">
        <v>1</v>
      </c>
      <c r="F167" s="170" t="s">
        <v>1583</v>
      </c>
      <c r="H167" s="171">
        <v>92.4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44.25" customHeight="1">
      <c r="A168" s="30"/>
      <c r="B168" s="147"/>
      <c r="C168" s="148" t="s">
        <v>283</v>
      </c>
      <c r="D168" s="148" t="s">
        <v>214</v>
      </c>
      <c r="E168" s="149" t="s">
        <v>1584</v>
      </c>
      <c r="F168" s="150" t="s">
        <v>1585</v>
      </c>
      <c r="G168" s="151" t="s">
        <v>217</v>
      </c>
      <c r="H168" s="152">
        <v>92.4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0.19400000000000001</v>
      </c>
      <c r="P168" s="157">
        <f>O168*H168</f>
        <v>17.925600000000003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1586</v>
      </c>
    </row>
    <row r="169" spans="1:65" s="2" customFormat="1" ht="37.9" customHeight="1">
      <c r="A169" s="30"/>
      <c r="B169" s="147"/>
      <c r="C169" s="148" t="s">
        <v>289</v>
      </c>
      <c r="D169" s="148" t="s">
        <v>214</v>
      </c>
      <c r="E169" s="149" t="s">
        <v>1587</v>
      </c>
      <c r="F169" s="150" t="s">
        <v>1588</v>
      </c>
      <c r="G169" s="151" t="s">
        <v>265</v>
      </c>
      <c r="H169" s="152">
        <v>97.02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0.16800000000000001</v>
      </c>
      <c r="P169" s="157">
        <f>O169*H169</f>
        <v>16.29936</v>
      </c>
      <c r="Q169" s="157">
        <v>1.39E-3</v>
      </c>
      <c r="R169" s="157">
        <f>Q169*H169</f>
        <v>0.1348578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1589</v>
      </c>
    </row>
    <row r="170" spans="1:65" s="14" customFormat="1">
      <c r="B170" s="168"/>
      <c r="D170" s="162" t="s">
        <v>220</v>
      </c>
      <c r="E170" s="169" t="s">
        <v>1</v>
      </c>
      <c r="F170" s="170" t="s">
        <v>1571</v>
      </c>
      <c r="H170" s="171">
        <v>97.02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49.15" customHeight="1">
      <c r="A171" s="30"/>
      <c r="B171" s="147"/>
      <c r="C171" s="148" t="s">
        <v>294</v>
      </c>
      <c r="D171" s="148" t="s">
        <v>214</v>
      </c>
      <c r="E171" s="149" t="s">
        <v>1590</v>
      </c>
      <c r="F171" s="150" t="s">
        <v>1591</v>
      </c>
      <c r="G171" s="151" t="s">
        <v>265</v>
      </c>
      <c r="H171" s="152">
        <v>97.02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0.26700000000000002</v>
      </c>
      <c r="P171" s="157">
        <f>O171*H171</f>
        <v>25.904340000000001</v>
      </c>
      <c r="Q171" s="157">
        <v>1.4400000000000001E-3</v>
      </c>
      <c r="R171" s="157">
        <f>Q171*H171</f>
        <v>0.13970879999999999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1592</v>
      </c>
    </row>
    <row r="172" spans="1:65" s="2" customFormat="1" ht="37.9" customHeight="1">
      <c r="A172" s="30"/>
      <c r="B172" s="147"/>
      <c r="C172" s="148" t="s">
        <v>298</v>
      </c>
      <c r="D172" s="148" t="s">
        <v>214</v>
      </c>
      <c r="E172" s="149" t="s">
        <v>1593</v>
      </c>
      <c r="F172" s="150" t="s">
        <v>1594</v>
      </c>
      <c r="G172" s="151" t="s">
        <v>217</v>
      </c>
      <c r="H172" s="152">
        <v>45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0.121</v>
      </c>
      <c r="P172" s="157">
        <f>O172*H172</f>
        <v>5.4450000000000003</v>
      </c>
      <c r="Q172" s="157">
        <v>6.4000000000000005E-4</v>
      </c>
      <c r="R172" s="157">
        <f>Q172*H172</f>
        <v>2.8800000000000003E-2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1595</v>
      </c>
    </row>
    <row r="173" spans="1:65" s="14" customFormat="1">
      <c r="B173" s="168"/>
      <c r="D173" s="162" t="s">
        <v>220</v>
      </c>
      <c r="E173" s="169" t="s">
        <v>1</v>
      </c>
      <c r="F173" s="170" t="s">
        <v>1596</v>
      </c>
      <c r="H173" s="171">
        <v>45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78</v>
      </c>
      <c r="AY173" s="169" t="s">
        <v>212</v>
      </c>
    </row>
    <row r="174" spans="1:65" s="2" customFormat="1" ht="37.9" customHeight="1">
      <c r="A174" s="30"/>
      <c r="B174" s="147"/>
      <c r="C174" s="148" t="s">
        <v>304</v>
      </c>
      <c r="D174" s="148" t="s">
        <v>214</v>
      </c>
      <c r="E174" s="149" t="s">
        <v>1597</v>
      </c>
      <c r="F174" s="150" t="s">
        <v>1598</v>
      </c>
      <c r="G174" s="151" t="s">
        <v>217</v>
      </c>
      <c r="H174" s="152">
        <v>45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0.11600000000000001</v>
      </c>
      <c r="P174" s="157">
        <f>O174*H174</f>
        <v>5.2200000000000006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1599</v>
      </c>
    </row>
    <row r="175" spans="1:65" s="2" customFormat="1" ht="55.5" customHeight="1">
      <c r="A175" s="30"/>
      <c r="B175" s="147"/>
      <c r="C175" s="148" t="s">
        <v>310</v>
      </c>
      <c r="D175" s="148" t="s">
        <v>214</v>
      </c>
      <c r="E175" s="149" t="s">
        <v>1600</v>
      </c>
      <c r="F175" s="150" t="s">
        <v>1601</v>
      </c>
      <c r="G175" s="151" t="s">
        <v>265</v>
      </c>
      <c r="H175" s="152">
        <v>4.25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8.4000000000000005E-2</v>
      </c>
      <c r="P175" s="157">
        <f>O175*H175</f>
        <v>0.35700000000000004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1602</v>
      </c>
    </row>
    <row r="176" spans="1:65" s="14" customFormat="1">
      <c r="B176" s="168"/>
      <c r="D176" s="162" t="s">
        <v>220</v>
      </c>
      <c r="E176" s="169" t="s">
        <v>1</v>
      </c>
      <c r="F176" s="170" t="s">
        <v>1603</v>
      </c>
      <c r="H176" s="171">
        <v>4.25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62.65" customHeight="1">
      <c r="A177" s="30"/>
      <c r="B177" s="147"/>
      <c r="C177" s="148" t="s">
        <v>318</v>
      </c>
      <c r="D177" s="148" t="s">
        <v>214</v>
      </c>
      <c r="E177" s="149" t="s">
        <v>284</v>
      </c>
      <c r="F177" s="150" t="s">
        <v>285</v>
      </c>
      <c r="G177" s="151" t="s">
        <v>265</v>
      </c>
      <c r="H177" s="152">
        <v>100.27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8.6999999999999994E-2</v>
      </c>
      <c r="P177" s="157">
        <f>O177*H177</f>
        <v>8.7234899999999982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1604</v>
      </c>
    </row>
    <row r="178" spans="1:65" s="14" customFormat="1">
      <c r="B178" s="168"/>
      <c r="D178" s="162" t="s">
        <v>220</v>
      </c>
      <c r="E178" s="169" t="s">
        <v>1</v>
      </c>
      <c r="F178" s="170" t="s">
        <v>1605</v>
      </c>
      <c r="H178" s="171">
        <v>100.27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66.75" customHeight="1">
      <c r="A179" s="30"/>
      <c r="B179" s="147"/>
      <c r="C179" s="148" t="s">
        <v>7</v>
      </c>
      <c r="D179" s="148" t="s">
        <v>214</v>
      </c>
      <c r="E179" s="149" t="s">
        <v>290</v>
      </c>
      <c r="F179" s="150" t="s">
        <v>291</v>
      </c>
      <c r="G179" s="151" t="s">
        <v>265</v>
      </c>
      <c r="H179" s="152">
        <v>2506.75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5.0000000000000001E-3</v>
      </c>
      <c r="P179" s="157">
        <f>O179*H179</f>
        <v>12.53375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1606</v>
      </c>
    </row>
    <row r="180" spans="1:65" s="14" customFormat="1">
      <c r="B180" s="168"/>
      <c r="D180" s="162" t="s">
        <v>220</v>
      </c>
      <c r="F180" s="170" t="s">
        <v>1607</v>
      </c>
      <c r="H180" s="171">
        <v>2506.75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3</v>
      </c>
      <c r="AX180" s="14" t="s">
        <v>78</v>
      </c>
      <c r="AY180" s="169" t="s">
        <v>212</v>
      </c>
    </row>
    <row r="181" spans="1:65" s="2" customFormat="1" ht="37.9" customHeight="1">
      <c r="A181" s="30"/>
      <c r="B181" s="147"/>
      <c r="C181" s="148" t="s">
        <v>327</v>
      </c>
      <c r="D181" s="148" t="s">
        <v>214</v>
      </c>
      <c r="E181" s="149" t="s">
        <v>295</v>
      </c>
      <c r="F181" s="150" t="s">
        <v>296</v>
      </c>
      <c r="G181" s="151" t="s">
        <v>265</v>
      </c>
      <c r="H181" s="152">
        <v>100.27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8.9999999999999993E-3</v>
      </c>
      <c r="P181" s="157">
        <f>O181*H181</f>
        <v>0.90242999999999984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1608</v>
      </c>
    </row>
    <row r="182" spans="1:65" s="2" customFormat="1" ht="55.5" customHeight="1">
      <c r="A182" s="30"/>
      <c r="B182" s="147"/>
      <c r="C182" s="148" t="s">
        <v>331</v>
      </c>
      <c r="D182" s="148" t="s">
        <v>214</v>
      </c>
      <c r="E182" s="149" t="s">
        <v>299</v>
      </c>
      <c r="F182" s="150" t="s">
        <v>300</v>
      </c>
      <c r="G182" s="151" t="s">
        <v>301</v>
      </c>
      <c r="H182" s="152">
        <v>205.554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0</v>
      </c>
      <c r="P182" s="157">
        <f>O182*H182</f>
        <v>0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1609</v>
      </c>
    </row>
    <row r="183" spans="1:65" s="14" customFormat="1">
      <c r="B183" s="168"/>
      <c r="D183" s="162" t="s">
        <v>220</v>
      </c>
      <c r="F183" s="170" t="s">
        <v>1610</v>
      </c>
      <c r="H183" s="171">
        <v>205.554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3</v>
      </c>
      <c r="AX183" s="14" t="s">
        <v>78</v>
      </c>
      <c r="AY183" s="169" t="s">
        <v>212</v>
      </c>
    </row>
    <row r="184" spans="1:65" s="2" customFormat="1" ht="44.25" customHeight="1">
      <c r="A184" s="30"/>
      <c r="B184" s="147"/>
      <c r="C184" s="148" t="s">
        <v>335</v>
      </c>
      <c r="D184" s="148" t="s">
        <v>214</v>
      </c>
      <c r="E184" s="149" t="s">
        <v>305</v>
      </c>
      <c r="F184" s="150" t="s">
        <v>306</v>
      </c>
      <c r="G184" s="151" t="s">
        <v>265</v>
      </c>
      <c r="H184" s="152">
        <v>70.177999999999997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0.32800000000000001</v>
      </c>
      <c r="P184" s="157">
        <f>O184*H184</f>
        <v>23.018384000000001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1611</v>
      </c>
    </row>
    <row r="185" spans="1:65" s="13" customFormat="1">
      <c r="B185" s="161"/>
      <c r="D185" s="162" t="s">
        <v>220</v>
      </c>
      <c r="E185" s="163" t="s">
        <v>1</v>
      </c>
      <c r="F185" s="164" t="s">
        <v>1612</v>
      </c>
      <c r="H185" s="163" t="s">
        <v>1</v>
      </c>
      <c r="L185" s="161"/>
      <c r="M185" s="165"/>
      <c r="N185" s="166"/>
      <c r="O185" s="166"/>
      <c r="P185" s="166"/>
      <c r="Q185" s="166"/>
      <c r="R185" s="166"/>
      <c r="S185" s="166"/>
      <c r="T185" s="167"/>
      <c r="AT185" s="163" t="s">
        <v>220</v>
      </c>
      <c r="AU185" s="163" t="s">
        <v>80</v>
      </c>
      <c r="AV185" s="13" t="s">
        <v>78</v>
      </c>
      <c r="AW185" s="13" t="s">
        <v>27</v>
      </c>
      <c r="AX185" s="13" t="s">
        <v>71</v>
      </c>
      <c r="AY185" s="163" t="s">
        <v>212</v>
      </c>
    </row>
    <row r="186" spans="1:65" s="14" customFormat="1">
      <c r="B186" s="168"/>
      <c r="D186" s="162" t="s">
        <v>220</v>
      </c>
      <c r="E186" s="169" t="s">
        <v>1</v>
      </c>
      <c r="F186" s="170" t="s">
        <v>1613</v>
      </c>
      <c r="H186" s="171">
        <v>57.427999999999997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71</v>
      </c>
      <c r="AY186" s="169" t="s">
        <v>212</v>
      </c>
    </row>
    <row r="187" spans="1:65" s="13" customFormat="1">
      <c r="B187" s="161"/>
      <c r="D187" s="162" t="s">
        <v>220</v>
      </c>
      <c r="E187" s="163" t="s">
        <v>1</v>
      </c>
      <c r="F187" s="164" t="s">
        <v>1614</v>
      </c>
      <c r="H187" s="163" t="s">
        <v>1</v>
      </c>
      <c r="L187" s="161"/>
      <c r="M187" s="165"/>
      <c r="N187" s="166"/>
      <c r="O187" s="166"/>
      <c r="P187" s="166"/>
      <c r="Q187" s="166"/>
      <c r="R187" s="166"/>
      <c r="S187" s="166"/>
      <c r="T187" s="167"/>
      <c r="AT187" s="163" t="s">
        <v>220</v>
      </c>
      <c r="AU187" s="163" t="s">
        <v>80</v>
      </c>
      <c r="AV187" s="13" t="s">
        <v>78</v>
      </c>
      <c r="AW187" s="13" t="s">
        <v>27</v>
      </c>
      <c r="AX187" s="13" t="s">
        <v>71</v>
      </c>
      <c r="AY187" s="163" t="s">
        <v>212</v>
      </c>
    </row>
    <row r="188" spans="1:65" s="14" customFormat="1">
      <c r="B188" s="168"/>
      <c r="D188" s="162" t="s">
        <v>220</v>
      </c>
      <c r="E188" s="169" t="s">
        <v>1</v>
      </c>
      <c r="F188" s="170" t="s">
        <v>1615</v>
      </c>
      <c r="H188" s="171">
        <v>12.75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71</v>
      </c>
      <c r="AY188" s="169" t="s">
        <v>212</v>
      </c>
    </row>
    <row r="189" spans="1:65" s="15" customFormat="1">
      <c r="B189" s="175"/>
      <c r="D189" s="162" t="s">
        <v>220</v>
      </c>
      <c r="E189" s="176" t="s">
        <v>1</v>
      </c>
      <c r="F189" s="177" t="s">
        <v>233</v>
      </c>
      <c r="H189" s="178">
        <v>70.177999999999997</v>
      </c>
      <c r="L189" s="175"/>
      <c r="M189" s="179"/>
      <c r="N189" s="180"/>
      <c r="O189" s="180"/>
      <c r="P189" s="180"/>
      <c r="Q189" s="180"/>
      <c r="R189" s="180"/>
      <c r="S189" s="180"/>
      <c r="T189" s="181"/>
      <c r="AT189" s="176" t="s">
        <v>220</v>
      </c>
      <c r="AU189" s="176" t="s">
        <v>80</v>
      </c>
      <c r="AV189" s="15" t="s">
        <v>218</v>
      </c>
      <c r="AW189" s="15" t="s">
        <v>27</v>
      </c>
      <c r="AX189" s="15" t="s">
        <v>78</v>
      </c>
      <c r="AY189" s="176" t="s">
        <v>212</v>
      </c>
    </row>
    <row r="190" spans="1:65" s="2" customFormat="1" ht="16.5" customHeight="1">
      <c r="A190" s="30"/>
      <c r="B190" s="147"/>
      <c r="C190" s="182" t="s">
        <v>342</v>
      </c>
      <c r="D190" s="182" t="s">
        <v>311</v>
      </c>
      <c r="E190" s="183" t="s">
        <v>312</v>
      </c>
      <c r="F190" s="184" t="s">
        <v>313</v>
      </c>
      <c r="G190" s="185" t="s">
        <v>301</v>
      </c>
      <c r="H190" s="186">
        <v>117.197</v>
      </c>
      <c r="I190" s="187"/>
      <c r="J190" s="187">
        <f>ROUND(I190*H190,2)</f>
        <v>0</v>
      </c>
      <c r="K190" s="188"/>
      <c r="L190" s="189"/>
      <c r="M190" s="190" t="s">
        <v>1</v>
      </c>
      <c r="N190" s="191" t="s">
        <v>36</v>
      </c>
      <c r="O190" s="157">
        <v>0</v>
      </c>
      <c r="P190" s="157">
        <f>O190*H190</f>
        <v>0</v>
      </c>
      <c r="Q190" s="157">
        <v>1</v>
      </c>
      <c r="R190" s="157">
        <f>Q190*H190</f>
        <v>117.197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252</v>
      </c>
      <c r="AT190" s="159" t="s">
        <v>311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1616</v>
      </c>
    </row>
    <row r="191" spans="1:65" s="14" customFormat="1">
      <c r="B191" s="168"/>
      <c r="D191" s="162" t="s">
        <v>220</v>
      </c>
      <c r="F191" s="170" t="s">
        <v>1617</v>
      </c>
      <c r="H191" s="171">
        <v>117.197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3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347</v>
      </c>
      <c r="D192" s="148" t="s">
        <v>214</v>
      </c>
      <c r="E192" s="149" t="s">
        <v>319</v>
      </c>
      <c r="F192" s="150" t="s">
        <v>320</v>
      </c>
      <c r="G192" s="151" t="s">
        <v>265</v>
      </c>
      <c r="H192" s="152">
        <v>7.5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0.435</v>
      </c>
      <c r="P192" s="157">
        <f>O192*H192</f>
        <v>3.2625000000000002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1618</v>
      </c>
    </row>
    <row r="193" spans="1:65" s="14" customFormat="1">
      <c r="B193" s="168"/>
      <c r="D193" s="162" t="s">
        <v>220</v>
      </c>
      <c r="E193" s="169" t="s">
        <v>1</v>
      </c>
      <c r="F193" s="170" t="s">
        <v>1619</v>
      </c>
      <c r="H193" s="171">
        <v>7.5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78</v>
      </c>
      <c r="AY193" s="169" t="s">
        <v>212</v>
      </c>
    </row>
    <row r="194" spans="1:65" s="2" customFormat="1" ht="16.5" customHeight="1">
      <c r="A194" s="30"/>
      <c r="B194" s="147"/>
      <c r="C194" s="182" t="s">
        <v>351</v>
      </c>
      <c r="D194" s="182" t="s">
        <v>311</v>
      </c>
      <c r="E194" s="183" t="s">
        <v>323</v>
      </c>
      <c r="F194" s="184" t="s">
        <v>324</v>
      </c>
      <c r="G194" s="185" t="s">
        <v>301</v>
      </c>
      <c r="H194" s="186">
        <v>15</v>
      </c>
      <c r="I194" s="187"/>
      <c r="J194" s="187">
        <f>ROUND(I194*H194,2)</f>
        <v>0</v>
      </c>
      <c r="K194" s="188"/>
      <c r="L194" s="189"/>
      <c r="M194" s="190" t="s">
        <v>1</v>
      </c>
      <c r="N194" s="191" t="s">
        <v>36</v>
      </c>
      <c r="O194" s="157">
        <v>0</v>
      </c>
      <c r="P194" s="157">
        <f>O194*H194</f>
        <v>0</v>
      </c>
      <c r="Q194" s="157">
        <v>1</v>
      </c>
      <c r="R194" s="157">
        <f>Q194*H194</f>
        <v>15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252</v>
      </c>
      <c r="AT194" s="159" t="s">
        <v>311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1620</v>
      </c>
    </row>
    <row r="195" spans="1:65" s="14" customFormat="1">
      <c r="B195" s="168"/>
      <c r="D195" s="162" t="s">
        <v>220</v>
      </c>
      <c r="F195" s="170" t="s">
        <v>1621</v>
      </c>
      <c r="H195" s="171">
        <v>15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3</v>
      </c>
      <c r="AX195" s="14" t="s">
        <v>78</v>
      </c>
      <c r="AY195" s="169" t="s">
        <v>212</v>
      </c>
    </row>
    <row r="196" spans="1:65" s="2" customFormat="1" ht="37.9" customHeight="1">
      <c r="A196" s="30"/>
      <c r="B196" s="147"/>
      <c r="C196" s="148" t="s">
        <v>356</v>
      </c>
      <c r="D196" s="148" t="s">
        <v>214</v>
      </c>
      <c r="E196" s="149" t="s">
        <v>328</v>
      </c>
      <c r="F196" s="150" t="s">
        <v>329</v>
      </c>
      <c r="G196" s="151" t="s">
        <v>217</v>
      </c>
      <c r="H196" s="152">
        <v>5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0.06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1622</v>
      </c>
    </row>
    <row r="197" spans="1:65" s="14" customFormat="1">
      <c r="B197" s="168"/>
      <c r="D197" s="162" t="s">
        <v>220</v>
      </c>
      <c r="E197" s="169" t="s">
        <v>1</v>
      </c>
      <c r="F197" s="170" t="s">
        <v>1623</v>
      </c>
      <c r="H197" s="171">
        <v>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78</v>
      </c>
      <c r="AY197" s="169" t="s">
        <v>212</v>
      </c>
    </row>
    <row r="198" spans="1:65" s="2" customFormat="1" ht="16.5" customHeight="1">
      <c r="A198" s="30"/>
      <c r="B198" s="147"/>
      <c r="C198" s="148" t="s">
        <v>361</v>
      </c>
      <c r="D198" s="148" t="s">
        <v>214</v>
      </c>
      <c r="E198" s="149" t="s">
        <v>332</v>
      </c>
      <c r="F198" s="150" t="s">
        <v>333</v>
      </c>
      <c r="G198" s="151" t="s">
        <v>217</v>
      </c>
      <c r="H198" s="152">
        <v>5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1.2E-2</v>
      </c>
      <c r="P198" s="157">
        <f>O198*H198</f>
        <v>0.06</v>
      </c>
      <c r="Q198" s="157">
        <v>1.2700000000000001E-3</v>
      </c>
      <c r="R198" s="157">
        <f>Q198*H198</f>
        <v>6.3500000000000006E-3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1624</v>
      </c>
    </row>
    <row r="199" spans="1:65" s="2" customFormat="1" ht="16.5" customHeight="1">
      <c r="A199" s="30"/>
      <c r="B199" s="147"/>
      <c r="C199" s="182" t="s">
        <v>366</v>
      </c>
      <c r="D199" s="182" t="s">
        <v>311</v>
      </c>
      <c r="E199" s="183" t="s">
        <v>336</v>
      </c>
      <c r="F199" s="184" t="s">
        <v>337</v>
      </c>
      <c r="G199" s="185" t="s">
        <v>338</v>
      </c>
      <c r="H199" s="186">
        <v>0.125</v>
      </c>
      <c r="I199" s="187"/>
      <c r="J199" s="187">
        <f>ROUND(I199*H199,2)</f>
        <v>0</v>
      </c>
      <c r="K199" s="188"/>
      <c r="L199" s="189"/>
      <c r="M199" s="190" t="s">
        <v>1</v>
      </c>
      <c r="N199" s="191" t="s">
        <v>36</v>
      </c>
      <c r="O199" s="157">
        <v>0</v>
      </c>
      <c r="P199" s="157">
        <f>O199*H199</f>
        <v>0</v>
      </c>
      <c r="Q199" s="157">
        <v>1E-3</v>
      </c>
      <c r="R199" s="157">
        <f>Q199*H199</f>
        <v>1.25E-4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252</v>
      </c>
      <c r="AT199" s="159" t="s">
        <v>311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1625</v>
      </c>
    </row>
    <row r="200" spans="1:65" s="14" customFormat="1">
      <c r="B200" s="168"/>
      <c r="D200" s="162" t="s">
        <v>220</v>
      </c>
      <c r="F200" s="170" t="s">
        <v>1626</v>
      </c>
      <c r="H200" s="171">
        <v>0.125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3</v>
      </c>
      <c r="AX200" s="14" t="s">
        <v>78</v>
      </c>
      <c r="AY200" s="169" t="s">
        <v>212</v>
      </c>
    </row>
    <row r="201" spans="1:65" s="12" customFormat="1" ht="22.9" customHeight="1">
      <c r="B201" s="135"/>
      <c r="D201" s="136" t="s">
        <v>70</v>
      </c>
      <c r="E201" s="145" t="s">
        <v>80</v>
      </c>
      <c r="F201" s="145" t="s">
        <v>341</v>
      </c>
      <c r="J201" s="146">
        <f>BK201</f>
        <v>0</v>
      </c>
      <c r="L201" s="135"/>
      <c r="M201" s="139"/>
      <c r="N201" s="140"/>
      <c r="O201" s="140"/>
      <c r="P201" s="141">
        <f>SUM(P202:P212)</f>
        <v>13.616714999999999</v>
      </c>
      <c r="Q201" s="140"/>
      <c r="R201" s="141">
        <f>SUM(R202:R212)</f>
        <v>15.2418738</v>
      </c>
      <c r="S201" s="140"/>
      <c r="T201" s="142">
        <f>SUM(T202:T212)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SUM(BK202:BK212)</f>
        <v>0</v>
      </c>
    </row>
    <row r="202" spans="1:65" s="2" customFormat="1" ht="55.5" customHeight="1">
      <c r="A202" s="30"/>
      <c r="B202" s="147"/>
      <c r="C202" s="148" t="s">
        <v>370</v>
      </c>
      <c r="D202" s="148" t="s">
        <v>214</v>
      </c>
      <c r="E202" s="149" t="s">
        <v>343</v>
      </c>
      <c r="F202" s="150" t="s">
        <v>344</v>
      </c>
      <c r="G202" s="151" t="s">
        <v>249</v>
      </c>
      <c r="H202" s="152">
        <v>16.8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0.41</v>
      </c>
      <c r="P202" s="157">
        <f>O202*H202</f>
        <v>6.8879999999999999</v>
      </c>
      <c r="Q202" s="157">
        <v>0.20469000000000001</v>
      </c>
      <c r="R202" s="157">
        <f>Q202*H202</f>
        <v>3.4387920000000003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1627</v>
      </c>
    </row>
    <row r="203" spans="1:65" s="14" customFormat="1">
      <c r="B203" s="168"/>
      <c r="D203" s="162" t="s">
        <v>220</v>
      </c>
      <c r="E203" s="169" t="s">
        <v>1</v>
      </c>
      <c r="F203" s="170" t="s">
        <v>1628</v>
      </c>
      <c r="H203" s="171">
        <v>16.8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78</v>
      </c>
      <c r="AY203" s="169" t="s">
        <v>212</v>
      </c>
    </row>
    <row r="204" spans="1:65" s="2" customFormat="1" ht="24.2" customHeight="1">
      <c r="A204" s="30"/>
      <c r="B204" s="147"/>
      <c r="C204" s="148" t="s">
        <v>374</v>
      </c>
      <c r="D204" s="148" t="s">
        <v>214</v>
      </c>
      <c r="E204" s="149" t="s">
        <v>1629</v>
      </c>
      <c r="F204" s="150" t="s">
        <v>1630</v>
      </c>
      <c r="G204" s="151" t="s">
        <v>265</v>
      </c>
      <c r="H204" s="152">
        <v>3.528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0.96499999999999997</v>
      </c>
      <c r="P204" s="157">
        <f>O204*H204</f>
        <v>3.4045199999999998</v>
      </c>
      <c r="Q204" s="157">
        <v>2.16</v>
      </c>
      <c r="R204" s="157">
        <f>Q204*H204</f>
        <v>7.6204800000000006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1631</v>
      </c>
    </row>
    <row r="205" spans="1:65" s="14" customFormat="1">
      <c r="B205" s="168"/>
      <c r="D205" s="162" t="s">
        <v>220</v>
      </c>
      <c r="E205" s="169" t="s">
        <v>1</v>
      </c>
      <c r="F205" s="170" t="s">
        <v>1632</v>
      </c>
      <c r="H205" s="171">
        <v>3.528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2" customFormat="1" ht="24.2" customHeight="1">
      <c r="A206" s="30"/>
      <c r="B206" s="147"/>
      <c r="C206" s="148" t="s">
        <v>378</v>
      </c>
      <c r="D206" s="148" t="s">
        <v>214</v>
      </c>
      <c r="E206" s="149" t="s">
        <v>1633</v>
      </c>
      <c r="F206" s="150" t="s">
        <v>1634</v>
      </c>
      <c r="G206" s="151" t="s">
        <v>265</v>
      </c>
      <c r="H206" s="152">
        <v>1.2250000000000001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0.58399999999999996</v>
      </c>
      <c r="P206" s="157">
        <f>O206*H206</f>
        <v>0.71540000000000004</v>
      </c>
      <c r="Q206" s="157">
        <v>2.2563399999999998</v>
      </c>
      <c r="R206" s="157">
        <f>Q206*H206</f>
        <v>2.7640164999999999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1635</v>
      </c>
    </row>
    <row r="207" spans="1:65" s="14" customFormat="1">
      <c r="B207" s="168"/>
      <c r="D207" s="162" t="s">
        <v>220</v>
      </c>
      <c r="E207" s="169" t="s">
        <v>1</v>
      </c>
      <c r="F207" s="170" t="s">
        <v>1636</v>
      </c>
      <c r="H207" s="171">
        <v>1.2250000000000001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16.5" customHeight="1">
      <c r="A208" s="30"/>
      <c r="B208" s="147"/>
      <c r="C208" s="148" t="s">
        <v>383</v>
      </c>
      <c r="D208" s="148" t="s">
        <v>214</v>
      </c>
      <c r="E208" s="149" t="s">
        <v>1637</v>
      </c>
      <c r="F208" s="150" t="s">
        <v>1638</v>
      </c>
      <c r="G208" s="151" t="s">
        <v>217</v>
      </c>
      <c r="H208" s="152">
        <v>1.4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0.3</v>
      </c>
      <c r="P208" s="157">
        <f>O208*H208</f>
        <v>0.42</v>
      </c>
      <c r="Q208" s="157">
        <v>2.47E-3</v>
      </c>
      <c r="R208" s="157">
        <f>Q208*H208</f>
        <v>3.4579999999999997E-3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1639</v>
      </c>
    </row>
    <row r="209" spans="1:65" s="14" customFormat="1">
      <c r="B209" s="168"/>
      <c r="D209" s="162" t="s">
        <v>220</v>
      </c>
      <c r="E209" s="169" t="s">
        <v>1</v>
      </c>
      <c r="F209" s="170" t="s">
        <v>1640</v>
      </c>
      <c r="H209" s="171">
        <v>1.4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16.5" customHeight="1">
      <c r="A210" s="30"/>
      <c r="B210" s="147"/>
      <c r="C210" s="148" t="s">
        <v>388</v>
      </c>
      <c r="D210" s="148" t="s">
        <v>214</v>
      </c>
      <c r="E210" s="149" t="s">
        <v>1641</v>
      </c>
      <c r="F210" s="150" t="s">
        <v>1642</v>
      </c>
      <c r="G210" s="151" t="s">
        <v>217</v>
      </c>
      <c r="H210" s="152">
        <v>1.4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0.152</v>
      </c>
      <c r="P210" s="157">
        <f>O210*H210</f>
        <v>0.21279999999999999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1643</v>
      </c>
    </row>
    <row r="211" spans="1:65" s="2" customFormat="1" ht="33" customHeight="1">
      <c r="A211" s="30"/>
      <c r="B211" s="147"/>
      <c r="C211" s="148" t="s">
        <v>392</v>
      </c>
      <c r="D211" s="148" t="s">
        <v>214</v>
      </c>
      <c r="E211" s="149" t="s">
        <v>1644</v>
      </c>
      <c r="F211" s="150" t="s">
        <v>1645</v>
      </c>
      <c r="G211" s="151" t="s">
        <v>265</v>
      </c>
      <c r="H211" s="152">
        <v>0.61499999999999999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3.2130000000000001</v>
      </c>
      <c r="P211" s="157">
        <f>O211*H211</f>
        <v>1.9759949999999999</v>
      </c>
      <c r="Q211" s="157">
        <v>2.3010199999999998</v>
      </c>
      <c r="R211" s="157">
        <f>Q211*H211</f>
        <v>1.4151273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1646</v>
      </c>
    </row>
    <row r="212" spans="1:65" s="14" customFormat="1">
      <c r="B212" s="168"/>
      <c r="D212" s="162" t="s">
        <v>220</v>
      </c>
      <c r="E212" s="169" t="s">
        <v>1</v>
      </c>
      <c r="F212" s="170" t="s">
        <v>1647</v>
      </c>
      <c r="H212" s="171">
        <v>0.61499999999999999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12" customFormat="1" ht="22.9" customHeight="1">
      <c r="B213" s="135"/>
      <c r="D213" s="136" t="s">
        <v>70</v>
      </c>
      <c r="E213" s="145" t="s">
        <v>226</v>
      </c>
      <c r="F213" s="145" t="s">
        <v>346</v>
      </c>
      <c r="J213" s="146">
        <f>BK213</f>
        <v>0</v>
      </c>
      <c r="L213" s="135"/>
      <c r="M213" s="139"/>
      <c r="N213" s="140"/>
      <c r="O213" s="140"/>
      <c r="P213" s="141">
        <f>SUM(P214:P218)</f>
        <v>3.7842790000000002</v>
      </c>
      <c r="Q213" s="140"/>
      <c r="R213" s="141">
        <f>SUM(R214:R218)</f>
        <v>1.7471753000000001</v>
      </c>
      <c r="S213" s="140"/>
      <c r="T213" s="142">
        <f>SUM(T214:T218)</f>
        <v>0</v>
      </c>
      <c r="AR213" s="136" t="s">
        <v>78</v>
      </c>
      <c r="AT213" s="143" t="s">
        <v>70</v>
      </c>
      <c r="AU213" s="143" t="s">
        <v>78</v>
      </c>
      <c r="AY213" s="136" t="s">
        <v>212</v>
      </c>
      <c r="BK213" s="144">
        <f>SUM(BK214:BK218)</f>
        <v>0</v>
      </c>
    </row>
    <row r="214" spans="1:65" s="2" customFormat="1" ht="16.5" customHeight="1">
      <c r="A214" s="30"/>
      <c r="B214" s="147"/>
      <c r="C214" s="148" t="s">
        <v>396</v>
      </c>
      <c r="D214" s="148" t="s">
        <v>214</v>
      </c>
      <c r="E214" s="149" t="s">
        <v>1648</v>
      </c>
      <c r="F214" s="150" t="s">
        <v>1649</v>
      </c>
      <c r="G214" s="151" t="s">
        <v>265</v>
      </c>
      <c r="H214" s="152">
        <v>0.67300000000000004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5.6230000000000002</v>
      </c>
      <c r="P214" s="157">
        <f>O214*H214</f>
        <v>3.7842790000000002</v>
      </c>
      <c r="Q214" s="157">
        <v>2.5960999999999999</v>
      </c>
      <c r="R214" s="157">
        <f>Q214*H214</f>
        <v>1.7471753000000001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1650</v>
      </c>
    </row>
    <row r="215" spans="1:65" s="14" customFormat="1">
      <c r="B215" s="168"/>
      <c r="D215" s="162" t="s">
        <v>220</v>
      </c>
      <c r="E215" s="169" t="s">
        <v>1</v>
      </c>
      <c r="F215" s="170" t="s">
        <v>1651</v>
      </c>
      <c r="H215" s="171">
        <v>0.67300000000000004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78</v>
      </c>
      <c r="AY215" s="169" t="s">
        <v>212</v>
      </c>
    </row>
    <row r="216" spans="1:65" s="2" customFormat="1" ht="24.2" customHeight="1">
      <c r="A216" s="30"/>
      <c r="B216" s="147"/>
      <c r="C216" s="148" t="s">
        <v>400</v>
      </c>
      <c r="D216" s="148" t="s">
        <v>214</v>
      </c>
      <c r="E216" s="149" t="s">
        <v>1652</v>
      </c>
      <c r="F216" s="150" t="s">
        <v>1653</v>
      </c>
      <c r="G216" s="151" t="s">
        <v>612</v>
      </c>
      <c r="H216" s="152">
        <v>1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</v>
      </c>
      <c r="P216" s="157">
        <f>O216*H216</f>
        <v>0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1654</v>
      </c>
    </row>
    <row r="217" spans="1:65" s="2" customFormat="1" ht="24.2" customHeight="1">
      <c r="A217" s="30"/>
      <c r="B217" s="147"/>
      <c r="C217" s="148" t="s">
        <v>404</v>
      </c>
      <c r="D217" s="148" t="s">
        <v>214</v>
      </c>
      <c r="E217" s="149" t="s">
        <v>1655</v>
      </c>
      <c r="F217" s="150" t="s">
        <v>1656</v>
      </c>
      <c r="G217" s="151" t="s">
        <v>612</v>
      </c>
      <c r="H217" s="152">
        <v>1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</v>
      </c>
      <c r="P217" s="157">
        <f>O217*H217</f>
        <v>0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1657</v>
      </c>
    </row>
    <row r="218" spans="1:65" s="2" customFormat="1" ht="24.2" customHeight="1">
      <c r="A218" s="30"/>
      <c r="B218" s="147"/>
      <c r="C218" s="148" t="s">
        <v>408</v>
      </c>
      <c r="D218" s="148" t="s">
        <v>214</v>
      </c>
      <c r="E218" s="149" t="s">
        <v>1658</v>
      </c>
      <c r="F218" s="150" t="s">
        <v>1659</v>
      </c>
      <c r="G218" s="151" t="s">
        <v>612</v>
      </c>
      <c r="H218" s="152">
        <v>1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0</v>
      </c>
      <c r="P218" s="157">
        <f>O218*H218</f>
        <v>0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1660</v>
      </c>
    </row>
    <row r="219" spans="1:65" s="12" customFormat="1" ht="22.9" customHeight="1">
      <c r="B219" s="135"/>
      <c r="D219" s="136" t="s">
        <v>70</v>
      </c>
      <c r="E219" s="145" t="s">
        <v>218</v>
      </c>
      <c r="F219" s="145" t="s">
        <v>355</v>
      </c>
      <c r="J219" s="146">
        <f>BK219</f>
        <v>0</v>
      </c>
      <c r="L219" s="135"/>
      <c r="M219" s="139"/>
      <c r="N219" s="140"/>
      <c r="O219" s="140"/>
      <c r="P219" s="141">
        <f>SUM(P220:P221)</f>
        <v>2.9632499999999999</v>
      </c>
      <c r="Q219" s="140"/>
      <c r="R219" s="141">
        <f>SUM(R220:R221)</f>
        <v>0</v>
      </c>
      <c r="S219" s="140"/>
      <c r="T219" s="142">
        <f>SUM(T220:T221)</f>
        <v>0</v>
      </c>
      <c r="AR219" s="136" t="s">
        <v>78</v>
      </c>
      <c r="AT219" s="143" t="s">
        <v>70</v>
      </c>
      <c r="AU219" s="143" t="s">
        <v>78</v>
      </c>
      <c r="AY219" s="136" t="s">
        <v>212</v>
      </c>
      <c r="BK219" s="144">
        <f>SUM(BK220:BK221)</f>
        <v>0</v>
      </c>
    </row>
    <row r="220" spans="1:65" s="2" customFormat="1" ht="16.5" customHeight="1">
      <c r="A220" s="30"/>
      <c r="B220" s="147"/>
      <c r="C220" s="148" t="s">
        <v>414</v>
      </c>
      <c r="D220" s="148" t="s">
        <v>214</v>
      </c>
      <c r="E220" s="149" t="s">
        <v>357</v>
      </c>
      <c r="F220" s="150" t="s">
        <v>358</v>
      </c>
      <c r="G220" s="151" t="s">
        <v>265</v>
      </c>
      <c r="H220" s="152">
        <v>2.25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1.3169999999999999</v>
      </c>
      <c r="P220" s="157">
        <f>O220*H220</f>
        <v>2.9632499999999999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1661</v>
      </c>
    </row>
    <row r="221" spans="1:65" s="14" customFormat="1">
      <c r="B221" s="168"/>
      <c r="D221" s="162" t="s">
        <v>220</v>
      </c>
      <c r="E221" s="169" t="s">
        <v>1</v>
      </c>
      <c r="F221" s="170" t="s">
        <v>1662</v>
      </c>
      <c r="H221" s="171">
        <v>2.25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78</v>
      </c>
      <c r="AY221" s="169" t="s">
        <v>212</v>
      </c>
    </row>
    <row r="222" spans="1:65" s="12" customFormat="1" ht="22.9" customHeight="1">
      <c r="B222" s="135"/>
      <c r="D222" s="136" t="s">
        <v>70</v>
      </c>
      <c r="E222" s="145" t="s">
        <v>234</v>
      </c>
      <c r="F222" s="145" t="s">
        <v>382</v>
      </c>
      <c r="J222" s="146">
        <f>BK222</f>
        <v>0</v>
      </c>
      <c r="L222" s="135"/>
      <c r="M222" s="139"/>
      <c r="N222" s="140"/>
      <c r="O222" s="140"/>
      <c r="P222" s="141">
        <f>SUM(P223:P244)</f>
        <v>9.7919200000000011</v>
      </c>
      <c r="Q222" s="140"/>
      <c r="R222" s="141">
        <f>SUM(R223:R244)</f>
        <v>0.18</v>
      </c>
      <c r="S222" s="140"/>
      <c r="T222" s="142">
        <f>SUM(T223:T244)</f>
        <v>0</v>
      </c>
      <c r="AR222" s="136" t="s">
        <v>78</v>
      </c>
      <c r="AT222" s="143" t="s">
        <v>70</v>
      </c>
      <c r="AU222" s="143" t="s">
        <v>78</v>
      </c>
      <c r="AY222" s="136" t="s">
        <v>212</v>
      </c>
      <c r="BK222" s="144">
        <f>SUM(BK223:BK244)</f>
        <v>0</v>
      </c>
    </row>
    <row r="223" spans="1:65" s="2" customFormat="1" ht="37.9" customHeight="1">
      <c r="A223" s="30"/>
      <c r="B223" s="147"/>
      <c r="C223" s="148" t="s">
        <v>418</v>
      </c>
      <c r="D223" s="148" t="s">
        <v>214</v>
      </c>
      <c r="E223" s="149" t="s">
        <v>1663</v>
      </c>
      <c r="F223" s="150" t="s">
        <v>1664</v>
      </c>
      <c r="G223" s="151" t="s">
        <v>217</v>
      </c>
      <c r="H223" s="152">
        <v>27.64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0.12</v>
      </c>
      <c r="P223" s="157">
        <f>O223*H223</f>
        <v>3.3167999999999997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1665</v>
      </c>
    </row>
    <row r="224" spans="1:65" s="13" customFormat="1">
      <c r="B224" s="161"/>
      <c r="D224" s="162" t="s">
        <v>220</v>
      </c>
      <c r="E224" s="163" t="s">
        <v>1</v>
      </c>
      <c r="F224" s="164" t="s">
        <v>1546</v>
      </c>
      <c r="H224" s="163" t="s">
        <v>1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3" t="s">
        <v>220</v>
      </c>
      <c r="AU224" s="163" t="s">
        <v>80</v>
      </c>
      <c r="AV224" s="13" t="s">
        <v>78</v>
      </c>
      <c r="AW224" s="13" t="s">
        <v>27</v>
      </c>
      <c r="AX224" s="13" t="s">
        <v>71</v>
      </c>
      <c r="AY224" s="163" t="s">
        <v>212</v>
      </c>
    </row>
    <row r="225" spans="1:65" s="14" customFormat="1">
      <c r="B225" s="168"/>
      <c r="D225" s="162" t="s">
        <v>220</v>
      </c>
      <c r="E225" s="169" t="s">
        <v>1</v>
      </c>
      <c r="F225" s="170" t="s">
        <v>1547</v>
      </c>
      <c r="H225" s="171">
        <v>27.64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2" customFormat="1" ht="44.25" customHeight="1">
      <c r="A226" s="30"/>
      <c r="B226" s="147"/>
      <c r="C226" s="148" t="s">
        <v>423</v>
      </c>
      <c r="D226" s="148" t="s">
        <v>214</v>
      </c>
      <c r="E226" s="149" t="s">
        <v>709</v>
      </c>
      <c r="F226" s="150" t="s">
        <v>710</v>
      </c>
      <c r="G226" s="151" t="s">
        <v>217</v>
      </c>
      <c r="H226" s="152">
        <v>35.28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2.8000000000000001E-2</v>
      </c>
      <c r="P226" s="157">
        <f>O226*H226</f>
        <v>0.98784000000000005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1666</v>
      </c>
    </row>
    <row r="227" spans="1:65" s="13" customFormat="1">
      <c r="B227" s="161"/>
      <c r="D227" s="162" t="s">
        <v>220</v>
      </c>
      <c r="E227" s="163" t="s">
        <v>1</v>
      </c>
      <c r="F227" s="164" t="s">
        <v>712</v>
      </c>
      <c r="H227" s="163" t="s">
        <v>1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3" t="s">
        <v>220</v>
      </c>
      <c r="AU227" s="163" t="s">
        <v>80</v>
      </c>
      <c r="AV227" s="13" t="s">
        <v>78</v>
      </c>
      <c r="AW227" s="13" t="s">
        <v>27</v>
      </c>
      <c r="AX227" s="13" t="s">
        <v>71</v>
      </c>
      <c r="AY227" s="163" t="s">
        <v>212</v>
      </c>
    </row>
    <row r="228" spans="1:65" s="14" customFormat="1">
      <c r="B228" s="168"/>
      <c r="D228" s="162" t="s">
        <v>220</v>
      </c>
      <c r="E228" s="169" t="s">
        <v>1</v>
      </c>
      <c r="F228" s="170" t="s">
        <v>1549</v>
      </c>
      <c r="H228" s="171">
        <v>35.28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49.15" customHeight="1">
      <c r="A229" s="30"/>
      <c r="B229" s="147"/>
      <c r="C229" s="148" t="s">
        <v>427</v>
      </c>
      <c r="D229" s="148" t="s">
        <v>214</v>
      </c>
      <c r="E229" s="149" t="s">
        <v>1667</v>
      </c>
      <c r="F229" s="150" t="s">
        <v>1668</v>
      </c>
      <c r="G229" s="151" t="s">
        <v>217</v>
      </c>
      <c r="H229" s="152">
        <v>31.16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2.8000000000000001E-2</v>
      </c>
      <c r="P229" s="157">
        <f>O229*H229</f>
        <v>0.87248000000000003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1669</v>
      </c>
    </row>
    <row r="230" spans="1:65" s="13" customFormat="1">
      <c r="B230" s="161"/>
      <c r="D230" s="162" t="s">
        <v>220</v>
      </c>
      <c r="E230" s="163" t="s">
        <v>1</v>
      </c>
      <c r="F230" s="164" t="s">
        <v>1554</v>
      </c>
      <c r="H230" s="163" t="s">
        <v>1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3" t="s">
        <v>220</v>
      </c>
      <c r="AU230" s="163" t="s">
        <v>80</v>
      </c>
      <c r="AV230" s="13" t="s">
        <v>78</v>
      </c>
      <c r="AW230" s="13" t="s">
        <v>27</v>
      </c>
      <c r="AX230" s="13" t="s">
        <v>71</v>
      </c>
      <c r="AY230" s="163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1555</v>
      </c>
      <c r="H231" s="171">
        <v>31.16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37.9" customHeight="1">
      <c r="A232" s="30"/>
      <c r="B232" s="147"/>
      <c r="C232" s="148" t="s">
        <v>431</v>
      </c>
      <c r="D232" s="148" t="s">
        <v>214</v>
      </c>
      <c r="E232" s="149" t="s">
        <v>719</v>
      </c>
      <c r="F232" s="150" t="s">
        <v>720</v>
      </c>
      <c r="G232" s="151" t="s">
        <v>217</v>
      </c>
      <c r="H232" s="152">
        <v>29.36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2.7E-2</v>
      </c>
      <c r="P232" s="157">
        <f>O232*H232</f>
        <v>0.79271999999999998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1670</v>
      </c>
    </row>
    <row r="233" spans="1:65" s="13" customFormat="1">
      <c r="B233" s="161"/>
      <c r="D233" s="162" t="s">
        <v>220</v>
      </c>
      <c r="E233" s="163" t="s">
        <v>1</v>
      </c>
      <c r="F233" s="164" t="s">
        <v>637</v>
      </c>
      <c r="H233" s="163" t="s">
        <v>1</v>
      </c>
      <c r="L233" s="161"/>
      <c r="M233" s="165"/>
      <c r="N233" s="166"/>
      <c r="O233" s="166"/>
      <c r="P233" s="166"/>
      <c r="Q233" s="166"/>
      <c r="R233" s="166"/>
      <c r="S233" s="166"/>
      <c r="T233" s="167"/>
      <c r="AT233" s="163" t="s">
        <v>220</v>
      </c>
      <c r="AU233" s="163" t="s">
        <v>80</v>
      </c>
      <c r="AV233" s="13" t="s">
        <v>78</v>
      </c>
      <c r="AW233" s="13" t="s">
        <v>27</v>
      </c>
      <c r="AX233" s="13" t="s">
        <v>71</v>
      </c>
      <c r="AY233" s="163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1551</v>
      </c>
      <c r="H234" s="171">
        <v>29.36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78</v>
      </c>
      <c r="AY234" s="169" t="s">
        <v>212</v>
      </c>
    </row>
    <row r="235" spans="1:65" s="2" customFormat="1" ht="24.2" customHeight="1">
      <c r="A235" s="30"/>
      <c r="B235" s="147"/>
      <c r="C235" s="148" t="s">
        <v>435</v>
      </c>
      <c r="D235" s="148" t="s">
        <v>214</v>
      </c>
      <c r="E235" s="149" t="s">
        <v>397</v>
      </c>
      <c r="F235" s="150" t="s">
        <v>398</v>
      </c>
      <c r="G235" s="151" t="s">
        <v>217</v>
      </c>
      <c r="H235" s="152">
        <v>33.04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4.0000000000000001E-3</v>
      </c>
      <c r="P235" s="157">
        <f>O235*H235</f>
        <v>0.13216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1671</v>
      </c>
    </row>
    <row r="236" spans="1:65" s="2" customFormat="1" ht="24.2" customHeight="1">
      <c r="A236" s="30"/>
      <c r="B236" s="147"/>
      <c r="C236" s="148" t="s">
        <v>439</v>
      </c>
      <c r="D236" s="148" t="s">
        <v>214</v>
      </c>
      <c r="E236" s="149" t="s">
        <v>401</v>
      </c>
      <c r="F236" s="150" t="s">
        <v>402</v>
      </c>
      <c r="G236" s="151" t="s">
        <v>217</v>
      </c>
      <c r="H236" s="152">
        <v>35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2E-3</v>
      </c>
      <c r="P236" s="157">
        <f>O236*H236</f>
        <v>7.0000000000000007E-2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1672</v>
      </c>
    </row>
    <row r="237" spans="1:65" s="2" customFormat="1" ht="44.25" customHeight="1">
      <c r="A237" s="30"/>
      <c r="B237" s="147"/>
      <c r="C237" s="148" t="s">
        <v>443</v>
      </c>
      <c r="D237" s="148" t="s">
        <v>214</v>
      </c>
      <c r="E237" s="149" t="s">
        <v>722</v>
      </c>
      <c r="F237" s="150" t="s">
        <v>723</v>
      </c>
      <c r="G237" s="151" t="s">
        <v>217</v>
      </c>
      <c r="H237" s="152">
        <v>35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1.6E-2</v>
      </c>
      <c r="P237" s="157">
        <f>O237*H237</f>
        <v>0.56000000000000005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1673</v>
      </c>
    </row>
    <row r="238" spans="1:65" s="13" customFormat="1">
      <c r="B238" s="161"/>
      <c r="D238" s="162" t="s">
        <v>220</v>
      </c>
      <c r="E238" s="163" t="s">
        <v>1</v>
      </c>
      <c r="F238" s="164" t="s">
        <v>653</v>
      </c>
      <c r="H238" s="163" t="s">
        <v>1</v>
      </c>
      <c r="L238" s="161"/>
      <c r="M238" s="165"/>
      <c r="N238" s="166"/>
      <c r="O238" s="166"/>
      <c r="P238" s="166"/>
      <c r="Q238" s="166"/>
      <c r="R238" s="166"/>
      <c r="S238" s="166"/>
      <c r="T238" s="167"/>
      <c r="AT238" s="163" t="s">
        <v>220</v>
      </c>
      <c r="AU238" s="163" t="s">
        <v>80</v>
      </c>
      <c r="AV238" s="13" t="s">
        <v>78</v>
      </c>
      <c r="AW238" s="13" t="s">
        <v>27</v>
      </c>
      <c r="AX238" s="13" t="s">
        <v>71</v>
      </c>
      <c r="AY238" s="163" t="s">
        <v>212</v>
      </c>
    </row>
    <row r="239" spans="1:65" s="14" customFormat="1">
      <c r="B239" s="168"/>
      <c r="D239" s="162" t="s">
        <v>220</v>
      </c>
      <c r="E239" s="169" t="s">
        <v>1</v>
      </c>
      <c r="F239" s="170" t="s">
        <v>1557</v>
      </c>
      <c r="H239" s="171">
        <v>35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44.25" customHeight="1">
      <c r="A240" s="30"/>
      <c r="B240" s="147"/>
      <c r="C240" s="148" t="s">
        <v>447</v>
      </c>
      <c r="D240" s="148" t="s">
        <v>214</v>
      </c>
      <c r="E240" s="149" t="s">
        <v>1674</v>
      </c>
      <c r="F240" s="150" t="s">
        <v>1675</v>
      </c>
      <c r="G240" s="151" t="s">
        <v>217</v>
      </c>
      <c r="H240" s="152">
        <v>33.04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2.3E-2</v>
      </c>
      <c r="P240" s="157">
        <f>O240*H240</f>
        <v>0.75991999999999993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1676</v>
      </c>
    </row>
    <row r="241" spans="1:65" s="13" customFormat="1">
      <c r="B241" s="161"/>
      <c r="D241" s="162" t="s">
        <v>220</v>
      </c>
      <c r="E241" s="163" t="s">
        <v>1</v>
      </c>
      <c r="F241" s="164" t="s">
        <v>644</v>
      </c>
      <c r="H241" s="163" t="s">
        <v>1</v>
      </c>
      <c r="L241" s="161"/>
      <c r="M241" s="165"/>
      <c r="N241" s="166"/>
      <c r="O241" s="166"/>
      <c r="P241" s="166"/>
      <c r="Q241" s="166"/>
      <c r="R241" s="166"/>
      <c r="S241" s="166"/>
      <c r="T241" s="167"/>
      <c r="AT241" s="163" t="s">
        <v>220</v>
      </c>
      <c r="AU241" s="163" t="s">
        <v>80</v>
      </c>
      <c r="AV241" s="13" t="s">
        <v>78</v>
      </c>
      <c r="AW241" s="13" t="s">
        <v>27</v>
      </c>
      <c r="AX241" s="13" t="s">
        <v>71</v>
      </c>
      <c r="AY241" s="163" t="s">
        <v>212</v>
      </c>
    </row>
    <row r="242" spans="1:65" s="14" customFormat="1">
      <c r="B242" s="168"/>
      <c r="D242" s="162" t="s">
        <v>220</v>
      </c>
      <c r="E242" s="169" t="s">
        <v>1</v>
      </c>
      <c r="F242" s="170" t="s">
        <v>1553</v>
      </c>
      <c r="H242" s="171">
        <v>33.04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24.2" customHeight="1">
      <c r="A243" s="30"/>
      <c r="B243" s="147"/>
      <c r="C243" s="148" t="s">
        <v>451</v>
      </c>
      <c r="D243" s="148" t="s">
        <v>214</v>
      </c>
      <c r="E243" s="149" t="s">
        <v>409</v>
      </c>
      <c r="F243" s="150" t="s">
        <v>410</v>
      </c>
      <c r="G243" s="151" t="s">
        <v>249</v>
      </c>
      <c r="H243" s="152">
        <v>50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4.5999999999999999E-2</v>
      </c>
      <c r="P243" s="157">
        <f>O243*H243</f>
        <v>2.2999999999999998</v>
      </c>
      <c r="Q243" s="157">
        <v>3.5999999999999999E-3</v>
      </c>
      <c r="R243" s="157">
        <f>Q243*H243</f>
        <v>0.18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1677</v>
      </c>
    </row>
    <row r="244" spans="1:65" s="14" customFormat="1">
      <c r="B244" s="168"/>
      <c r="D244" s="162" t="s">
        <v>220</v>
      </c>
      <c r="E244" s="169" t="s">
        <v>1</v>
      </c>
      <c r="F244" s="170" t="s">
        <v>1678</v>
      </c>
      <c r="H244" s="171">
        <v>50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12" customFormat="1" ht="22.9" customHeight="1">
      <c r="B245" s="135"/>
      <c r="D245" s="136" t="s">
        <v>70</v>
      </c>
      <c r="E245" s="145" t="s">
        <v>252</v>
      </c>
      <c r="F245" s="145" t="s">
        <v>413</v>
      </c>
      <c r="J245" s="146">
        <f>BK245</f>
        <v>0</v>
      </c>
      <c r="L245" s="135"/>
      <c r="M245" s="139"/>
      <c r="N245" s="140"/>
      <c r="O245" s="140"/>
      <c r="P245" s="141">
        <f>SUM(P246:P255)</f>
        <v>5.6590000000000007</v>
      </c>
      <c r="Q245" s="140"/>
      <c r="R245" s="141">
        <f>SUM(R246:R255)</f>
        <v>12.693519999999998</v>
      </c>
      <c r="S245" s="140"/>
      <c r="T245" s="142">
        <f>SUM(T246:T255)</f>
        <v>0</v>
      </c>
      <c r="AR245" s="136" t="s">
        <v>78</v>
      </c>
      <c r="AT245" s="143" t="s">
        <v>70</v>
      </c>
      <c r="AU245" s="143" t="s">
        <v>78</v>
      </c>
      <c r="AY245" s="136" t="s">
        <v>212</v>
      </c>
      <c r="BK245" s="144">
        <f>SUM(BK246:BK255)</f>
        <v>0</v>
      </c>
    </row>
    <row r="246" spans="1:65" s="2" customFormat="1" ht="24.2" customHeight="1">
      <c r="A246" s="30"/>
      <c r="B246" s="147"/>
      <c r="C246" s="148" t="s">
        <v>455</v>
      </c>
      <c r="D246" s="148" t="s">
        <v>214</v>
      </c>
      <c r="E246" s="149" t="s">
        <v>428</v>
      </c>
      <c r="F246" s="150" t="s">
        <v>429</v>
      </c>
      <c r="G246" s="151" t="s">
        <v>364</v>
      </c>
      <c r="H246" s="152">
        <v>1</v>
      </c>
      <c r="I246" s="153"/>
      <c r="J246" s="153">
        <f t="shared" ref="J246:J255" si="0">ROUND(I246*H246,2)</f>
        <v>0</v>
      </c>
      <c r="K246" s="154"/>
      <c r="L246" s="31"/>
      <c r="M246" s="155" t="s">
        <v>1</v>
      </c>
      <c r="N246" s="156" t="s">
        <v>36</v>
      </c>
      <c r="O246" s="157">
        <v>1.5620000000000001</v>
      </c>
      <c r="P246" s="157">
        <f t="shared" ref="P246:P255" si="1">O246*H246</f>
        <v>1.5620000000000001</v>
      </c>
      <c r="Q246" s="157">
        <v>1.0189999999999999E-2</v>
      </c>
      <c r="R246" s="157">
        <f t="shared" ref="R246:R255" si="2">Q246*H246</f>
        <v>1.0189999999999999E-2</v>
      </c>
      <c r="S246" s="157">
        <v>0</v>
      </c>
      <c r="T246" s="158">
        <f t="shared" ref="T246:T255" si="3"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 t="shared" ref="BE246:BE255" si="4">IF(N246="základní",J246,0)</f>
        <v>0</v>
      </c>
      <c r="BF246" s="160">
        <f t="shared" ref="BF246:BF255" si="5">IF(N246="snížená",J246,0)</f>
        <v>0</v>
      </c>
      <c r="BG246" s="160">
        <f t="shared" ref="BG246:BG255" si="6">IF(N246="zákl. přenesená",J246,0)</f>
        <v>0</v>
      </c>
      <c r="BH246" s="160">
        <f t="shared" ref="BH246:BH255" si="7">IF(N246="sníž. přenesená",J246,0)</f>
        <v>0</v>
      </c>
      <c r="BI246" s="160">
        <f t="shared" ref="BI246:BI255" si="8">IF(N246="nulová",J246,0)</f>
        <v>0</v>
      </c>
      <c r="BJ246" s="18" t="s">
        <v>78</v>
      </c>
      <c r="BK246" s="160">
        <f t="shared" ref="BK246:BK255" si="9">ROUND(I246*H246,2)</f>
        <v>0</v>
      </c>
      <c r="BL246" s="18" t="s">
        <v>218</v>
      </c>
      <c r="BM246" s="159" t="s">
        <v>1679</v>
      </c>
    </row>
    <row r="247" spans="1:65" s="2" customFormat="1" ht="24.2" customHeight="1">
      <c r="A247" s="30"/>
      <c r="B247" s="147"/>
      <c r="C247" s="182" t="s">
        <v>459</v>
      </c>
      <c r="D247" s="182" t="s">
        <v>311</v>
      </c>
      <c r="E247" s="183" t="s">
        <v>1680</v>
      </c>
      <c r="F247" s="184" t="s">
        <v>1681</v>
      </c>
      <c r="G247" s="185" t="s">
        <v>364</v>
      </c>
      <c r="H247" s="186">
        <v>1</v>
      </c>
      <c r="I247" s="187"/>
      <c r="J247" s="187">
        <f t="shared" si="0"/>
        <v>0</v>
      </c>
      <c r="K247" s="188"/>
      <c r="L247" s="189"/>
      <c r="M247" s="190" t="s">
        <v>1</v>
      </c>
      <c r="N247" s="191" t="s">
        <v>36</v>
      </c>
      <c r="O247" s="157">
        <v>0</v>
      </c>
      <c r="P247" s="157">
        <f t="shared" si="1"/>
        <v>0</v>
      </c>
      <c r="Q247" s="157">
        <v>5.46</v>
      </c>
      <c r="R247" s="157">
        <f t="shared" si="2"/>
        <v>5.46</v>
      </c>
      <c r="S247" s="157">
        <v>0</v>
      </c>
      <c r="T247" s="158">
        <f t="shared" si="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252</v>
      </c>
      <c r="AT247" s="159" t="s">
        <v>311</v>
      </c>
      <c r="AU247" s="159" t="s">
        <v>80</v>
      </c>
      <c r="AY247" s="18" t="s">
        <v>212</v>
      </c>
      <c r="BE247" s="160">
        <f t="shared" si="4"/>
        <v>0</v>
      </c>
      <c r="BF247" s="160">
        <f t="shared" si="5"/>
        <v>0</v>
      </c>
      <c r="BG247" s="160">
        <f t="shared" si="6"/>
        <v>0</v>
      </c>
      <c r="BH247" s="160">
        <f t="shared" si="7"/>
        <v>0</v>
      </c>
      <c r="BI247" s="160">
        <f t="shared" si="8"/>
        <v>0</v>
      </c>
      <c r="BJ247" s="18" t="s">
        <v>78</v>
      </c>
      <c r="BK247" s="160">
        <f t="shared" si="9"/>
        <v>0</v>
      </c>
      <c r="BL247" s="18" t="s">
        <v>218</v>
      </c>
      <c r="BM247" s="159" t="s">
        <v>1682</v>
      </c>
    </row>
    <row r="248" spans="1:65" s="2" customFormat="1" ht="24.2" customHeight="1">
      <c r="A248" s="30"/>
      <c r="B248" s="147"/>
      <c r="C248" s="148" t="s">
        <v>463</v>
      </c>
      <c r="D248" s="148" t="s">
        <v>214</v>
      </c>
      <c r="E248" s="149" t="s">
        <v>444</v>
      </c>
      <c r="F248" s="150" t="s">
        <v>1683</v>
      </c>
      <c r="G248" s="151" t="s">
        <v>364</v>
      </c>
      <c r="H248" s="152">
        <v>1</v>
      </c>
      <c r="I248" s="153"/>
      <c r="J248" s="153">
        <f t="shared" si="0"/>
        <v>0</v>
      </c>
      <c r="K248" s="154"/>
      <c r="L248" s="31"/>
      <c r="M248" s="155" t="s">
        <v>1</v>
      </c>
      <c r="N248" s="156" t="s">
        <v>36</v>
      </c>
      <c r="O248" s="157">
        <v>2.08</v>
      </c>
      <c r="P248" s="157">
        <f t="shared" si="1"/>
        <v>2.08</v>
      </c>
      <c r="Q248" s="157">
        <v>2.7529999999999999E-2</v>
      </c>
      <c r="R248" s="157">
        <f t="shared" si="2"/>
        <v>2.7529999999999999E-2</v>
      </c>
      <c r="S248" s="157">
        <v>0</v>
      </c>
      <c r="T248" s="158">
        <f t="shared" si="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 t="shared" si="4"/>
        <v>0</v>
      </c>
      <c r="BF248" s="160">
        <f t="shared" si="5"/>
        <v>0</v>
      </c>
      <c r="BG248" s="160">
        <f t="shared" si="6"/>
        <v>0</v>
      </c>
      <c r="BH248" s="160">
        <f t="shared" si="7"/>
        <v>0</v>
      </c>
      <c r="BI248" s="160">
        <f t="shared" si="8"/>
        <v>0</v>
      </c>
      <c r="BJ248" s="18" t="s">
        <v>78</v>
      </c>
      <c r="BK248" s="160">
        <f t="shared" si="9"/>
        <v>0</v>
      </c>
      <c r="BL248" s="18" t="s">
        <v>218</v>
      </c>
      <c r="BM248" s="159" t="s">
        <v>1684</v>
      </c>
    </row>
    <row r="249" spans="1:65" s="2" customFormat="1" ht="24.2" customHeight="1">
      <c r="A249" s="30"/>
      <c r="B249" s="147"/>
      <c r="C249" s="182" t="s">
        <v>467</v>
      </c>
      <c r="D249" s="182" t="s">
        <v>311</v>
      </c>
      <c r="E249" s="183" t="s">
        <v>1685</v>
      </c>
      <c r="F249" s="184" t="s">
        <v>1686</v>
      </c>
      <c r="G249" s="185" t="s">
        <v>364</v>
      </c>
      <c r="H249" s="186">
        <v>1</v>
      </c>
      <c r="I249" s="187"/>
      <c r="J249" s="187">
        <f t="shared" si="0"/>
        <v>0</v>
      </c>
      <c r="K249" s="188"/>
      <c r="L249" s="189"/>
      <c r="M249" s="190" t="s">
        <v>1</v>
      </c>
      <c r="N249" s="191" t="s">
        <v>36</v>
      </c>
      <c r="O249" s="157">
        <v>0</v>
      </c>
      <c r="P249" s="157">
        <f t="shared" si="1"/>
        <v>0</v>
      </c>
      <c r="Q249" s="157">
        <v>5.35</v>
      </c>
      <c r="R249" s="157">
        <f t="shared" si="2"/>
        <v>5.35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252</v>
      </c>
      <c r="AT249" s="159" t="s">
        <v>311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1687</v>
      </c>
    </row>
    <row r="250" spans="1:65" s="2" customFormat="1" ht="24.2" customHeight="1">
      <c r="A250" s="30"/>
      <c r="B250" s="147"/>
      <c r="C250" s="148" t="s">
        <v>472</v>
      </c>
      <c r="D250" s="148" t="s">
        <v>214</v>
      </c>
      <c r="E250" s="149" t="s">
        <v>1688</v>
      </c>
      <c r="F250" s="150" t="s">
        <v>1689</v>
      </c>
      <c r="G250" s="151" t="s">
        <v>364</v>
      </c>
      <c r="H250" s="152">
        <v>1</v>
      </c>
      <c r="I250" s="153"/>
      <c r="J250" s="153">
        <f t="shared" si="0"/>
        <v>0</v>
      </c>
      <c r="K250" s="154"/>
      <c r="L250" s="31"/>
      <c r="M250" s="155" t="s">
        <v>1</v>
      </c>
      <c r="N250" s="156" t="s">
        <v>36</v>
      </c>
      <c r="O250" s="157">
        <v>0.81699999999999995</v>
      </c>
      <c r="P250" s="157">
        <f t="shared" si="1"/>
        <v>0.81699999999999995</v>
      </c>
      <c r="Q250" s="157">
        <v>3.8260000000000002E-2</v>
      </c>
      <c r="R250" s="157">
        <f t="shared" si="2"/>
        <v>3.8260000000000002E-2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1690</v>
      </c>
    </row>
    <row r="251" spans="1:65" s="2" customFormat="1" ht="24.2" customHeight="1">
      <c r="A251" s="30"/>
      <c r="B251" s="147"/>
      <c r="C251" s="182" t="s">
        <v>476</v>
      </c>
      <c r="D251" s="182" t="s">
        <v>311</v>
      </c>
      <c r="E251" s="183" t="s">
        <v>1691</v>
      </c>
      <c r="F251" s="184" t="s">
        <v>1692</v>
      </c>
      <c r="G251" s="185" t="s">
        <v>364</v>
      </c>
      <c r="H251" s="186">
        <v>1</v>
      </c>
      <c r="I251" s="187"/>
      <c r="J251" s="187">
        <f t="shared" si="0"/>
        <v>0</v>
      </c>
      <c r="K251" s="188"/>
      <c r="L251" s="189"/>
      <c r="M251" s="190" t="s">
        <v>1</v>
      </c>
      <c r="N251" s="191" t="s">
        <v>36</v>
      </c>
      <c r="O251" s="157">
        <v>0</v>
      </c>
      <c r="P251" s="157">
        <f t="shared" si="1"/>
        <v>0</v>
      </c>
      <c r="Q251" s="157">
        <v>1.73</v>
      </c>
      <c r="R251" s="157">
        <f t="shared" si="2"/>
        <v>1.73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252</v>
      </c>
      <c r="AT251" s="159" t="s">
        <v>311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1693</v>
      </c>
    </row>
    <row r="252" spans="1:65" s="2" customFormat="1" ht="37.9" customHeight="1">
      <c r="A252" s="30"/>
      <c r="B252" s="147"/>
      <c r="C252" s="148" t="s">
        <v>480</v>
      </c>
      <c r="D252" s="148" t="s">
        <v>214</v>
      </c>
      <c r="E252" s="149" t="s">
        <v>1694</v>
      </c>
      <c r="F252" s="150" t="s">
        <v>1695</v>
      </c>
      <c r="G252" s="151" t="s">
        <v>364</v>
      </c>
      <c r="H252" s="152">
        <v>1</v>
      </c>
      <c r="I252" s="153"/>
      <c r="J252" s="153">
        <f t="shared" si="0"/>
        <v>0</v>
      </c>
      <c r="K252" s="154"/>
      <c r="L252" s="31"/>
      <c r="M252" s="155" t="s">
        <v>1</v>
      </c>
      <c r="N252" s="156" t="s">
        <v>36</v>
      </c>
      <c r="O252" s="157">
        <v>0.92</v>
      </c>
      <c r="P252" s="157">
        <f t="shared" si="1"/>
        <v>0.92</v>
      </c>
      <c r="Q252" s="157">
        <v>7.0200000000000002E-3</v>
      </c>
      <c r="R252" s="157">
        <f t="shared" si="2"/>
        <v>7.0200000000000002E-3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1696</v>
      </c>
    </row>
    <row r="253" spans="1:65" s="2" customFormat="1" ht="24.2" customHeight="1">
      <c r="A253" s="30"/>
      <c r="B253" s="147"/>
      <c r="C253" s="182" t="s">
        <v>484</v>
      </c>
      <c r="D253" s="182" t="s">
        <v>311</v>
      </c>
      <c r="E253" s="183" t="s">
        <v>1697</v>
      </c>
      <c r="F253" s="184" t="s">
        <v>1698</v>
      </c>
      <c r="G253" s="185" t="s">
        <v>364</v>
      </c>
      <c r="H253" s="186">
        <v>1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6.5000000000000002E-2</v>
      </c>
      <c r="R253" s="157">
        <f t="shared" si="2"/>
        <v>6.5000000000000002E-2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1699</v>
      </c>
    </row>
    <row r="254" spans="1:65" s="2" customFormat="1" ht="24.2" customHeight="1">
      <c r="A254" s="30"/>
      <c r="B254" s="147"/>
      <c r="C254" s="182" t="s">
        <v>488</v>
      </c>
      <c r="D254" s="182" t="s">
        <v>311</v>
      </c>
      <c r="E254" s="183" t="s">
        <v>1700</v>
      </c>
      <c r="F254" s="184" t="s">
        <v>1701</v>
      </c>
      <c r="G254" s="185" t="s">
        <v>364</v>
      </c>
      <c r="H254" s="186">
        <v>2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2E-3</v>
      </c>
      <c r="R254" s="157">
        <f t="shared" si="2"/>
        <v>4.0000000000000001E-3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1702</v>
      </c>
    </row>
    <row r="255" spans="1:65" s="2" customFormat="1" ht="37.9" customHeight="1">
      <c r="A255" s="30"/>
      <c r="B255" s="147"/>
      <c r="C255" s="148" t="s">
        <v>492</v>
      </c>
      <c r="D255" s="148" t="s">
        <v>214</v>
      </c>
      <c r="E255" s="149" t="s">
        <v>1703</v>
      </c>
      <c r="F255" s="150" t="s">
        <v>1704</v>
      </c>
      <c r="G255" s="151" t="s">
        <v>364</v>
      </c>
      <c r="H255" s="152">
        <v>2</v>
      </c>
      <c r="I255" s="153"/>
      <c r="J255" s="153">
        <f t="shared" si="0"/>
        <v>0</v>
      </c>
      <c r="K255" s="154"/>
      <c r="L255" s="31"/>
      <c r="M255" s="155" t="s">
        <v>1</v>
      </c>
      <c r="N255" s="156" t="s">
        <v>36</v>
      </c>
      <c r="O255" s="157">
        <v>0.14000000000000001</v>
      </c>
      <c r="P255" s="157">
        <f t="shared" si="1"/>
        <v>0.28000000000000003</v>
      </c>
      <c r="Q255" s="157">
        <v>7.6000000000000004E-4</v>
      </c>
      <c r="R255" s="157">
        <f t="shared" si="2"/>
        <v>1.5200000000000001E-3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1705</v>
      </c>
    </row>
    <row r="256" spans="1:65" s="12" customFormat="1" ht="22.9" customHeight="1">
      <c r="B256" s="135"/>
      <c r="D256" s="136" t="s">
        <v>70</v>
      </c>
      <c r="E256" s="145" t="s">
        <v>257</v>
      </c>
      <c r="F256" s="145" t="s">
        <v>500</v>
      </c>
      <c r="J256" s="146">
        <f>BK256</f>
        <v>0</v>
      </c>
      <c r="L256" s="135"/>
      <c r="M256" s="139"/>
      <c r="N256" s="140"/>
      <c r="O256" s="140"/>
      <c r="P256" s="141">
        <f>SUM(P257:P272)</f>
        <v>42.084089999999996</v>
      </c>
      <c r="Q256" s="140"/>
      <c r="R256" s="141">
        <f>SUM(R257:R272)</f>
        <v>1.9063323000000001</v>
      </c>
      <c r="S256" s="140"/>
      <c r="T256" s="142">
        <f>SUM(T257:T272)</f>
        <v>3.6600000000000001E-2</v>
      </c>
      <c r="AR256" s="136" t="s">
        <v>78</v>
      </c>
      <c r="AT256" s="143" t="s">
        <v>70</v>
      </c>
      <c r="AU256" s="143" t="s">
        <v>78</v>
      </c>
      <c r="AY256" s="136" t="s">
        <v>212</v>
      </c>
      <c r="BK256" s="144">
        <f>SUM(BK257:BK272)</f>
        <v>0</v>
      </c>
    </row>
    <row r="257" spans="1:65" s="2" customFormat="1" ht="44.25" customHeight="1">
      <c r="A257" s="30"/>
      <c r="B257" s="147"/>
      <c r="C257" s="148" t="s">
        <v>496</v>
      </c>
      <c r="D257" s="148" t="s">
        <v>214</v>
      </c>
      <c r="E257" s="149" t="s">
        <v>938</v>
      </c>
      <c r="F257" s="150" t="s">
        <v>939</v>
      </c>
      <c r="G257" s="151" t="s">
        <v>249</v>
      </c>
      <c r="H257" s="152">
        <v>3</v>
      </c>
      <c r="I257" s="153"/>
      <c r="J257" s="153">
        <f>ROUND(I257*H257,2)</f>
        <v>0</v>
      </c>
      <c r="K257" s="154"/>
      <c r="L257" s="31"/>
      <c r="M257" s="155" t="s">
        <v>1</v>
      </c>
      <c r="N257" s="156" t="s">
        <v>36</v>
      </c>
      <c r="O257" s="157">
        <v>0.216</v>
      </c>
      <c r="P257" s="157">
        <f>O257*H257</f>
        <v>0.64800000000000002</v>
      </c>
      <c r="Q257" s="157">
        <v>0.11519</v>
      </c>
      <c r="R257" s="157">
        <f>Q257*H257</f>
        <v>0.34556999999999999</v>
      </c>
      <c r="S257" s="157">
        <v>0</v>
      </c>
      <c r="T257" s="158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218</v>
      </c>
      <c r="AT257" s="159" t="s">
        <v>214</v>
      </c>
      <c r="AU257" s="159" t="s">
        <v>80</v>
      </c>
      <c r="AY257" s="18" t="s">
        <v>212</v>
      </c>
      <c r="BE257" s="160">
        <f>IF(N257="základní",J257,0)</f>
        <v>0</v>
      </c>
      <c r="BF257" s="160">
        <f>IF(N257="snížená",J257,0)</f>
        <v>0</v>
      </c>
      <c r="BG257" s="160">
        <f>IF(N257="zákl. přenesená",J257,0)</f>
        <v>0</v>
      </c>
      <c r="BH257" s="160">
        <f>IF(N257="sníž. přenesená",J257,0)</f>
        <v>0</v>
      </c>
      <c r="BI257" s="160">
        <f>IF(N257="nulová",J257,0)</f>
        <v>0</v>
      </c>
      <c r="BJ257" s="18" t="s">
        <v>78</v>
      </c>
      <c r="BK257" s="160">
        <f>ROUND(I257*H257,2)</f>
        <v>0</v>
      </c>
      <c r="BL257" s="18" t="s">
        <v>218</v>
      </c>
      <c r="BM257" s="159" t="s">
        <v>1706</v>
      </c>
    </row>
    <row r="258" spans="1:65" s="2" customFormat="1" ht="16.5" customHeight="1">
      <c r="A258" s="30"/>
      <c r="B258" s="147"/>
      <c r="C258" s="182" t="s">
        <v>501</v>
      </c>
      <c r="D258" s="182" t="s">
        <v>311</v>
      </c>
      <c r="E258" s="183" t="s">
        <v>942</v>
      </c>
      <c r="F258" s="184" t="s">
        <v>943</v>
      </c>
      <c r="G258" s="185" t="s">
        <v>249</v>
      </c>
      <c r="H258" s="186">
        <v>3.06</v>
      </c>
      <c r="I258" s="187"/>
      <c r="J258" s="187">
        <f>ROUND(I258*H258,2)</f>
        <v>0</v>
      </c>
      <c r="K258" s="188"/>
      <c r="L258" s="189"/>
      <c r="M258" s="190" t="s">
        <v>1</v>
      </c>
      <c r="N258" s="191" t="s">
        <v>36</v>
      </c>
      <c r="O258" s="157">
        <v>0</v>
      </c>
      <c r="P258" s="157">
        <f>O258*H258</f>
        <v>0</v>
      </c>
      <c r="Q258" s="157">
        <v>0.08</v>
      </c>
      <c r="R258" s="157">
        <f>Q258*H258</f>
        <v>0.24480000000000002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252</v>
      </c>
      <c r="AT258" s="159" t="s">
        <v>311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1707</v>
      </c>
    </row>
    <row r="259" spans="1:65" s="14" customFormat="1">
      <c r="B259" s="168"/>
      <c r="D259" s="162" t="s">
        <v>220</v>
      </c>
      <c r="F259" s="170" t="s">
        <v>1708</v>
      </c>
      <c r="H259" s="171">
        <v>3.06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3</v>
      </c>
      <c r="AX259" s="14" t="s">
        <v>78</v>
      </c>
      <c r="AY259" s="169" t="s">
        <v>212</v>
      </c>
    </row>
    <row r="260" spans="1:65" s="2" customFormat="1" ht="55.5" customHeight="1">
      <c r="A260" s="30"/>
      <c r="B260" s="147"/>
      <c r="C260" s="148" t="s">
        <v>505</v>
      </c>
      <c r="D260" s="148" t="s">
        <v>214</v>
      </c>
      <c r="E260" s="149" t="s">
        <v>1709</v>
      </c>
      <c r="F260" s="150" t="s">
        <v>1710</v>
      </c>
      <c r="G260" s="151" t="s">
        <v>249</v>
      </c>
      <c r="H260" s="152">
        <v>3</v>
      </c>
      <c r="I260" s="153"/>
      <c r="J260" s="153">
        <f>ROUND(I260*H260,2)</f>
        <v>0</v>
      </c>
      <c r="K260" s="154"/>
      <c r="L260" s="31"/>
      <c r="M260" s="155" t="s">
        <v>1</v>
      </c>
      <c r="N260" s="156" t="s">
        <v>36</v>
      </c>
      <c r="O260" s="157">
        <v>0.247</v>
      </c>
      <c r="P260" s="157">
        <f>O260*H260</f>
        <v>0.74099999999999999</v>
      </c>
      <c r="Q260" s="157">
        <v>0.12095</v>
      </c>
      <c r="R260" s="157">
        <f>Q260*H260</f>
        <v>0.36285000000000001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1711</v>
      </c>
    </row>
    <row r="261" spans="1:65" s="2" customFormat="1" ht="16.5" customHeight="1">
      <c r="A261" s="30"/>
      <c r="B261" s="147"/>
      <c r="C261" s="182" t="s">
        <v>510</v>
      </c>
      <c r="D261" s="182" t="s">
        <v>311</v>
      </c>
      <c r="E261" s="183" t="s">
        <v>1712</v>
      </c>
      <c r="F261" s="184" t="s">
        <v>1713</v>
      </c>
      <c r="G261" s="185" t="s">
        <v>249</v>
      </c>
      <c r="H261" s="186">
        <v>3.06</v>
      </c>
      <c r="I261" s="187"/>
      <c r="J261" s="187">
        <f>ROUND(I261*H261,2)</f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>O261*H261</f>
        <v>0</v>
      </c>
      <c r="Q261" s="157">
        <v>5.6000000000000001E-2</v>
      </c>
      <c r="R261" s="157">
        <f>Q261*H261</f>
        <v>0.17136000000000001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1714</v>
      </c>
    </row>
    <row r="262" spans="1:65" s="14" customFormat="1">
      <c r="B262" s="168"/>
      <c r="D262" s="162" t="s">
        <v>220</v>
      </c>
      <c r="F262" s="170" t="s">
        <v>1708</v>
      </c>
      <c r="H262" s="171">
        <v>3.06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3</v>
      </c>
      <c r="AX262" s="14" t="s">
        <v>78</v>
      </c>
      <c r="AY262" s="169" t="s">
        <v>212</v>
      </c>
    </row>
    <row r="263" spans="1:65" s="2" customFormat="1" ht="24.2" customHeight="1">
      <c r="A263" s="30"/>
      <c r="B263" s="147"/>
      <c r="C263" s="148" t="s">
        <v>516</v>
      </c>
      <c r="D263" s="148" t="s">
        <v>214</v>
      </c>
      <c r="E263" s="149" t="s">
        <v>947</v>
      </c>
      <c r="F263" s="150" t="s">
        <v>948</v>
      </c>
      <c r="G263" s="151" t="s">
        <v>265</v>
      </c>
      <c r="H263" s="152">
        <v>0.34499999999999997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1.4419999999999999</v>
      </c>
      <c r="P263" s="157">
        <f>O263*H263</f>
        <v>0.49748999999999993</v>
      </c>
      <c r="Q263" s="157">
        <v>2.2563399999999998</v>
      </c>
      <c r="R263" s="157">
        <f>Q263*H263</f>
        <v>0.77843729999999989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1715</v>
      </c>
    </row>
    <row r="264" spans="1:65" s="14" customFormat="1">
      <c r="B264" s="168"/>
      <c r="D264" s="162" t="s">
        <v>220</v>
      </c>
      <c r="E264" s="169" t="s">
        <v>1</v>
      </c>
      <c r="F264" s="170" t="s">
        <v>1716</v>
      </c>
      <c r="H264" s="171">
        <v>0.34499999999999997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37.9" customHeight="1">
      <c r="A265" s="30"/>
      <c r="B265" s="147"/>
      <c r="C265" s="148" t="s">
        <v>522</v>
      </c>
      <c r="D265" s="148" t="s">
        <v>214</v>
      </c>
      <c r="E265" s="149" t="s">
        <v>502</v>
      </c>
      <c r="F265" s="150" t="s">
        <v>503</v>
      </c>
      <c r="G265" s="151" t="s">
        <v>249</v>
      </c>
      <c r="H265" s="152">
        <v>50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0.13900000000000001</v>
      </c>
      <c r="P265" s="157">
        <f>O265*H265</f>
        <v>6.9500000000000011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1717</v>
      </c>
    </row>
    <row r="266" spans="1:65" s="2" customFormat="1" ht="24.2" customHeight="1">
      <c r="A266" s="30"/>
      <c r="B266" s="147"/>
      <c r="C266" s="148" t="s">
        <v>526</v>
      </c>
      <c r="D266" s="148" t="s">
        <v>214</v>
      </c>
      <c r="E266" s="149" t="s">
        <v>506</v>
      </c>
      <c r="F266" s="150" t="s">
        <v>507</v>
      </c>
      <c r="G266" s="151" t="s">
        <v>249</v>
      </c>
      <c r="H266" s="152">
        <v>50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0.19600000000000001</v>
      </c>
      <c r="P266" s="157">
        <f>O266*H266</f>
        <v>9.8000000000000007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1718</v>
      </c>
    </row>
    <row r="267" spans="1:65" s="2" customFormat="1" ht="24.2" customHeight="1">
      <c r="A267" s="30"/>
      <c r="B267" s="147"/>
      <c r="C267" s="148" t="s">
        <v>531</v>
      </c>
      <c r="D267" s="148" t="s">
        <v>214</v>
      </c>
      <c r="E267" s="149" t="s">
        <v>511</v>
      </c>
      <c r="F267" s="150" t="s">
        <v>512</v>
      </c>
      <c r="G267" s="151" t="s">
        <v>249</v>
      </c>
      <c r="H267" s="152">
        <v>47.6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0.45100000000000001</v>
      </c>
      <c r="P267" s="157">
        <f>O267*H267</f>
        <v>21.467600000000001</v>
      </c>
      <c r="Q267" s="157">
        <v>3.0000000000000001E-5</v>
      </c>
      <c r="R267" s="157">
        <f>Q267*H267</f>
        <v>1.428E-3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1719</v>
      </c>
    </row>
    <row r="268" spans="1:65" s="14" customFormat="1">
      <c r="B268" s="168"/>
      <c r="D268" s="162" t="s">
        <v>220</v>
      </c>
      <c r="E268" s="169" t="s">
        <v>1</v>
      </c>
      <c r="F268" s="170" t="s">
        <v>1720</v>
      </c>
      <c r="H268" s="171">
        <v>47.6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78</v>
      </c>
      <c r="AY268" s="169" t="s">
        <v>212</v>
      </c>
    </row>
    <row r="269" spans="1:65" s="2" customFormat="1" ht="44.25" customHeight="1">
      <c r="A269" s="30"/>
      <c r="B269" s="147"/>
      <c r="C269" s="148" t="s">
        <v>535</v>
      </c>
      <c r="D269" s="148" t="s">
        <v>214</v>
      </c>
      <c r="E269" s="149" t="s">
        <v>1721</v>
      </c>
      <c r="F269" s="150" t="s">
        <v>1722</v>
      </c>
      <c r="G269" s="151" t="s">
        <v>249</v>
      </c>
      <c r="H269" s="152">
        <v>0.45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1.6</v>
      </c>
      <c r="P269" s="157">
        <f>O269*H269</f>
        <v>0.72000000000000008</v>
      </c>
      <c r="Q269" s="157">
        <v>1.2800000000000001E-3</v>
      </c>
      <c r="R269" s="157">
        <f>Q269*H269</f>
        <v>5.7600000000000001E-4</v>
      </c>
      <c r="S269" s="157">
        <v>2.1000000000000001E-2</v>
      </c>
      <c r="T269" s="158">
        <f>S269*H269</f>
        <v>9.4500000000000001E-3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1723</v>
      </c>
    </row>
    <row r="270" spans="1:65" s="14" customFormat="1">
      <c r="B270" s="168"/>
      <c r="D270" s="162" t="s">
        <v>220</v>
      </c>
      <c r="E270" s="169" t="s">
        <v>1</v>
      </c>
      <c r="F270" s="170" t="s">
        <v>1724</v>
      </c>
      <c r="H270" s="171">
        <v>0.45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78</v>
      </c>
      <c r="AY270" s="169" t="s">
        <v>212</v>
      </c>
    </row>
    <row r="271" spans="1:65" s="2" customFormat="1" ht="44.25" customHeight="1">
      <c r="A271" s="30"/>
      <c r="B271" s="147"/>
      <c r="C271" s="148" t="s">
        <v>540</v>
      </c>
      <c r="D271" s="148" t="s">
        <v>214</v>
      </c>
      <c r="E271" s="149" t="s">
        <v>1725</v>
      </c>
      <c r="F271" s="150" t="s">
        <v>1726</v>
      </c>
      <c r="G271" s="151" t="s">
        <v>249</v>
      </c>
      <c r="H271" s="152">
        <v>0.3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2.6</v>
      </c>
      <c r="P271" s="157">
        <f>O271*H271</f>
        <v>0.78</v>
      </c>
      <c r="Q271" s="157">
        <v>2.7899999999999999E-3</v>
      </c>
      <c r="R271" s="157">
        <f>Q271*H271</f>
        <v>8.3699999999999996E-4</v>
      </c>
      <c r="S271" s="157">
        <v>5.6000000000000001E-2</v>
      </c>
      <c r="T271" s="158">
        <f>S271*H271</f>
        <v>1.6799999999999999E-2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1727</v>
      </c>
    </row>
    <row r="272" spans="1:65" s="2" customFormat="1" ht="44.25" customHeight="1">
      <c r="A272" s="30"/>
      <c r="B272" s="147"/>
      <c r="C272" s="148" t="s">
        <v>545</v>
      </c>
      <c r="D272" s="148" t="s">
        <v>214</v>
      </c>
      <c r="E272" s="149" t="s">
        <v>1728</v>
      </c>
      <c r="F272" s="150" t="s">
        <v>1729</v>
      </c>
      <c r="G272" s="151" t="s">
        <v>249</v>
      </c>
      <c r="H272" s="152">
        <v>0.15</v>
      </c>
      <c r="I272" s="153"/>
      <c r="J272" s="153">
        <f>ROUND(I272*H272,2)</f>
        <v>0</v>
      </c>
      <c r="K272" s="154"/>
      <c r="L272" s="31"/>
      <c r="M272" s="155" t="s">
        <v>1</v>
      </c>
      <c r="N272" s="156" t="s">
        <v>36</v>
      </c>
      <c r="O272" s="157">
        <v>3.2</v>
      </c>
      <c r="P272" s="157">
        <f>O272*H272</f>
        <v>0.48</v>
      </c>
      <c r="Q272" s="157">
        <v>3.16E-3</v>
      </c>
      <c r="R272" s="157">
        <f>Q272*H272</f>
        <v>4.7399999999999997E-4</v>
      </c>
      <c r="S272" s="157">
        <v>6.9000000000000006E-2</v>
      </c>
      <c r="T272" s="158">
        <f>S272*H272</f>
        <v>1.035E-2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1730</v>
      </c>
    </row>
    <row r="273" spans="1:65" s="12" customFormat="1" ht="22.9" customHeight="1">
      <c r="B273" s="135"/>
      <c r="D273" s="136" t="s">
        <v>70</v>
      </c>
      <c r="E273" s="145" t="s">
        <v>520</v>
      </c>
      <c r="F273" s="145" t="s">
        <v>521</v>
      </c>
      <c r="J273" s="146">
        <f>BK273</f>
        <v>0</v>
      </c>
      <c r="L273" s="135"/>
      <c r="M273" s="139"/>
      <c r="N273" s="140"/>
      <c r="O273" s="140"/>
      <c r="P273" s="141">
        <f>P274+SUM(P275:P284)</f>
        <v>83.380829000000006</v>
      </c>
      <c r="Q273" s="140"/>
      <c r="R273" s="141">
        <f>R274+SUM(R275:R284)</f>
        <v>0</v>
      </c>
      <c r="S273" s="140"/>
      <c r="T273" s="142">
        <f>T274+SUM(T275:T284)</f>
        <v>0</v>
      </c>
      <c r="AR273" s="136" t="s">
        <v>78</v>
      </c>
      <c r="AT273" s="143" t="s">
        <v>70</v>
      </c>
      <c r="AU273" s="143" t="s">
        <v>78</v>
      </c>
      <c r="AY273" s="136" t="s">
        <v>212</v>
      </c>
      <c r="BK273" s="144">
        <f>BK274+SUM(BK275:BK284)</f>
        <v>0</v>
      </c>
    </row>
    <row r="274" spans="1:65" s="2" customFormat="1" ht="37.9" customHeight="1">
      <c r="A274" s="30"/>
      <c r="B274" s="147"/>
      <c r="C274" s="148" t="s">
        <v>805</v>
      </c>
      <c r="D274" s="148" t="s">
        <v>214</v>
      </c>
      <c r="E274" s="149" t="s">
        <v>523</v>
      </c>
      <c r="F274" s="150" t="s">
        <v>524</v>
      </c>
      <c r="G274" s="151" t="s">
        <v>301</v>
      </c>
      <c r="H274" s="152">
        <v>58.301000000000002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0.03</v>
      </c>
      <c r="P274" s="157">
        <f>O274*H274</f>
        <v>1.7490300000000001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1731</v>
      </c>
    </row>
    <row r="275" spans="1:65" s="2" customFormat="1" ht="37.9" customHeight="1">
      <c r="A275" s="30"/>
      <c r="B275" s="147"/>
      <c r="C275" s="148" t="s">
        <v>809</v>
      </c>
      <c r="D275" s="148" t="s">
        <v>214</v>
      </c>
      <c r="E275" s="149" t="s">
        <v>527</v>
      </c>
      <c r="F275" s="150" t="s">
        <v>1732</v>
      </c>
      <c r="G275" s="151" t="s">
        <v>301</v>
      </c>
      <c r="H275" s="152">
        <v>1982.2339999999999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2E-3</v>
      </c>
      <c r="P275" s="157">
        <f>O275*H275</f>
        <v>3.9644680000000001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1733</v>
      </c>
    </row>
    <row r="276" spans="1:65" s="14" customFormat="1">
      <c r="B276" s="168"/>
      <c r="D276" s="162" t="s">
        <v>220</v>
      </c>
      <c r="F276" s="170" t="s">
        <v>1734</v>
      </c>
      <c r="H276" s="171">
        <v>1982.2339999999999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3</v>
      </c>
      <c r="AX276" s="14" t="s">
        <v>78</v>
      </c>
      <c r="AY276" s="169" t="s">
        <v>212</v>
      </c>
    </row>
    <row r="277" spans="1:65" s="2" customFormat="1" ht="24.2" customHeight="1">
      <c r="A277" s="30"/>
      <c r="B277" s="147"/>
      <c r="C277" s="148" t="s">
        <v>813</v>
      </c>
      <c r="D277" s="148" t="s">
        <v>214</v>
      </c>
      <c r="E277" s="149" t="s">
        <v>532</v>
      </c>
      <c r="F277" s="150" t="s">
        <v>533</v>
      </c>
      <c r="G277" s="151" t="s">
        <v>301</v>
      </c>
      <c r="H277" s="152">
        <v>58.301000000000002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0.159</v>
      </c>
      <c r="P277" s="157">
        <f>O277*H277</f>
        <v>9.2698590000000003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1735</v>
      </c>
    </row>
    <row r="278" spans="1:65" s="2" customFormat="1" ht="55.5" customHeight="1">
      <c r="A278" s="30"/>
      <c r="B278" s="147"/>
      <c r="C278" s="148" t="s">
        <v>817</v>
      </c>
      <c r="D278" s="148" t="s">
        <v>214</v>
      </c>
      <c r="E278" s="149" t="s">
        <v>536</v>
      </c>
      <c r="F278" s="150" t="s">
        <v>537</v>
      </c>
      <c r="G278" s="151" t="s">
        <v>301</v>
      </c>
      <c r="H278" s="152">
        <v>10.772</v>
      </c>
      <c r="I278" s="153"/>
      <c r="J278" s="153">
        <f>ROUND(I278*H278,2)</f>
        <v>0</v>
      </c>
      <c r="K278" s="154"/>
      <c r="L278" s="31"/>
      <c r="M278" s="155" t="s">
        <v>1</v>
      </c>
      <c r="N278" s="156" t="s">
        <v>36</v>
      </c>
      <c r="O278" s="157">
        <v>0</v>
      </c>
      <c r="P278" s="157">
        <f>O278*H278</f>
        <v>0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1736</v>
      </c>
    </row>
    <row r="279" spans="1:65" s="14" customFormat="1">
      <c r="B279" s="168"/>
      <c r="D279" s="162" t="s">
        <v>220</v>
      </c>
      <c r="E279" s="169" t="s">
        <v>1</v>
      </c>
      <c r="F279" s="170" t="s">
        <v>1737</v>
      </c>
      <c r="H279" s="171">
        <v>10.772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27</v>
      </c>
      <c r="AX279" s="14" t="s">
        <v>78</v>
      </c>
      <c r="AY279" s="169" t="s">
        <v>212</v>
      </c>
    </row>
    <row r="280" spans="1:65" s="2" customFormat="1" ht="62.65" customHeight="1">
      <c r="A280" s="30"/>
      <c r="B280" s="147"/>
      <c r="C280" s="148" t="s">
        <v>821</v>
      </c>
      <c r="D280" s="148" t="s">
        <v>214</v>
      </c>
      <c r="E280" s="149" t="s">
        <v>541</v>
      </c>
      <c r="F280" s="150" t="s">
        <v>542</v>
      </c>
      <c r="G280" s="151" t="s">
        <v>301</v>
      </c>
      <c r="H280" s="152">
        <v>18.149000000000001</v>
      </c>
      <c r="I280" s="153"/>
      <c r="J280" s="153">
        <f>ROUND(I280*H280,2)</f>
        <v>0</v>
      </c>
      <c r="K280" s="154"/>
      <c r="L280" s="31"/>
      <c r="M280" s="155" t="s">
        <v>1</v>
      </c>
      <c r="N280" s="156" t="s">
        <v>36</v>
      </c>
      <c r="O280" s="157">
        <v>0</v>
      </c>
      <c r="P280" s="157">
        <f>O280*H280</f>
        <v>0</v>
      </c>
      <c r="Q280" s="157">
        <v>0</v>
      </c>
      <c r="R280" s="157">
        <f>Q280*H280</f>
        <v>0</v>
      </c>
      <c r="S280" s="157">
        <v>0</v>
      </c>
      <c r="T280" s="158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>IF(N280="základní",J280,0)</f>
        <v>0</v>
      </c>
      <c r="BF280" s="160">
        <f>IF(N280="snížená",J280,0)</f>
        <v>0</v>
      </c>
      <c r="BG280" s="160">
        <f>IF(N280="zákl. přenesená",J280,0)</f>
        <v>0</v>
      </c>
      <c r="BH280" s="160">
        <f>IF(N280="sníž. přenesená",J280,0)</f>
        <v>0</v>
      </c>
      <c r="BI280" s="160">
        <f>IF(N280="nulová",J280,0)</f>
        <v>0</v>
      </c>
      <c r="BJ280" s="18" t="s">
        <v>78</v>
      </c>
      <c r="BK280" s="160">
        <f>ROUND(I280*H280,2)</f>
        <v>0</v>
      </c>
      <c r="BL280" s="18" t="s">
        <v>218</v>
      </c>
      <c r="BM280" s="159" t="s">
        <v>1738</v>
      </c>
    </row>
    <row r="281" spans="1:65" s="14" customFormat="1">
      <c r="B281" s="168"/>
      <c r="D281" s="162" t="s">
        <v>220</v>
      </c>
      <c r="E281" s="169" t="s">
        <v>1</v>
      </c>
      <c r="F281" s="170" t="s">
        <v>1739</v>
      </c>
      <c r="H281" s="171">
        <v>18.149000000000001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220</v>
      </c>
      <c r="AU281" s="169" t="s">
        <v>80</v>
      </c>
      <c r="AV281" s="14" t="s">
        <v>80</v>
      </c>
      <c r="AW281" s="14" t="s">
        <v>27</v>
      </c>
      <c r="AX281" s="14" t="s">
        <v>78</v>
      </c>
      <c r="AY281" s="169" t="s">
        <v>212</v>
      </c>
    </row>
    <row r="282" spans="1:65" s="2" customFormat="1" ht="55.5" customHeight="1">
      <c r="A282" s="30"/>
      <c r="B282" s="147"/>
      <c r="C282" s="148" t="s">
        <v>824</v>
      </c>
      <c r="D282" s="148" t="s">
        <v>214</v>
      </c>
      <c r="E282" s="149" t="s">
        <v>546</v>
      </c>
      <c r="F282" s="150" t="s">
        <v>300</v>
      </c>
      <c r="G282" s="151" t="s">
        <v>301</v>
      </c>
      <c r="H282" s="152">
        <v>29.343</v>
      </c>
      <c r="I282" s="153"/>
      <c r="J282" s="153">
        <f>ROUND(I282*H282,2)</f>
        <v>0</v>
      </c>
      <c r="K282" s="154"/>
      <c r="L282" s="31"/>
      <c r="M282" s="155" t="s">
        <v>1</v>
      </c>
      <c r="N282" s="156" t="s">
        <v>36</v>
      </c>
      <c r="O282" s="157">
        <v>0</v>
      </c>
      <c r="P282" s="157">
        <f>O282*H282</f>
        <v>0</v>
      </c>
      <c r="Q282" s="157">
        <v>0</v>
      </c>
      <c r="R282" s="157">
        <f>Q282*H282</f>
        <v>0</v>
      </c>
      <c r="S282" s="157">
        <v>0</v>
      </c>
      <c r="T282" s="158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218</v>
      </c>
      <c r="AT282" s="159" t="s">
        <v>214</v>
      </c>
      <c r="AU282" s="159" t="s">
        <v>80</v>
      </c>
      <c r="AY282" s="18" t="s">
        <v>212</v>
      </c>
      <c r="BE282" s="160">
        <f>IF(N282="základní",J282,0)</f>
        <v>0</v>
      </c>
      <c r="BF282" s="160">
        <f>IF(N282="snížená",J282,0)</f>
        <v>0</v>
      </c>
      <c r="BG282" s="160">
        <f>IF(N282="zákl. přenesená",J282,0)</f>
        <v>0</v>
      </c>
      <c r="BH282" s="160">
        <f>IF(N282="sníž. přenesená",J282,0)</f>
        <v>0</v>
      </c>
      <c r="BI282" s="160">
        <f>IF(N282="nulová",J282,0)</f>
        <v>0</v>
      </c>
      <c r="BJ282" s="18" t="s">
        <v>78</v>
      </c>
      <c r="BK282" s="160">
        <f>ROUND(I282*H282,2)</f>
        <v>0</v>
      </c>
      <c r="BL282" s="18" t="s">
        <v>218</v>
      </c>
      <c r="BM282" s="159" t="s">
        <v>1740</v>
      </c>
    </row>
    <row r="283" spans="1:65" s="14" customFormat="1">
      <c r="B283" s="168"/>
      <c r="D283" s="162" t="s">
        <v>220</v>
      </c>
      <c r="E283" s="169" t="s">
        <v>1</v>
      </c>
      <c r="F283" s="170" t="s">
        <v>1741</v>
      </c>
      <c r="H283" s="171">
        <v>29.343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27</v>
      </c>
      <c r="AX283" s="14" t="s">
        <v>78</v>
      </c>
      <c r="AY283" s="169" t="s">
        <v>212</v>
      </c>
    </row>
    <row r="284" spans="1:65" s="12" customFormat="1" ht="20.85" customHeight="1">
      <c r="B284" s="135"/>
      <c r="D284" s="136" t="s">
        <v>70</v>
      </c>
      <c r="E284" s="145" t="s">
        <v>514</v>
      </c>
      <c r="F284" s="145" t="s">
        <v>515</v>
      </c>
      <c r="J284" s="146">
        <f>BK284</f>
        <v>0</v>
      </c>
      <c r="L284" s="135"/>
      <c r="M284" s="139"/>
      <c r="N284" s="140"/>
      <c r="O284" s="140"/>
      <c r="P284" s="141">
        <f>P285</f>
        <v>68.397471999999993</v>
      </c>
      <c r="Q284" s="140"/>
      <c r="R284" s="141">
        <f>R285</f>
        <v>0</v>
      </c>
      <c r="S284" s="140"/>
      <c r="T284" s="142">
        <f>T285</f>
        <v>0</v>
      </c>
      <c r="AR284" s="136" t="s">
        <v>78</v>
      </c>
      <c r="AT284" s="143" t="s">
        <v>70</v>
      </c>
      <c r="AU284" s="143" t="s">
        <v>80</v>
      </c>
      <c r="AY284" s="136" t="s">
        <v>212</v>
      </c>
      <c r="BK284" s="144">
        <f>BK285</f>
        <v>0</v>
      </c>
    </row>
    <row r="285" spans="1:65" s="2" customFormat="1" ht="62.65" customHeight="1">
      <c r="A285" s="30"/>
      <c r="B285" s="147"/>
      <c r="C285" s="148" t="s">
        <v>828</v>
      </c>
      <c r="D285" s="148" t="s">
        <v>214</v>
      </c>
      <c r="E285" s="149" t="s">
        <v>1742</v>
      </c>
      <c r="F285" s="150" t="s">
        <v>1743</v>
      </c>
      <c r="G285" s="151" t="s">
        <v>301</v>
      </c>
      <c r="H285" s="152">
        <v>164.417</v>
      </c>
      <c r="I285" s="153"/>
      <c r="J285" s="153">
        <f>ROUND(I285*H285,2)</f>
        <v>0</v>
      </c>
      <c r="K285" s="154"/>
      <c r="L285" s="31"/>
      <c r="M285" s="155" t="s">
        <v>1</v>
      </c>
      <c r="N285" s="156" t="s">
        <v>36</v>
      </c>
      <c r="O285" s="157">
        <v>0.41599999999999998</v>
      </c>
      <c r="P285" s="157">
        <f>O285*H285</f>
        <v>68.397471999999993</v>
      </c>
      <c r="Q285" s="157">
        <v>0</v>
      </c>
      <c r="R285" s="157">
        <f>Q285*H285</f>
        <v>0</v>
      </c>
      <c r="S285" s="157">
        <v>0</v>
      </c>
      <c r="T285" s="158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218</v>
      </c>
      <c r="AT285" s="159" t="s">
        <v>214</v>
      </c>
      <c r="AU285" s="159" t="s">
        <v>226</v>
      </c>
      <c r="AY285" s="18" t="s">
        <v>212</v>
      </c>
      <c r="BE285" s="160">
        <f>IF(N285="základní",J285,0)</f>
        <v>0</v>
      </c>
      <c r="BF285" s="160">
        <f>IF(N285="snížená",J285,0)</f>
        <v>0</v>
      </c>
      <c r="BG285" s="160">
        <f>IF(N285="zákl. přenesená",J285,0)</f>
        <v>0</v>
      </c>
      <c r="BH285" s="160">
        <f>IF(N285="sníž. přenesená",J285,0)</f>
        <v>0</v>
      </c>
      <c r="BI285" s="160">
        <f>IF(N285="nulová",J285,0)</f>
        <v>0</v>
      </c>
      <c r="BJ285" s="18" t="s">
        <v>78</v>
      </c>
      <c r="BK285" s="160">
        <f>ROUND(I285*H285,2)</f>
        <v>0</v>
      </c>
      <c r="BL285" s="18" t="s">
        <v>218</v>
      </c>
      <c r="BM285" s="159" t="s">
        <v>1744</v>
      </c>
    </row>
    <row r="286" spans="1:65" s="12" customFormat="1" ht="25.9" customHeight="1">
      <c r="B286" s="135"/>
      <c r="D286" s="136" t="s">
        <v>70</v>
      </c>
      <c r="E286" s="137" t="s">
        <v>1745</v>
      </c>
      <c r="F286" s="137" t="s">
        <v>1746</v>
      </c>
      <c r="J286" s="138">
        <f>BK286</f>
        <v>0</v>
      </c>
      <c r="L286" s="135"/>
      <c r="M286" s="139"/>
      <c r="N286" s="140"/>
      <c r="O286" s="140"/>
      <c r="P286" s="141">
        <f>P287+P300</f>
        <v>21.666512000000001</v>
      </c>
      <c r="Q286" s="140"/>
      <c r="R286" s="141">
        <f>R287+R300</f>
        <v>0.14555970000000001</v>
      </c>
      <c r="S286" s="140"/>
      <c r="T286" s="142">
        <f>T287+T300</f>
        <v>0</v>
      </c>
      <c r="AR286" s="136" t="s">
        <v>80</v>
      </c>
      <c r="AT286" s="143" t="s">
        <v>70</v>
      </c>
      <c r="AU286" s="143" t="s">
        <v>71</v>
      </c>
      <c r="AY286" s="136" t="s">
        <v>212</v>
      </c>
      <c r="BK286" s="144">
        <f>BK287+BK300</f>
        <v>0</v>
      </c>
    </row>
    <row r="287" spans="1:65" s="12" customFormat="1" ht="22.9" customHeight="1">
      <c r="B287" s="135"/>
      <c r="D287" s="136" t="s">
        <v>70</v>
      </c>
      <c r="E287" s="145" t="s">
        <v>1747</v>
      </c>
      <c r="F287" s="145" t="s">
        <v>1748</v>
      </c>
      <c r="J287" s="146">
        <f>BK287</f>
        <v>0</v>
      </c>
      <c r="L287" s="135"/>
      <c r="M287" s="139"/>
      <c r="N287" s="140"/>
      <c r="O287" s="140"/>
      <c r="P287" s="141">
        <f>SUM(P288:P299)</f>
        <v>1.7765120000000001</v>
      </c>
      <c r="Q287" s="140"/>
      <c r="R287" s="141">
        <f>SUM(R288:R299)</f>
        <v>3.8459699999999999E-2</v>
      </c>
      <c r="S287" s="140"/>
      <c r="T287" s="142">
        <f>SUM(T288:T299)</f>
        <v>0</v>
      </c>
      <c r="AR287" s="136" t="s">
        <v>80</v>
      </c>
      <c r="AT287" s="143" t="s">
        <v>70</v>
      </c>
      <c r="AU287" s="143" t="s">
        <v>78</v>
      </c>
      <c r="AY287" s="136" t="s">
        <v>212</v>
      </c>
      <c r="BK287" s="144">
        <f>SUM(BK288:BK299)</f>
        <v>0</v>
      </c>
    </row>
    <row r="288" spans="1:65" s="2" customFormat="1" ht="37.9" customHeight="1">
      <c r="A288" s="30"/>
      <c r="B288" s="147"/>
      <c r="C288" s="148" t="s">
        <v>832</v>
      </c>
      <c r="D288" s="148" t="s">
        <v>214</v>
      </c>
      <c r="E288" s="149" t="s">
        <v>1749</v>
      </c>
      <c r="F288" s="150" t="s">
        <v>1750</v>
      </c>
      <c r="G288" s="151" t="s">
        <v>217</v>
      </c>
      <c r="H288" s="152">
        <v>6.1539999999999999</v>
      </c>
      <c r="I288" s="153"/>
      <c r="J288" s="153">
        <f>ROUND(I288*H288,2)</f>
        <v>0</v>
      </c>
      <c r="K288" s="154"/>
      <c r="L288" s="31"/>
      <c r="M288" s="155" t="s">
        <v>1</v>
      </c>
      <c r="N288" s="156" t="s">
        <v>36</v>
      </c>
      <c r="O288" s="157">
        <v>2.4E-2</v>
      </c>
      <c r="P288" s="157">
        <f>O288*H288</f>
        <v>0.14769599999999999</v>
      </c>
      <c r="Q288" s="157">
        <v>0</v>
      </c>
      <c r="R288" s="157">
        <f>Q288*H288</f>
        <v>0</v>
      </c>
      <c r="S288" s="157">
        <v>0</v>
      </c>
      <c r="T288" s="158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294</v>
      </c>
      <c r="AT288" s="159" t="s">
        <v>214</v>
      </c>
      <c r="AU288" s="159" t="s">
        <v>80</v>
      </c>
      <c r="AY288" s="18" t="s">
        <v>212</v>
      </c>
      <c r="BE288" s="160">
        <f>IF(N288="základní",J288,0)</f>
        <v>0</v>
      </c>
      <c r="BF288" s="160">
        <f>IF(N288="snížená",J288,0)</f>
        <v>0</v>
      </c>
      <c r="BG288" s="160">
        <f>IF(N288="zákl. přenesená",J288,0)</f>
        <v>0</v>
      </c>
      <c r="BH288" s="160">
        <f>IF(N288="sníž. přenesená",J288,0)</f>
        <v>0</v>
      </c>
      <c r="BI288" s="160">
        <f>IF(N288="nulová",J288,0)</f>
        <v>0</v>
      </c>
      <c r="BJ288" s="18" t="s">
        <v>78</v>
      </c>
      <c r="BK288" s="160">
        <f>ROUND(I288*H288,2)</f>
        <v>0</v>
      </c>
      <c r="BL288" s="18" t="s">
        <v>294</v>
      </c>
      <c r="BM288" s="159" t="s">
        <v>1751</v>
      </c>
    </row>
    <row r="289" spans="1:65" s="14" customFormat="1">
      <c r="B289" s="168"/>
      <c r="D289" s="162" t="s">
        <v>220</v>
      </c>
      <c r="E289" s="169" t="s">
        <v>1</v>
      </c>
      <c r="F289" s="170" t="s">
        <v>1752</v>
      </c>
      <c r="H289" s="171">
        <v>6.1539999999999999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78</v>
      </c>
      <c r="AY289" s="169" t="s">
        <v>212</v>
      </c>
    </row>
    <row r="290" spans="1:65" s="2" customFormat="1" ht="16.5" customHeight="1">
      <c r="A290" s="30"/>
      <c r="B290" s="147"/>
      <c r="C290" s="182" t="s">
        <v>837</v>
      </c>
      <c r="D290" s="182" t="s">
        <v>311</v>
      </c>
      <c r="E290" s="183" t="s">
        <v>1753</v>
      </c>
      <c r="F290" s="184" t="s">
        <v>1754</v>
      </c>
      <c r="G290" s="185" t="s">
        <v>301</v>
      </c>
      <c r="H290" s="186">
        <v>2E-3</v>
      </c>
      <c r="I290" s="187"/>
      <c r="J290" s="187">
        <f>ROUND(I290*H290,2)</f>
        <v>0</v>
      </c>
      <c r="K290" s="188"/>
      <c r="L290" s="189"/>
      <c r="M290" s="190" t="s">
        <v>1</v>
      </c>
      <c r="N290" s="191" t="s">
        <v>36</v>
      </c>
      <c r="O290" s="157">
        <v>0</v>
      </c>
      <c r="P290" s="157">
        <f>O290*H290</f>
        <v>0</v>
      </c>
      <c r="Q290" s="157">
        <v>1</v>
      </c>
      <c r="R290" s="157">
        <f>Q290*H290</f>
        <v>2E-3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374</v>
      </c>
      <c r="AT290" s="159" t="s">
        <v>311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294</v>
      </c>
      <c r="BM290" s="159" t="s">
        <v>1755</v>
      </c>
    </row>
    <row r="291" spans="1:65" s="14" customFormat="1">
      <c r="B291" s="168"/>
      <c r="D291" s="162" t="s">
        <v>220</v>
      </c>
      <c r="F291" s="170" t="s">
        <v>1756</v>
      </c>
      <c r="H291" s="171">
        <v>2E-3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3</v>
      </c>
      <c r="AX291" s="14" t="s">
        <v>78</v>
      </c>
      <c r="AY291" s="169" t="s">
        <v>212</v>
      </c>
    </row>
    <row r="292" spans="1:65" s="2" customFormat="1" ht="24.2" customHeight="1">
      <c r="A292" s="30"/>
      <c r="B292" s="147"/>
      <c r="C292" s="148" t="s">
        <v>841</v>
      </c>
      <c r="D292" s="148" t="s">
        <v>214</v>
      </c>
      <c r="E292" s="149" t="s">
        <v>1757</v>
      </c>
      <c r="F292" s="150" t="s">
        <v>1758</v>
      </c>
      <c r="G292" s="151" t="s">
        <v>217</v>
      </c>
      <c r="H292" s="152">
        <v>6.1539999999999999</v>
      </c>
      <c r="I292" s="153"/>
      <c r="J292" s="153">
        <f>ROUND(I292*H292,2)</f>
        <v>0</v>
      </c>
      <c r="K292" s="154"/>
      <c r="L292" s="31"/>
      <c r="M292" s="155" t="s">
        <v>1</v>
      </c>
      <c r="N292" s="156" t="s">
        <v>36</v>
      </c>
      <c r="O292" s="157">
        <v>3.3000000000000002E-2</v>
      </c>
      <c r="P292" s="157">
        <f>O292*H292</f>
        <v>0.20308200000000001</v>
      </c>
      <c r="Q292" s="157">
        <v>0</v>
      </c>
      <c r="R292" s="157">
        <f>Q292*H292</f>
        <v>0</v>
      </c>
      <c r="S292" s="157">
        <v>0</v>
      </c>
      <c r="T292" s="158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294</v>
      </c>
      <c r="AT292" s="159" t="s">
        <v>214</v>
      </c>
      <c r="AU292" s="159" t="s">
        <v>80</v>
      </c>
      <c r="AY292" s="18" t="s">
        <v>212</v>
      </c>
      <c r="BE292" s="160">
        <f>IF(N292="základní",J292,0)</f>
        <v>0</v>
      </c>
      <c r="BF292" s="160">
        <f>IF(N292="snížená",J292,0)</f>
        <v>0</v>
      </c>
      <c r="BG292" s="160">
        <f>IF(N292="zákl. přenesená",J292,0)</f>
        <v>0</v>
      </c>
      <c r="BH292" s="160">
        <f>IF(N292="sníž. přenesená",J292,0)</f>
        <v>0</v>
      </c>
      <c r="BI292" s="160">
        <f>IF(N292="nulová",J292,0)</f>
        <v>0</v>
      </c>
      <c r="BJ292" s="18" t="s">
        <v>78</v>
      </c>
      <c r="BK292" s="160">
        <f>ROUND(I292*H292,2)</f>
        <v>0</v>
      </c>
      <c r="BL292" s="18" t="s">
        <v>294</v>
      </c>
      <c r="BM292" s="159" t="s">
        <v>1759</v>
      </c>
    </row>
    <row r="293" spans="1:65" s="2" customFormat="1" ht="24.2" customHeight="1">
      <c r="A293" s="30"/>
      <c r="B293" s="147"/>
      <c r="C293" s="182" t="s">
        <v>845</v>
      </c>
      <c r="D293" s="182" t="s">
        <v>311</v>
      </c>
      <c r="E293" s="183" t="s">
        <v>1760</v>
      </c>
      <c r="F293" s="184" t="s">
        <v>1761</v>
      </c>
      <c r="G293" s="185" t="s">
        <v>217</v>
      </c>
      <c r="H293" s="186">
        <v>7.1719999999999997</v>
      </c>
      <c r="I293" s="187"/>
      <c r="J293" s="187">
        <f>ROUND(I293*H293,2)</f>
        <v>0</v>
      </c>
      <c r="K293" s="188"/>
      <c r="L293" s="189"/>
      <c r="M293" s="190" t="s">
        <v>1</v>
      </c>
      <c r="N293" s="191" t="s">
        <v>36</v>
      </c>
      <c r="O293" s="157">
        <v>0</v>
      </c>
      <c r="P293" s="157">
        <f>O293*H293</f>
        <v>0</v>
      </c>
      <c r="Q293" s="157">
        <v>2.9999999999999997E-4</v>
      </c>
      <c r="R293" s="157">
        <f>Q293*H293</f>
        <v>2.1515999999999996E-3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374</v>
      </c>
      <c r="AT293" s="159" t="s">
        <v>311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294</v>
      </c>
      <c r="BM293" s="159" t="s">
        <v>1762</v>
      </c>
    </row>
    <row r="294" spans="1:65" s="14" customFormat="1">
      <c r="B294" s="168"/>
      <c r="D294" s="162" t="s">
        <v>220</v>
      </c>
      <c r="F294" s="170" t="s">
        <v>1763</v>
      </c>
      <c r="H294" s="171">
        <v>7.1719999999999997</v>
      </c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220</v>
      </c>
      <c r="AU294" s="169" t="s">
        <v>80</v>
      </c>
      <c r="AV294" s="14" t="s">
        <v>80</v>
      </c>
      <c r="AW294" s="14" t="s">
        <v>3</v>
      </c>
      <c r="AX294" s="14" t="s">
        <v>78</v>
      </c>
      <c r="AY294" s="169" t="s">
        <v>212</v>
      </c>
    </row>
    <row r="295" spans="1:65" s="2" customFormat="1" ht="24.2" customHeight="1">
      <c r="A295" s="30"/>
      <c r="B295" s="147"/>
      <c r="C295" s="148" t="s">
        <v>1345</v>
      </c>
      <c r="D295" s="148" t="s">
        <v>214</v>
      </c>
      <c r="E295" s="149" t="s">
        <v>1764</v>
      </c>
      <c r="F295" s="150" t="s">
        <v>1765</v>
      </c>
      <c r="G295" s="151" t="s">
        <v>217</v>
      </c>
      <c r="H295" s="152">
        <v>6.1539999999999999</v>
      </c>
      <c r="I295" s="153"/>
      <c r="J295" s="153">
        <f>ROUND(I295*H295,2)</f>
        <v>0</v>
      </c>
      <c r="K295" s="154"/>
      <c r="L295" s="31"/>
      <c r="M295" s="155" t="s">
        <v>1</v>
      </c>
      <c r="N295" s="156" t="s">
        <v>36</v>
      </c>
      <c r="O295" s="157">
        <v>0.222</v>
      </c>
      <c r="P295" s="157">
        <f>O295*H295</f>
        <v>1.366188</v>
      </c>
      <c r="Q295" s="157">
        <v>4.0000000000000002E-4</v>
      </c>
      <c r="R295" s="157">
        <f>Q295*H295</f>
        <v>2.4616E-3</v>
      </c>
      <c r="S295" s="157">
        <v>0</v>
      </c>
      <c r="T295" s="158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294</v>
      </c>
      <c r="AT295" s="159" t="s">
        <v>214</v>
      </c>
      <c r="AU295" s="159" t="s">
        <v>80</v>
      </c>
      <c r="AY295" s="18" t="s">
        <v>212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8" t="s">
        <v>78</v>
      </c>
      <c r="BK295" s="160">
        <f>ROUND(I295*H295,2)</f>
        <v>0</v>
      </c>
      <c r="BL295" s="18" t="s">
        <v>294</v>
      </c>
      <c r="BM295" s="159" t="s">
        <v>1766</v>
      </c>
    </row>
    <row r="296" spans="1:65" s="14" customFormat="1">
      <c r="B296" s="168"/>
      <c r="D296" s="162" t="s">
        <v>220</v>
      </c>
      <c r="E296" s="169" t="s">
        <v>1</v>
      </c>
      <c r="F296" s="170" t="s">
        <v>1752</v>
      </c>
      <c r="H296" s="171">
        <v>6.1539999999999999</v>
      </c>
      <c r="L296" s="168"/>
      <c r="M296" s="172"/>
      <c r="N296" s="173"/>
      <c r="O296" s="173"/>
      <c r="P296" s="173"/>
      <c r="Q296" s="173"/>
      <c r="R296" s="173"/>
      <c r="S296" s="173"/>
      <c r="T296" s="174"/>
      <c r="AT296" s="169" t="s">
        <v>220</v>
      </c>
      <c r="AU296" s="169" t="s">
        <v>80</v>
      </c>
      <c r="AV296" s="14" t="s">
        <v>80</v>
      </c>
      <c r="AW296" s="14" t="s">
        <v>27</v>
      </c>
      <c r="AX296" s="14" t="s">
        <v>78</v>
      </c>
      <c r="AY296" s="169" t="s">
        <v>212</v>
      </c>
    </row>
    <row r="297" spans="1:65" s="2" customFormat="1" ht="37.9" customHeight="1">
      <c r="A297" s="30"/>
      <c r="B297" s="147"/>
      <c r="C297" s="182" t="s">
        <v>849</v>
      </c>
      <c r="D297" s="182" t="s">
        <v>311</v>
      </c>
      <c r="E297" s="183" t="s">
        <v>1767</v>
      </c>
      <c r="F297" s="184" t="s">
        <v>1768</v>
      </c>
      <c r="G297" s="185" t="s">
        <v>217</v>
      </c>
      <c r="H297" s="186">
        <v>7.077</v>
      </c>
      <c r="I297" s="187"/>
      <c r="J297" s="187">
        <f>ROUND(I297*H297,2)</f>
        <v>0</v>
      </c>
      <c r="K297" s="188"/>
      <c r="L297" s="189"/>
      <c r="M297" s="190" t="s">
        <v>1</v>
      </c>
      <c r="N297" s="191" t="s">
        <v>36</v>
      </c>
      <c r="O297" s="157">
        <v>0</v>
      </c>
      <c r="P297" s="157">
        <f>O297*H297</f>
        <v>0</v>
      </c>
      <c r="Q297" s="157">
        <v>4.4999999999999997E-3</v>
      </c>
      <c r="R297" s="157">
        <f>Q297*H297</f>
        <v>3.18465E-2</v>
      </c>
      <c r="S297" s="157">
        <v>0</v>
      </c>
      <c r="T297" s="158">
        <f>S297*H297</f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59" t="s">
        <v>374</v>
      </c>
      <c r="AT297" s="159" t="s">
        <v>311</v>
      </c>
      <c r="AU297" s="159" t="s">
        <v>80</v>
      </c>
      <c r="AY297" s="18" t="s">
        <v>212</v>
      </c>
      <c r="BE297" s="160">
        <f>IF(N297="základní",J297,0)</f>
        <v>0</v>
      </c>
      <c r="BF297" s="160">
        <f>IF(N297="snížená",J297,0)</f>
        <v>0</v>
      </c>
      <c r="BG297" s="160">
        <f>IF(N297="zákl. přenesená",J297,0)</f>
        <v>0</v>
      </c>
      <c r="BH297" s="160">
        <f>IF(N297="sníž. přenesená",J297,0)</f>
        <v>0</v>
      </c>
      <c r="BI297" s="160">
        <f>IF(N297="nulová",J297,0)</f>
        <v>0</v>
      </c>
      <c r="BJ297" s="18" t="s">
        <v>78</v>
      </c>
      <c r="BK297" s="160">
        <f>ROUND(I297*H297,2)</f>
        <v>0</v>
      </c>
      <c r="BL297" s="18" t="s">
        <v>294</v>
      </c>
      <c r="BM297" s="159" t="s">
        <v>1769</v>
      </c>
    </row>
    <row r="298" spans="1:65" s="14" customFormat="1">
      <c r="B298" s="168"/>
      <c r="D298" s="162" t="s">
        <v>220</v>
      </c>
      <c r="F298" s="170" t="s">
        <v>1770</v>
      </c>
      <c r="H298" s="171">
        <v>7.077</v>
      </c>
      <c r="L298" s="168"/>
      <c r="M298" s="172"/>
      <c r="N298" s="173"/>
      <c r="O298" s="173"/>
      <c r="P298" s="173"/>
      <c r="Q298" s="173"/>
      <c r="R298" s="173"/>
      <c r="S298" s="173"/>
      <c r="T298" s="174"/>
      <c r="AT298" s="169" t="s">
        <v>220</v>
      </c>
      <c r="AU298" s="169" t="s">
        <v>80</v>
      </c>
      <c r="AV298" s="14" t="s">
        <v>80</v>
      </c>
      <c r="AW298" s="14" t="s">
        <v>3</v>
      </c>
      <c r="AX298" s="14" t="s">
        <v>78</v>
      </c>
      <c r="AY298" s="169" t="s">
        <v>212</v>
      </c>
    </row>
    <row r="299" spans="1:65" s="2" customFormat="1" ht="49.15" customHeight="1">
      <c r="A299" s="30"/>
      <c r="B299" s="147"/>
      <c r="C299" s="148" t="s">
        <v>853</v>
      </c>
      <c r="D299" s="148" t="s">
        <v>214</v>
      </c>
      <c r="E299" s="149" t="s">
        <v>1771</v>
      </c>
      <c r="F299" s="150" t="s">
        <v>1772</v>
      </c>
      <c r="G299" s="151" t="s">
        <v>301</v>
      </c>
      <c r="H299" s="152">
        <v>3.7999999999999999E-2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1.5669999999999999</v>
      </c>
      <c r="P299" s="157">
        <f>O299*H299</f>
        <v>5.9545999999999995E-2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294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294</v>
      </c>
      <c r="BM299" s="159" t="s">
        <v>1773</v>
      </c>
    </row>
    <row r="300" spans="1:65" s="12" customFormat="1" ht="22.9" customHeight="1">
      <c r="B300" s="135"/>
      <c r="D300" s="136" t="s">
        <v>70</v>
      </c>
      <c r="E300" s="145" t="s">
        <v>1774</v>
      </c>
      <c r="F300" s="145" t="s">
        <v>1775</v>
      </c>
      <c r="J300" s="146">
        <f>BK300</f>
        <v>0</v>
      </c>
      <c r="L300" s="135"/>
      <c r="M300" s="139"/>
      <c r="N300" s="140"/>
      <c r="O300" s="140"/>
      <c r="P300" s="141">
        <f>SUM(P301:P303)</f>
        <v>19.89</v>
      </c>
      <c r="Q300" s="140"/>
      <c r="R300" s="141">
        <f>SUM(R301:R303)</f>
        <v>0.1071</v>
      </c>
      <c r="S300" s="140"/>
      <c r="T300" s="142">
        <f>SUM(T301:T303)</f>
        <v>0</v>
      </c>
      <c r="AR300" s="136" t="s">
        <v>80</v>
      </c>
      <c r="AT300" s="143" t="s">
        <v>70</v>
      </c>
      <c r="AU300" s="143" t="s">
        <v>78</v>
      </c>
      <c r="AY300" s="136" t="s">
        <v>212</v>
      </c>
      <c r="BK300" s="144">
        <f>SUM(BK301:BK303)</f>
        <v>0</v>
      </c>
    </row>
    <row r="301" spans="1:65" s="2" customFormat="1" ht="24.2" customHeight="1">
      <c r="A301" s="30"/>
      <c r="B301" s="147"/>
      <c r="C301" s="148" t="s">
        <v>857</v>
      </c>
      <c r="D301" s="148" t="s">
        <v>214</v>
      </c>
      <c r="E301" s="149" t="s">
        <v>1776</v>
      </c>
      <c r="F301" s="150" t="s">
        <v>1777</v>
      </c>
      <c r="G301" s="151" t="s">
        <v>249</v>
      </c>
      <c r="H301" s="152">
        <v>30</v>
      </c>
      <c r="I301" s="153"/>
      <c r="J301" s="153">
        <f>ROUND(I301*H301,2)</f>
        <v>0</v>
      </c>
      <c r="K301" s="154"/>
      <c r="L301" s="31"/>
      <c r="M301" s="155" t="s">
        <v>1</v>
      </c>
      <c r="N301" s="156" t="s">
        <v>36</v>
      </c>
      <c r="O301" s="157">
        <v>0.314</v>
      </c>
      <c r="P301" s="157">
        <f>O301*H301</f>
        <v>9.42</v>
      </c>
      <c r="Q301" s="157">
        <v>1.9E-3</v>
      </c>
      <c r="R301" s="157">
        <f>Q301*H301</f>
        <v>5.7000000000000002E-2</v>
      </c>
      <c r="S301" s="157">
        <v>0</v>
      </c>
      <c r="T301" s="158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294</v>
      </c>
      <c r="AT301" s="159" t="s">
        <v>214</v>
      </c>
      <c r="AU301" s="159" t="s">
        <v>80</v>
      </c>
      <c r="AY301" s="18" t="s">
        <v>212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8" t="s">
        <v>78</v>
      </c>
      <c r="BK301" s="160">
        <f>ROUND(I301*H301,2)</f>
        <v>0</v>
      </c>
      <c r="BL301" s="18" t="s">
        <v>294</v>
      </c>
      <c r="BM301" s="159" t="s">
        <v>1778</v>
      </c>
    </row>
    <row r="302" spans="1:65" s="14" customFormat="1">
      <c r="B302" s="168"/>
      <c r="D302" s="162" t="s">
        <v>220</v>
      </c>
      <c r="E302" s="169" t="s">
        <v>1</v>
      </c>
      <c r="F302" s="170" t="s">
        <v>1779</v>
      </c>
      <c r="H302" s="171">
        <v>30</v>
      </c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220</v>
      </c>
      <c r="AU302" s="169" t="s">
        <v>80</v>
      </c>
      <c r="AV302" s="14" t="s">
        <v>80</v>
      </c>
      <c r="AW302" s="14" t="s">
        <v>27</v>
      </c>
      <c r="AX302" s="14" t="s">
        <v>78</v>
      </c>
      <c r="AY302" s="169" t="s">
        <v>212</v>
      </c>
    </row>
    <row r="303" spans="1:65" s="2" customFormat="1" ht="21.75" customHeight="1">
      <c r="A303" s="30"/>
      <c r="B303" s="147"/>
      <c r="C303" s="148" t="s">
        <v>1347</v>
      </c>
      <c r="D303" s="148" t="s">
        <v>214</v>
      </c>
      <c r="E303" s="149" t="s">
        <v>1780</v>
      </c>
      <c r="F303" s="150" t="s">
        <v>1781</v>
      </c>
      <c r="G303" s="151" t="s">
        <v>249</v>
      </c>
      <c r="H303" s="152">
        <v>30</v>
      </c>
      <c r="I303" s="153"/>
      <c r="J303" s="153">
        <f>ROUND(I303*H303,2)</f>
        <v>0</v>
      </c>
      <c r="K303" s="154"/>
      <c r="L303" s="31"/>
      <c r="M303" s="202" t="s">
        <v>1</v>
      </c>
      <c r="N303" s="203" t="s">
        <v>36</v>
      </c>
      <c r="O303" s="204">
        <v>0.34899999999999998</v>
      </c>
      <c r="P303" s="204">
        <f>O303*H303</f>
        <v>10.469999999999999</v>
      </c>
      <c r="Q303" s="204">
        <v>1.67E-3</v>
      </c>
      <c r="R303" s="204">
        <f>Q303*H303</f>
        <v>5.0099999999999999E-2</v>
      </c>
      <c r="S303" s="204">
        <v>0</v>
      </c>
      <c r="T303" s="205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294</v>
      </c>
      <c r="AT303" s="159" t="s">
        <v>214</v>
      </c>
      <c r="AU303" s="159" t="s">
        <v>80</v>
      </c>
      <c r="AY303" s="18" t="s">
        <v>212</v>
      </c>
      <c r="BE303" s="160">
        <f>IF(N303="základní",J303,0)</f>
        <v>0</v>
      </c>
      <c r="BF303" s="160">
        <f>IF(N303="snížená",J303,0)</f>
        <v>0</v>
      </c>
      <c r="BG303" s="160">
        <f>IF(N303="zákl. přenesená",J303,0)</f>
        <v>0</v>
      </c>
      <c r="BH303" s="160">
        <f>IF(N303="sníž. přenesená",J303,0)</f>
        <v>0</v>
      </c>
      <c r="BI303" s="160">
        <f>IF(N303="nulová",J303,0)</f>
        <v>0</v>
      </c>
      <c r="BJ303" s="18" t="s">
        <v>78</v>
      </c>
      <c r="BK303" s="160">
        <f>ROUND(I303*H303,2)</f>
        <v>0</v>
      </c>
      <c r="BL303" s="18" t="s">
        <v>294</v>
      </c>
      <c r="BM303" s="159" t="s">
        <v>1782</v>
      </c>
    </row>
    <row r="304" spans="1:65" s="2" customFormat="1" ht="6.95" customHeight="1">
      <c r="A304" s="30"/>
      <c r="B304" s="45"/>
      <c r="C304" s="46"/>
      <c r="D304" s="46"/>
      <c r="E304" s="46"/>
      <c r="F304" s="46"/>
      <c r="G304" s="46"/>
      <c r="H304" s="46"/>
      <c r="I304" s="46"/>
      <c r="J304" s="46"/>
      <c r="K304" s="46"/>
      <c r="L304" s="31"/>
      <c r="M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</row>
  </sheetData>
  <autoFilter ref="C128:K303" xr:uid="{00000000-0009-0000-0000-00000B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M126"/>
  <sheetViews>
    <sheetView showGridLines="0" topLeftCell="A61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119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1783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1784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1783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SO_03.1 - Přípojka NN k napojovacímu bodu č.1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1785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1786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721" t="str">
        <f>E7</f>
        <v>Kanalizace Dvůr Králové nad Labem - Verdek</v>
      </c>
      <c r="F110" s="722"/>
      <c r="G110" s="722"/>
      <c r="H110" s="722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721" t="s">
        <v>1783</v>
      </c>
      <c r="F112" s="720"/>
      <c r="G112" s="720"/>
      <c r="H112" s="72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712" t="str">
        <f>E11</f>
        <v>SO_03.1 - Přípojka NN k napojovacímu bodu č.1</v>
      </c>
      <c r="F114" s="720"/>
      <c r="G114" s="720"/>
      <c r="H114" s="72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45764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1787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1788</v>
      </c>
      <c r="F124" s="145" t="s">
        <v>1789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1790</v>
      </c>
      <c r="F125" s="150" t="s">
        <v>1791</v>
      </c>
      <c r="G125" s="151" t="s">
        <v>612</v>
      </c>
      <c r="H125" s="152">
        <v>1</v>
      </c>
      <c r="I125" s="153">
        <f>'Bod č.1'!J76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510</v>
      </c>
      <c r="BM125" s="159" t="s">
        <v>1792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C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0D0BF-7B5F-404B-9536-0CDC6DD11173}">
  <dimension ref="A1:Q76"/>
  <sheetViews>
    <sheetView workbookViewId="0">
      <selection activeCell="J76" sqref="J76"/>
    </sheetView>
  </sheetViews>
  <sheetFormatPr defaultColWidth="10.6640625" defaultRowHeight="12.75"/>
  <cols>
    <col min="1" max="1" width="6.33203125" style="206" customWidth="1"/>
    <col min="2" max="3" width="8.33203125" style="206" customWidth="1"/>
    <col min="4" max="4" width="12.1640625" style="206" customWidth="1"/>
    <col min="5" max="5" width="60.5" style="206" customWidth="1"/>
    <col min="6" max="6" width="8.33203125" style="206" customWidth="1"/>
    <col min="7" max="7" width="10.6640625" style="206"/>
    <col min="8" max="11" width="10.1640625" style="206" customWidth="1"/>
    <col min="12" max="15" width="10.6640625" style="206"/>
    <col min="16" max="16" width="10.83203125" style="206" bestFit="1" customWidth="1"/>
    <col min="17" max="17" width="13.5" style="206" bestFit="1" customWidth="1"/>
    <col min="18" max="16384" width="10.6640625" style="206"/>
  </cols>
  <sheetData>
    <row r="1" spans="1:17" ht="15.75">
      <c r="E1" s="358" t="s">
        <v>2603</v>
      </c>
    </row>
    <row r="2" spans="1:17" ht="14.25">
      <c r="B2" s="206" t="s">
        <v>13</v>
      </c>
      <c r="C2" s="357" t="s">
        <v>2602</v>
      </c>
      <c r="D2" s="357"/>
      <c r="E2" s="357"/>
    </row>
    <row r="3" spans="1:17" ht="15">
      <c r="B3" s="206" t="s">
        <v>178</v>
      </c>
      <c r="C3" s="355" t="s">
        <v>2601</v>
      </c>
      <c r="D3" s="355"/>
      <c r="E3" s="355"/>
    </row>
    <row r="4" spans="1:17" ht="12" customHeight="1">
      <c r="C4" s="355" t="s">
        <v>2600</v>
      </c>
      <c r="D4" s="355"/>
      <c r="E4" s="355"/>
    </row>
    <row r="5" spans="1:17" ht="12" customHeight="1">
      <c r="B5" s="206" t="s">
        <v>17</v>
      </c>
      <c r="C5" s="355"/>
      <c r="D5" s="355"/>
      <c r="E5" s="355"/>
      <c r="J5" s="354"/>
      <c r="K5" s="356"/>
    </row>
    <row r="6" spans="1:17" ht="12" customHeight="1">
      <c r="B6" s="206" t="s">
        <v>20</v>
      </c>
      <c r="C6" s="355"/>
      <c r="D6" s="355"/>
      <c r="E6" s="355"/>
      <c r="J6" s="354" t="s">
        <v>25</v>
      </c>
      <c r="K6" s="354" t="s">
        <v>2599</v>
      </c>
    </row>
    <row r="7" spans="1:17" ht="12" customHeight="1">
      <c r="A7" s="215"/>
      <c r="B7" s="215" t="s">
        <v>2598</v>
      </c>
      <c r="C7" s="215"/>
      <c r="D7" s="215" t="s">
        <v>22</v>
      </c>
      <c r="E7" s="215"/>
      <c r="F7" s="215"/>
      <c r="G7" s="215"/>
      <c r="H7" s="349"/>
      <c r="I7" s="349"/>
      <c r="J7" s="349"/>
      <c r="K7" s="349"/>
      <c r="L7" s="215"/>
    </row>
    <row r="8" spans="1:17" ht="12" customHeight="1" thickBot="1">
      <c r="A8" s="353" t="s">
        <v>22</v>
      </c>
      <c r="B8" s="353"/>
      <c r="C8" s="352"/>
      <c r="D8" s="215" t="s">
        <v>22</v>
      </c>
      <c r="E8" s="215"/>
      <c r="F8" s="351"/>
      <c r="G8" s="351"/>
      <c r="H8" s="350"/>
      <c r="I8" s="350"/>
      <c r="J8" s="350"/>
      <c r="K8" s="349"/>
      <c r="L8" s="215"/>
    </row>
    <row r="9" spans="1:17" ht="12" customHeight="1">
      <c r="A9" s="723" t="s">
        <v>2574</v>
      </c>
      <c r="B9" s="294" t="s">
        <v>2573</v>
      </c>
      <c r="C9" s="294" t="s">
        <v>2572</v>
      </c>
      <c r="D9" s="295" t="s">
        <v>2571</v>
      </c>
      <c r="E9" s="725" t="s">
        <v>2570</v>
      </c>
      <c r="F9" s="294" t="s">
        <v>2569</v>
      </c>
      <c r="G9" s="293" t="s">
        <v>2568</v>
      </c>
      <c r="H9" s="727" t="s">
        <v>2567</v>
      </c>
      <c r="I9" s="728"/>
      <c r="J9" s="727" t="s">
        <v>2566</v>
      </c>
      <c r="K9" s="729"/>
      <c r="L9" s="348" t="s">
        <v>22</v>
      </c>
    </row>
    <row r="10" spans="1:17" ht="12" customHeight="1" thickBot="1">
      <c r="A10" s="724"/>
      <c r="B10" s="292" t="s">
        <v>2565</v>
      </c>
      <c r="C10" s="292" t="s">
        <v>2564</v>
      </c>
      <c r="D10" s="292" t="s">
        <v>22</v>
      </c>
      <c r="E10" s="726"/>
      <c r="F10" s="292" t="s">
        <v>2563</v>
      </c>
      <c r="G10" s="291" t="s">
        <v>2562</v>
      </c>
      <c r="H10" s="289" t="s">
        <v>2561</v>
      </c>
      <c r="I10" s="290" t="s">
        <v>2560</v>
      </c>
      <c r="J10" s="289" t="s">
        <v>2561</v>
      </c>
      <c r="K10" s="288" t="s">
        <v>2560</v>
      </c>
      <c r="L10" s="215"/>
      <c r="M10" s="347"/>
      <c r="N10" s="287"/>
      <c r="O10" s="347"/>
      <c r="P10" s="347"/>
      <c r="Q10" s="287"/>
    </row>
    <row r="11" spans="1:17" ht="12" customHeight="1">
      <c r="A11" s="286"/>
      <c r="B11" s="285"/>
      <c r="C11" s="284"/>
      <c r="D11" s="283"/>
      <c r="E11" s="282" t="s">
        <v>2597</v>
      </c>
      <c r="F11" s="346" t="s">
        <v>22</v>
      </c>
      <c r="G11" s="345"/>
      <c r="H11" s="279"/>
      <c r="I11" s="278"/>
      <c r="J11" s="279"/>
      <c r="K11" s="344"/>
      <c r="L11" s="313"/>
      <c r="M11" s="247"/>
      <c r="N11" s="247"/>
    </row>
    <row r="12" spans="1:17" ht="12" customHeight="1">
      <c r="A12" s="262">
        <v>1</v>
      </c>
      <c r="B12" s="261"/>
      <c r="C12" s="260" t="s">
        <v>22</v>
      </c>
      <c r="D12" s="275" t="s">
        <v>22</v>
      </c>
      <c r="E12" s="335" t="s">
        <v>2596</v>
      </c>
      <c r="F12" s="334" t="s">
        <v>249</v>
      </c>
      <c r="G12" s="343">
        <v>48</v>
      </c>
      <c r="H12" s="331"/>
      <c r="I12" s="342"/>
      <c r="J12" s="331">
        <f t="shared" ref="J12:J18" si="0">G12*H12</f>
        <v>0</v>
      </c>
      <c r="K12" s="330">
        <f t="shared" ref="K12:K18" si="1">G12*I12</f>
        <v>0</v>
      </c>
      <c r="L12" s="313"/>
      <c r="M12" s="329"/>
      <c r="N12" s="329"/>
      <c r="O12" s="246"/>
      <c r="P12" s="246"/>
      <c r="Q12" s="246"/>
    </row>
    <row r="13" spans="1:17" ht="12" customHeight="1">
      <c r="A13" s="262">
        <v>2</v>
      </c>
      <c r="B13" s="261"/>
      <c r="C13" s="260" t="s">
        <v>22</v>
      </c>
      <c r="D13" s="275" t="s">
        <v>22</v>
      </c>
      <c r="E13" s="335" t="s">
        <v>2595</v>
      </c>
      <c r="F13" s="341" t="s">
        <v>249</v>
      </c>
      <c r="G13" s="340">
        <v>42</v>
      </c>
      <c r="H13" s="338"/>
      <c r="I13" s="339"/>
      <c r="J13" s="338">
        <f t="shared" si="0"/>
        <v>0</v>
      </c>
      <c r="K13" s="337">
        <f t="shared" si="1"/>
        <v>0</v>
      </c>
      <c r="L13" s="313"/>
      <c r="M13" s="336"/>
      <c r="N13" s="336"/>
      <c r="O13" s="246"/>
      <c r="P13" s="246"/>
      <c r="Q13" s="246"/>
    </row>
    <row r="14" spans="1:17" ht="12" customHeight="1">
      <c r="A14" s="262">
        <v>3</v>
      </c>
      <c r="B14" s="261" t="s">
        <v>22</v>
      </c>
      <c r="C14" s="260" t="s">
        <v>22</v>
      </c>
      <c r="D14" s="272" t="s">
        <v>22</v>
      </c>
      <c r="E14" s="335" t="s">
        <v>2594</v>
      </c>
      <c r="F14" s="334" t="s">
        <v>249</v>
      </c>
      <c r="G14" s="333">
        <v>290</v>
      </c>
      <c r="H14" s="331"/>
      <c r="I14" s="332"/>
      <c r="J14" s="331">
        <f t="shared" si="0"/>
        <v>0</v>
      </c>
      <c r="K14" s="330">
        <f t="shared" si="1"/>
        <v>0</v>
      </c>
      <c r="L14" s="313"/>
      <c r="M14" s="329"/>
      <c r="N14" s="315"/>
      <c r="O14" s="246"/>
      <c r="P14" s="246"/>
      <c r="Q14" s="246"/>
    </row>
    <row r="15" spans="1:17" ht="12" customHeight="1">
      <c r="A15" s="262">
        <v>4</v>
      </c>
      <c r="B15" s="261"/>
      <c r="C15" s="260"/>
      <c r="D15" s="271"/>
      <c r="E15" s="270" t="s">
        <v>2593</v>
      </c>
      <c r="F15" s="274" t="s">
        <v>2533</v>
      </c>
      <c r="G15" s="326">
        <v>6</v>
      </c>
      <c r="H15" s="268"/>
      <c r="I15" s="267"/>
      <c r="J15" s="268">
        <f t="shared" si="0"/>
        <v>0</v>
      </c>
      <c r="K15" s="325">
        <f t="shared" si="1"/>
        <v>0</v>
      </c>
      <c r="L15" s="313"/>
      <c r="M15" s="247"/>
      <c r="N15" s="247"/>
      <c r="O15" s="246"/>
      <c r="P15" s="246"/>
      <c r="Q15" s="246"/>
    </row>
    <row r="16" spans="1:17" ht="12" customHeight="1">
      <c r="A16" s="262">
        <v>5</v>
      </c>
      <c r="B16" s="261"/>
      <c r="C16" s="260"/>
      <c r="D16" s="271"/>
      <c r="E16" s="270" t="s">
        <v>2592</v>
      </c>
      <c r="F16" s="274" t="s">
        <v>2533</v>
      </c>
      <c r="G16" s="326">
        <v>3</v>
      </c>
      <c r="H16" s="268"/>
      <c r="I16" s="267"/>
      <c r="J16" s="268">
        <f t="shared" si="0"/>
        <v>0</v>
      </c>
      <c r="K16" s="325">
        <f t="shared" si="1"/>
        <v>0</v>
      </c>
      <c r="L16" s="313"/>
      <c r="M16" s="247"/>
      <c r="N16" s="247"/>
      <c r="O16" s="246"/>
      <c r="P16" s="246"/>
      <c r="Q16" s="246"/>
    </row>
    <row r="17" spans="1:17" ht="12" customHeight="1">
      <c r="A17" s="262">
        <v>6</v>
      </c>
      <c r="B17" s="261"/>
      <c r="C17" s="260"/>
      <c r="D17" s="271"/>
      <c r="E17" s="270" t="s">
        <v>2591</v>
      </c>
      <c r="F17" s="274" t="s">
        <v>2533</v>
      </c>
      <c r="G17" s="326">
        <v>3</v>
      </c>
      <c r="H17" s="268"/>
      <c r="I17" s="267"/>
      <c r="J17" s="268">
        <f t="shared" si="0"/>
        <v>0</v>
      </c>
      <c r="K17" s="325">
        <f t="shared" si="1"/>
        <v>0</v>
      </c>
      <c r="L17" s="313"/>
      <c r="M17" s="247"/>
      <c r="N17" s="247"/>
      <c r="O17" s="246"/>
      <c r="P17" s="246"/>
      <c r="Q17" s="246"/>
    </row>
    <row r="18" spans="1:17" ht="12" customHeight="1">
      <c r="A18" s="262">
        <v>7</v>
      </c>
      <c r="B18" s="261"/>
      <c r="C18" s="260" t="s">
        <v>22</v>
      </c>
      <c r="D18" s="263" t="s">
        <v>22</v>
      </c>
      <c r="E18" s="270" t="s">
        <v>2590</v>
      </c>
      <c r="F18" s="274" t="s">
        <v>2533</v>
      </c>
      <c r="G18" s="326">
        <v>1</v>
      </c>
      <c r="H18" s="268"/>
      <c r="I18" s="267"/>
      <c r="J18" s="268">
        <f t="shared" si="0"/>
        <v>0</v>
      </c>
      <c r="K18" s="325">
        <f t="shared" si="1"/>
        <v>0</v>
      </c>
      <c r="L18" s="313"/>
      <c r="M18" s="247"/>
      <c r="N18" s="247"/>
      <c r="O18" s="246"/>
      <c r="P18" s="246"/>
      <c r="Q18" s="246"/>
    </row>
    <row r="19" spans="1:17" ht="12" customHeight="1">
      <c r="A19" s="262">
        <v>8</v>
      </c>
      <c r="B19" s="261"/>
      <c r="C19" s="260"/>
      <c r="D19" s="263"/>
      <c r="E19" s="270" t="s">
        <v>2589</v>
      </c>
      <c r="F19" s="274" t="s">
        <v>22</v>
      </c>
      <c r="G19" s="326" t="s">
        <v>22</v>
      </c>
      <c r="H19" s="268"/>
      <c r="I19" s="267"/>
      <c r="J19" s="268" t="s">
        <v>22</v>
      </c>
      <c r="K19" s="325" t="s">
        <v>22</v>
      </c>
      <c r="L19" s="313"/>
      <c r="M19" s="247"/>
      <c r="N19" s="247"/>
      <c r="O19" s="246"/>
      <c r="P19" s="246"/>
      <c r="Q19" s="246"/>
    </row>
    <row r="20" spans="1:17" ht="12" customHeight="1">
      <c r="A20" s="262"/>
      <c r="B20" s="261"/>
      <c r="C20" s="260"/>
      <c r="D20" s="328"/>
      <c r="E20" s="327" t="s">
        <v>2588</v>
      </c>
      <c r="F20" s="274" t="s">
        <v>2533</v>
      </c>
      <c r="G20" s="326">
        <v>1</v>
      </c>
      <c r="H20" s="268"/>
      <c r="I20" s="267"/>
      <c r="J20" s="268">
        <f>G20*H20</f>
        <v>0</v>
      </c>
      <c r="K20" s="325">
        <f>G20*I20</f>
        <v>0</v>
      </c>
      <c r="L20" s="313"/>
      <c r="M20" s="247"/>
      <c r="N20" s="247"/>
      <c r="O20" s="246"/>
      <c r="P20" s="246"/>
      <c r="Q20" s="246"/>
    </row>
    <row r="21" spans="1:17" ht="12" customHeight="1">
      <c r="A21" s="262">
        <v>9</v>
      </c>
      <c r="B21" s="261"/>
      <c r="C21" s="260" t="s">
        <v>22</v>
      </c>
      <c r="D21" s="324" t="s">
        <v>22</v>
      </c>
      <c r="E21" s="327" t="s">
        <v>2587</v>
      </c>
      <c r="F21" s="274" t="s">
        <v>22</v>
      </c>
      <c r="G21" s="326" t="s">
        <v>22</v>
      </c>
      <c r="H21" s="268"/>
      <c r="I21" s="267"/>
      <c r="J21" s="268" t="s">
        <v>22</v>
      </c>
      <c r="K21" s="325" t="s">
        <v>22</v>
      </c>
      <c r="L21" s="313"/>
      <c r="M21" s="247"/>
      <c r="N21" s="247"/>
      <c r="O21" s="246"/>
      <c r="P21" s="246"/>
      <c r="Q21" s="246"/>
    </row>
    <row r="22" spans="1:17" ht="12" customHeight="1">
      <c r="A22" s="262"/>
      <c r="B22" s="261"/>
      <c r="C22" s="260"/>
      <c r="D22" s="324"/>
      <c r="E22" s="327" t="s">
        <v>2586</v>
      </c>
      <c r="F22" s="274" t="s">
        <v>2533</v>
      </c>
      <c r="G22" s="326">
        <v>1</v>
      </c>
      <c r="H22" s="268"/>
      <c r="I22" s="267"/>
      <c r="J22" s="268">
        <f t="shared" ref="J22:J27" si="2">G22*H22</f>
        <v>0</v>
      </c>
      <c r="K22" s="325">
        <f t="shared" ref="K22:K27" si="3">G22*I22</f>
        <v>0</v>
      </c>
      <c r="L22" s="313"/>
      <c r="M22" s="247"/>
      <c r="N22" s="247"/>
      <c r="O22" s="246"/>
      <c r="P22" s="246"/>
      <c r="Q22" s="246"/>
    </row>
    <row r="23" spans="1:17" ht="12" customHeight="1">
      <c r="A23" s="262">
        <v>10</v>
      </c>
      <c r="B23" s="261"/>
      <c r="C23" s="260"/>
      <c r="D23" s="324"/>
      <c r="E23" s="327" t="s">
        <v>2585</v>
      </c>
      <c r="F23" s="274" t="s">
        <v>249</v>
      </c>
      <c r="G23" s="326">
        <v>6</v>
      </c>
      <c r="H23" s="268"/>
      <c r="I23" s="267"/>
      <c r="J23" s="268">
        <f t="shared" si="2"/>
        <v>0</v>
      </c>
      <c r="K23" s="325">
        <f t="shared" si="3"/>
        <v>0</v>
      </c>
      <c r="L23" s="313"/>
      <c r="M23" s="247"/>
      <c r="N23" s="247"/>
      <c r="O23" s="246"/>
      <c r="P23" s="246"/>
      <c r="Q23" s="246"/>
    </row>
    <row r="24" spans="1:17" ht="12" customHeight="1">
      <c r="A24" s="262">
        <v>11</v>
      </c>
      <c r="B24" s="261"/>
      <c r="C24" s="260"/>
      <c r="D24" s="324"/>
      <c r="E24" s="309" t="s">
        <v>2584</v>
      </c>
      <c r="F24" s="239" t="s">
        <v>249</v>
      </c>
      <c r="G24" s="238">
        <v>30</v>
      </c>
      <c r="H24" s="235"/>
      <c r="I24" s="248"/>
      <c r="J24" s="235">
        <f t="shared" si="2"/>
        <v>0</v>
      </c>
      <c r="K24" s="311">
        <f t="shared" si="3"/>
        <v>0</v>
      </c>
      <c r="L24" s="313"/>
      <c r="M24" s="247"/>
      <c r="N24" s="247"/>
      <c r="O24" s="246"/>
      <c r="P24" s="246"/>
      <c r="Q24" s="246"/>
    </row>
    <row r="25" spans="1:17" ht="12" customHeight="1">
      <c r="A25" s="262">
        <v>12</v>
      </c>
      <c r="B25" s="261"/>
      <c r="C25" s="260"/>
      <c r="D25" s="324"/>
      <c r="E25" s="309" t="s">
        <v>2583</v>
      </c>
      <c r="F25" s="239" t="s">
        <v>2533</v>
      </c>
      <c r="G25" s="238">
        <v>3</v>
      </c>
      <c r="H25" s="235"/>
      <c r="I25" s="248"/>
      <c r="J25" s="235">
        <f t="shared" si="2"/>
        <v>0</v>
      </c>
      <c r="K25" s="311">
        <f t="shared" si="3"/>
        <v>0</v>
      </c>
      <c r="L25" s="313"/>
      <c r="M25" s="247"/>
      <c r="N25" s="247"/>
      <c r="O25" s="246"/>
      <c r="P25" s="246"/>
      <c r="Q25" s="246"/>
    </row>
    <row r="26" spans="1:17" ht="12" customHeight="1">
      <c r="A26" s="262">
        <v>13</v>
      </c>
      <c r="B26" s="261"/>
      <c r="C26" s="260"/>
      <c r="D26" s="324"/>
      <c r="E26" s="309" t="s">
        <v>2582</v>
      </c>
      <c r="F26" s="239" t="s">
        <v>2533</v>
      </c>
      <c r="G26" s="238">
        <v>3</v>
      </c>
      <c r="H26" s="235"/>
      <c r="I26" s="248"/>
      <c r="J26" s="235">
        <f t="shared" si="2"/>
        <v>0</v>
      </c>
      <c r="K26" s="311">
        <f t="shared" si="3"/>
        <v>0</v>
      </c>
      <c r="L26" s="313"/>
      <c r="M26" s="247"/>
      <c r="N26" s="247"/>
      <c r="O26" s="246"/>
      <c r="P26" s="246"/>
      <c r="Q26" s="246"/>
    </row>
    <row r="27" spans="1:17" ht="12" customHeight="1">
      <c r="A27" s="262">
        <v>14</v>
      </c>
      <c r="B27" s="261"/>
      <c r="C27" s="260"/>
      <c r="D27" s="324"/>
      <c r="E27" s="309" t="s">
        <v>2581</v>
      </c>
      <c r="F27" s="239" t="s">
        <v>249</v>
      </c>
      <c r="G27" s="238">
        <v>94</v>
      </c>
      <c r="H27" s="235"/>
      <c r="I27" s="248"/>
      <c r="J27" s="235">
        <f t="shared" si="2"/>
        <v>0</v>
      </c>
      <c r="K27" s="311">
        <f t="shared" si="3"/>
        <v>0</v>
      </c>
      <c r="L27" s="313"/>
      <c r="M27" s="247"/>
      <c r="N27" s="247"/>
      <c r="O27" s="246"/>
      <c r="P27" s="246"/>
      <c r="Q27" s="246"/>
    </row>
    <row r="28" spans="1:17" ht="12" customHeight="1">
      <c r="A28" s="262">
        <v>15</v>
      </c>
      <c r="B28" s="261"/>
      <c r="C28" s="260" t="s">
        <v>22</v>
      </c>
      <c r="D28" s="310" t="s">
        <v>22</v>
      </c>
      <c r="E28" s="309" t="s">
        <v>2580</v>
      </c>
      <c r="F28" s="239"/>
      <c r="G28" s="321">
        <v>0.05</v>
      </c>
      <c r="H28" s="235"/>
      <c r="I28" s="248"/>
      <c r="J28" s="235">
        <f>0.05*(J12+J13+J14+J23+J24+J27)</f>
        <v>0</v>
      </c>
      <c r="K28" s="311" t="s">
        <v>22</v>
      </c>
      <c r="L28" s="313"/>
      <c r="M28" s="247"/>
      <c r="N28" s="247"/>
      <c r="O28" s="246"/>
      <c r="P28" s="246"/>
      <c r="Q28" s="246"/>
    </row>
    <row r="29" spans="1:17" ht="12" customHeight="1">
      <c r="A29" s="257"/>
      <c r="B29" s="243"/>
      <c r="C29" s="256"/>
      <c r="D29" s="310" t="s">
        <v>22</v>
      </c>
      <c r="E29" s="323"/>
      <c r="F29" s="239"/>
      <c r="G29" s="321"/>
      <c r="H29" s="235"/>
      <c r="I29" s="248"/>
      <c r="J29" s="235"/>
      <c r="K29" s="311" t="s">
        <v>22</v>
      </c>
      <c r="L29" s="313"/>
      <c r="M29" s="247"/>
      <c r="N29" s="247"/>
      <c r="O29" s="246"/>
      <c r="P29" s="246"/>
      <c r="Q29" s="246"/>
    </row>
    <row r="30" spans="1:17" ht="12" customHeight="1">
      <c r="A30" s="244"/>
      <c r="B30" s="243"/>
      <c r="C30" s="242"/>
      <c r="D30" s="310"/>
      <c r="E30" s="322" t="s">
        <v>2579</v>
      </c>
      <c r="F30" s="239"/>
      <c r="G30" s="321">
        <v>0.03</v>
      </c>
      <c r="H30" s="235"/>
      <c r="I30" s="248"/>
      <c r="J30" s="235">
        <f>SUM(J11:J27)*0.03</f>
        <v>0</v>
      </c>
      <c r="K30" s="311" t="s">
        <v>22</v>
      </c>
      <c r="L30" s="313"/>
      <c r="M30" s="247"/>
      <c r="N30" s="247"/>
      <c r="O30" s="246"/>
      <c r="P30" s="246"/>
      <c r="Q30" s="246"/>
    </row>
    <row r="31" spans="1:17" ht="12" customHeight="1">
      <c r="A31" s="257">
        <v>1</v>
      </c>
      <c r="B31" s="243"/>
      <c r="C31" s="256" t="s">
        <v>22</v>
      </c>
      <c r="D31" s="310" t="s">
        <v>22</v>
      </c>
      <c r="E31" s="314" t="s">
        <v>2578</v>
      </c>
      <c r="F31" s="320" t="s">
        <v>2533</v>
      </c>
      <c r="G31" s="319">
        <v>16</v>
      </c>
      <c r="H31" s="318"/>
      <c r="I31" s="317"/>
      <c r="J31" s="235">
        <f>G31*H31</f>
        <v>0</v>
      </c>
      <c r="K31" s="316">
        <f>G31*I31</f>
        <v>0</v>
      </c>
      <c r="L31" s="313"/>
      <c r="M31" s="315"/>
      <c r="N31" s="315"/>
      <c r="O31" s="246"/>
      <c r="P31" s="246"/>
      <c r="Q31" s="246"/>
    </row>
    <row r="32" spans="1:17" ht="12" customHeight="1">
      <c r="A32" s="244" t="s">
        <v>80</v>
      </c>
      <c r="B32" s="243"/>
      <c r="C32" s="242"/>
      <c r="D32" s="310"/>
      <c r="E32" s="314" t="s">
        <v>2577</v>
      </c>
      <c r="F32" s="239" t="s">
        <v>2533</v>
      </c>
      <c r="G32" s="312">
        <v>8</v>
      </c>
      <c r="H32" s="235"/>
      <c r="I32" s="248"/>
      <c r="J32" s="235">
        <f>G32*H32</f>
        <v>0</v>
      </c>
      <c r="K32" s="311">
        <f>G32*I32</f>
        <v>0</v>
      </c>
      <c r="L32" s="313"/>
      <c r="M32" s="247"/>
      <c r="N32" s="247"/>
      <c r="O32" s="246"/>
      <c r="P32" s="246"/>
      <c r="Q32" s="246"/>
    </row>
    <row r="33" spans="1:17" ht="12" customHeight="1">
      <c r="A33" s="244" t="s">
        <v>226</v>
      </c>
      <c r="B33" s="243"/>
      <c r="C33" s="242"/>
      <c r="D33" s="310"/>
      <c r="E33" s="314" t="s">
        <v>2576</v>
      </c>
      <c r="F33" s="239" t="s">
        <v>2533</v>
      </c>
      <c r="G33" s="312">
        <v>16</v>
      </c>
      <c r="H33" s="235"/>
      <c r="I33" s="248"/>
      <c r="J33" s="235">
        <f>G33*H33</f>
        <v>0</v>
      </c>
      <c r="K33" s="311">
        <f>G33*I33</f>
        <v>0</v>
      </c>
      <c r="L33" s="313"/>
      <c r="M33" s="247"/>
      <c r="N33" s="247"/>
      <c r="O33" s="246"/>
      <c r="P33" s="246"/>
      <c r="Q33" s="246"/>
    </row>
    <row r="34" spans="1:17" ht="12" customHeight="1">
      <c r="A34" s="244" t="s">
        <v>218</v>
      </c>
      <c r="B34" s="243"/>
      <c r="C34" s="242"/>
      <c r="D34" s="310"/>
      <c r="E34" s="309" t="s">
        <v>2575</v>
      </c>
      <c r="F34" s="239" t="s">
        <v>2533</v>
      </c>
      <c r="G34" s="312">
        <v>4</v>
      </c>
      <c r="H34" s="235"/>
      <c r="I34" s="248"/>
      <c r="J34" s="235">
        <f>G34*H34</f>
        <v>0</v>
      </c>
      <c r="K34" s="311">
        <f>G34*I34</f>
        <v>0</v>
      </c>
      <c r="L34" s="313"/>
      <c r="M34" s="247"/>
      <c r="N34" s="247"/>
      <c r="O34" s="246"/>
      <c r="P34" s="246"/>
      <c r="Q34" s="246"/>
    </row>
    <row r="35" spans="1:17" ht="12" customHeight="1">
      <c r="A35" s="257" t="s">
        <v>22</v>
      </c>
      <c r="B35" s="243"/>
      <c r="C35" s="256" t="s">
        <v>22</v>
      </c>
      <c r="D35" s="310" t="s">
        <v>22</v>
      </c>
      <c r="E35" s="309"/>
      <c r="F35" s="239"/>
      <c r="G35" s="312"/>
      <c r="H35" s="235"/>
      <c r="I35" s="248"/>
      <c r="J35" s="235"/>
      <c r="K35" s="311" t="s">
        <v>22</v>
      </c>
      <c r="L35" s="296"/>
      <c r="M35" s="247"/>
      <c r="N35" s="247"/>
      <c r="P35" s="246"/>
      <c r="Q35" s="246"/>
    </row>
    <row r="36" spans="1:17" ht="12" customHeight="1">
      <c r="A36" s="257" t="s">
        <v>22</v>
      </c>
      <c r="B36" s="243"/>
      <c r="C36" s="256"/>
      <c r="D36" s="310"/>
      <c r="E36" s="309" t="s">
        <v>22</v>
      </c>
      <c r="F36" s="239" t="s">
        <v>22</v>
      </c>
      <c r="G36" s="238"/>
      <c r="H36" s="237"/>
      <c r="I36" s="259"/>
      <c r="J36" s="308"/>
      <c r="K36" s="234" t="s">
        <v>22</v>
      </c>
      <c r="L36" s="296"/>
      <c r="M36" s="307"/>
      <c r="N36" s="258"/>
      <c r="P36" s="246"/>
      <c r="Q36" s="246"/>
    </row>
    <row r="37" spans="1:17" ht="12" customHeight="1" thickBot="1">
      <c r="A37" s="233" t="s">
        <v>22</v>
      </c>
      <c r="B37" s="232"/>
      <c r="C37" s="231"/>
      <c r="D37" s="230"/>
      <c r="E37" s="229" t="s">
        <v>22</v>
      </c>
      <c r="F37" s="228" t="s">
        <v>22</v>
      </c>
      <c r="G37" s="227" t="s">
        <v>22</v>
      </c>
      <c r="H37" s="226"/>
      <c r="I37" s="225"/>
      <c r="J37" s="224" t="s">
        <v>22</v>
      </c>
      <c r="K37" s="223" t="s">
        <v>22</v>
      </c>
      <c r="L37" s="296"/>
      <c r="M37" s="300"/>
      <c r="N37" s="299"/>
      <c r="P37" s="246"/>
      <c r="Q37" s="246"/>
    </row>
    <row r="38" spans="1:17" ht="12" customHeight="1">
      <c r="A38" s="306"/>
      <c r="B38" s="306"/>
      <c r="C38" s="305"/>
      <c r="D38" s="304"/>
      <c r="E38" s="303"/>
      <c r="F38" s="302"/>
      <c r="G38" s="301"/>
      <c r="H38" s="300"/>
      <c r="I38" s="299"/>
      <c r="J38" s="298"/>
      <c r="K38" s="297"/>
      <c r="L38" s="296"/>
    </row>
    <row r="39" spans="1:17" ht="12" customHeight="1">
      <c r="A39" s="306"/>
      <c r="B39" s="306"/>
      <c r="C39" s="305"/>
      <c r="D39" s="304"/>
      <c r="E39" s="303"/>
      <c r="F39" s="302"/>
      <c r="G39" s="301"/>
      <c r="H39" s="300"/>
      <c r="I39" s="299"/>
      <c r="J39" s="298"/>
      <c r="K39" s="297"/>
      <c r="L39" s="296"/>
    </row>
    <row r="43" spans="1:17" ht="13.5" thickBot="1"/>
    <row r="44" spans="1:17">
      <c r="A44" s="723" t="s">
        <v>2574</v>
      </c>
      <c r="B44" s="294" t="s">
        <v>2573</v>
      </c>
      <c r="C44" s="294" t="s">
        <v>2572</v>
      </c>
      <c r="D44" s="295" t="s">
        <v>2571</v>
      </c>
      <c r="E44" s="725" t="s">
        <v>2570</v>
      </c>
      <c r="F44" s="294" t="s">
        <v>2569</v>
      </c>
      <c r="G44" s="293" t="s">
        <v>2568</v>
      </c>
      <c r="H44" s="727" t="s">
        <v>2567</v>
      </c>
      <c r="I44" s="728"/>
      <c r="J44" s="727" t="s">
        <v>2566</v>
      </c>
      <c r="K44" s="729"/>
    </row>
    <row r="45" spans="1:17" ht="13.5" thickBot="1">
      <c r="A45" s="724"/>
      <c r="B45" s="292" t="s">
        <v>2565</v>
      </c>
      <c r="C45" s="292" t="s">
        <v>2564</v>
      </c>
      <c r="D45" s="292" t="s">
        <v>22</v>
      </c>
      <c r="E45" s="726"/>
      <c r="F45" s="292" t="s">
        <v>2563</v>
      </c>
      <c r="G45" s="291" t="s">
        <v>2562</v>
      </c>
      <c r="H45" s="289" t="s">
        <v>2561</v>
      </c>
      <c r="I45" s="290" t="s">
        <v>2560</v>
      </c>
      <c r="J45" s="289" t="s">
        <v>2561</v>
      </c>
      <c r="K45" s="288" t="s">
        <v>2560</v>
      </c>
      <c r="N45" s="287"/>
      <c r="Q45" s="287"/>
    </row>
    <row r="46" spans="1:17">
      <c r="A46" s="286"/>
      <c r="B46" s="285"/>
      <c r="C46" s="284"/>
      <c r="D46" s="283"/>
      <c r="E46" s="282" t="s">
        <v>2559</v>
      </c>
      <c r="F46" s="281"/>
      <c r="G46" s="280"/>
      <c r="H46" s="279"/>
      <c r="I46" s="278"/>
      <c r="J46" s="277"/>
      <c r="K46" s="276"/>
      <c r="N46" s="247"/>
    </row>
    <row r="47" spans="1:17">
      <c r="A47" s="262">
        <v>1</v>
      </c>
      <c r="B47" s="261"/>
      <c r="C47" s="260" t="s">
        <v>22</v>
      </c>
      <c r="D47" s="275" t="s">
        <v>22</v>
      </c>
      <c r="E47" s="270" t="s">
        <v>2558</v>
      </c>
      <c r="F47" s="274" t="s">
        <v>2556</v>
      </c>
      <c r="G47" s="273">
        <v>0.31</v>
      </c>
      <c r="H47" s="268"/>
      <c r="I47" s="267"/>
      <c r="J47" s="235">
        <f t="shared" ref="J47:J67" si="4">G47*H47</f>
        <v>0</v>
      </c>
      <c r="K47" s="266">
        <f t="shared" ref="K47:K59" si="5">G47*I47</f>
        <v>0</v>
      </c>
      <c r="N47" s="247"/>
      <c r="O47" s="247"/>
      <c r="Q47" s="246"/>
    </row>
    <row r="48" spans="1:17">
      <c r="A48" s="262">
        <v>2</v>
      </c>
      <c r="B48" s="261"/>
      <c r="C48" s="260" t="s">
        <v>22</v>
      </c>
      <c r="D48" s="275" t="s">
        <v>22</v>
      </c>
      <c r="E48" s="270" t="s">
        <v>2557</v>
      </c>
      <c r="F48" s="274" t="s">
        <v>2556</v>
      </c>
      <c r="G48" s="273">
        <v>0.26</v>
      </c>
      <c r="H48" s="268"/>
      <c r="I48" s="267"/>
      <c r="J48" s="235">
        <f t="shared" si="4"/>
        <v>0</v>
      </c>
      <c r="K48" s="266">
        <f t="shared" si="5"/>
        <v>0</v>
      </c>
      <c r="N48" s="247"/>
      <c r="O48" s="247"/>
      <c r="Q48" s="246"/>
    </row>
    <row r="49" spans="1:17">
      <c r="A49" s="262">
        <v>3</v>
      </c>
      <c r="B49" s="261" t="s">
        <v>22</v>
      </c>
      <c r="C49" s="260" t="s">
        <v>22</v>
      </c>
      <c r="D49" s="272" t="s">
        <v>22</v>
      </c>
      <c r="E49" s="270" t="s">
        <v>2555</v>
      </c>
      <c r="F49" s="239" t="s">
        <v>2536</v>
      </c>
      <c r="G49" s="269">
        <v>2</v>
      </c>
      <c r="H49" s="268"/>
      <c r="I49" s="267"/>
      <c r="J49" s="235">
        <f t="shared" si="4"/>
        <v>0</v>
      </c>
      <c r="K49" s="266">
        <f t="shared" si="5"/>
        <v>0</v>
      </c>
      <c r="N49" s="247"/>
      <c r="O49" s="247"/>
      <c r="Q49" s="246"/>
    </row>
    <row r="50" spans="1:17">
      <c r="A50" s="262">
        <v>4</v>
      </c>
      <c r="B50" s="261"/>
      <c r="C50" s="260"/>
      <c r="D50" s="271"/>
      <c r="E50" s="270" t="s">
        <v>2554</v>
      </c>
      <c r="F50" s="239" t="s">
        <v>2536</v>
      </c>
      <c r="G50" s="269">
        <v>5</v>
      </c>
      <c r="H50" s="268"/>
      <c r="I50" s="267"/>
      <c r="J50" s="235">
        <f t="shared" si="4"/>
        <v>0</v>
      </c>
      <c r="K50" s="266">
        <f t="shared" si="5"/>
        <v>0</v>
      </c>
      <c r="N50" s="247"/>
      <c r="O50" s="247"/>
      <c r="Q50" s="246"/>
    </row>
    <row r="51" spans="1:17">
      <c r="A51" s="262">
        <v>5</v>
      </c>
      <c r="B51" s="261"/>
      <c r="C51" s="260"/>
      <c r="D51" s="271"/>
      <c r="E51" s="270" t="s">
        <v>2553</v>
      </c>
      <c r="F51" s="239" t="s">
        <v>2536</v>
      </c>
      <c r="G51" s="269">
        <v>24</v>
      </c>
      <c r="H51" s="268"/>
      <c r="I51" s="267"/>
      <c r="J51" s="235">
        <f t="shared" si="4"/>
        <v>0</v>
      </c>
      <c r="K51" s="266">
        <f t="shared" si="5"/>
        <v>0</v>
      </c>
      <c r="N51" s="247"/>
      <c r="O51" s="247"/>
      <c r="Q51" s="246"/>
    </row>
    <row r="52" spans="1:17">
      <c r="A52" s="262">
        <v>6</v>
      </c>
      <c r="B52" s="261"/>
      <c r="C52" s="260" t="s">
        <v>22</v>
      </c>
      <c r="D52" s="263" t="s">
        <v>22</v>
      </c>
      <c r="E52" s="270" t="s">
        <v>2552</v>
      </c>
      <c r="F52" s="239" t="s">
        <v>249</v>
      </c>
      <c r="G52" s="269">
        <v>66</v>
      </c>
      <c r="H52" s="268"/>
      <c r="I52" s="267"/>
      <c r="J52" s="235">
        <f t="shared" si="4"/>
        <v>0</v>
      </c>
      <c r="K52" s="266">
        <f t="shared" si="5"/>
        <v>0</v>
      </c>
      <c r="N52" s="247"/>
      <c r="O52" s="247"/>
      <c r="Q52" s="246"/>
    </row>
    <row r="53" spans="1:17">
      <c r="A53" s="262">
        <v>7</v>
      </c>
      <c r="B53" s="261"/>
      <c r="C53" s="260"/>
      <c r="D53" s="263"/>
      <c r="E53" s="270" t="s">
        <v>2551</v>
      </c>
      <c r="F53" s="239" t="s">
        <v>2536</v>
      </c>
      <c r="G53" s="269">
        <v>24</v>
      </c>
      <c r="H53" s="268"/>
      <c r="I53" s="267"/>
      <c r="J53" s="235">
        <f t="shared" si="4"/>
        <v>0</v>
      </c>
      <c r="K53" s="266">
        <f t="shared" si="5"/>
        <v>0</v>
      </c>
      <c r="N53" s="247"/>
      <c r="O53" s="247"/>
      <c r="Q53" s="246"/>
    </row>
    <row r="54" spans="1:17">
      <c r="A54" s="262">
        <v>8</v>
      </c>
      <c r="B54" s="261"/>
      <c r="C54" s="260" t="s">
        <v>22</v>
      </c>
      <c r="D54" s="263" t="s">
        <v>22</v>
      </c>
      <c r="E54" s="270" t="s">
        <v>2550</v>
      </c>
      <c r="F54" s="239" t="s">
        <v>2536</v>
      </c>
      <c r="G54" s="269">
        <v>24</v>
      </c>
      <c r="H54" s="268"/>
      <c r="I54" s="267"/>
      <c r="J54" s="235">
        <f t="shared" si="4"/>
        <v>0</v>
      </c>
      <c r="K54" s="266">
        <f t="shared" si="5"/>
        <v>0</v>
      </c>
      <c r="N54" s="247"/>
      <c r="O54" s="247"/>
      <c r="Q54" s="246"/>
    </row>
    <row r="55" spans="1:17">
      <c r="A55" s="262">
        <v>9</v>
      </c>
      <c r="B55" s="261"/>
      <c r="C55" s="260"/>
      <c r="D55" s="263"/>
      <c r="E55" s="240" t="s">
        <v>2549</v>
      </c>
      <c r="F55" s="239" t="s">
        <v>249</v>
      </c>
      <c r="G55" s="238">
        <v>30</v>
      </c>
      <c r="H55" s="237"/>
      <c r="I55" s="259"/>
      <c r="J55" s="235">
        <f t="shared" si="4"/>
        <v>0</v>
      </c>
      <c r="K55" s="234">
        <f t="shared" si="5"/>
        <v>0</v>
      </c>
      <c r="N55" s="258"/>
      <c r="O55" s="258"/>
      <c r="Q55" s="246"/>
    </row>
    <row r="56" spans="1:17">
      <c r="A56" s="262">
        <v>10</v>
      </c>
      <c r="B56" s="261"/>
      <c r="C56" s="260"/>
      <c r="D56" s="263"/>
      <c r="E56" s="240" t="s">
        <v>2548</v>
      </c>
      <c r="F56" s="239" t="s">
        <v>249</v>
      </c>
      <c r="G56" s="238">
        <v>145</v>
      </c>
      <c r="H56" s="237"/>
      <c r="I56" s="251"/>
      <c r="J56" s="235">
        <f t="shared" si="4"/>
        <v>0</v>
      </c>
      <c r="K56" s="234">
        <f t="shared" si="5"/>
        <v>0</v>
      </c>
      <c r="N56" s="249"/>
      <c r="O56" s="249"/>
      <c r="Q56" s="246"/>
    </row>
    <row r="57" spans="1:17">
      <c r="A57" s="262">
        <v>11</v>
      </c>
      <c r="B57" s="261"/>
      <c r="C57" s="260"/>
      <c r="D57" s="263"/>
      <c r="E57" s="240" t="s">
        <v>2547</v>
      </c>
      <c r="F57" s="239" t="s">
        <v>249</v>
      </c>
      <c r="G57" s="238">
        <v>165</v>
      </c>
      <c r="H57" s="237"/>
      <c r="I57" s="251"/>
      <c r="J57" s="235">
        <f t="shared" si="4"/>
        <v>0</v>
      </c>
      <c r="K57" s="234">
        <f t="shared" si="5"/>
        <v>0</v>
      </c>
      <c r="N57" s="249"/>
      <c r="O57" s="249"/>
      <c r="Q57" s="246"/>
    </row>
    <row r="58" spans="1:17">
      <c r="A58" s="262">
        <v>12</v>
      </c>
      <c r="B58" s="261"/>
      <c r="C58" s="260"/>
      <c r="D58" s="263"/>
      <c r="E58" s="240" t="s">
        <v>2546</v>
      </c>
      <c r="F58" s="239" t="s">
        <v>249</v>
      </c>
      <c r="G58" s="238">
        <v>310</v>
      </c>
      <c r="H58" s="237"/>
      <c r="I58" s="259"/>
      <c r="J58" s="235">
        <f t="shared" si="4"/>
        <v>0</v>
      </c>
      <c r="K58" s="234">
        <f t="shared" si="5"/>
        <v>0</v>
      </c>
      <c r="N58" s="258"/>
      <c r="O58" s="258"/>
      <c r="Q58" s="246"/>
    </row>
    <row r="59" spans="1:17">
      <c r="A59" s="262">
        <v>13</v>
      </c>
      <c r="B59" s="261"/>
      <c r="C59" s="260"/>
      <c r="D59" s="263"/>
      <c r="E59" s="255" t="s">
        <v>2545</v>
      </c>
      <c r="F59" s="254" t="s">
        <v>2533</v>
      </c>
      <c r="G59" s="253">
        <v>2</v>
      </c>
      <c r="H59" s="265"/>
      <c r="I59" s="251"/>
      <c r="J59" s="235">
        <f t="shared" si="4"/>
        <v>0</v>
      </c>
      <c r="K59" s="264">
        <f t="shared" si="5"/>
        <v>0</v>
      </c>
      <c r="N59" s="249"/>
      <c r="O59" s="249"/>
      <c r="Q59" s="246"/>
    </row>
    <row r="60" spans="1:17" ht="12.75" customHeight="1">
      <c r="A60" s="262">
        <v>14</v>
      </c>
      <c r="B60" s="261"/>
      <c r="C60" s="260"/>
      <c r="D60" s="263"/>
      <c r="E60" s="240" t="s">
        <v>2544</v>
      </c>
      <c r="F60" s="239" t="s">
        <v>22</v>
      </c>
      <c r="G60" s="238"/>
      <c r="H60" s="237"/>
      <c r="I60" s="259"/>
      <c r="J60" s="235">
        <f t="shared" si="4"/>
        <v>0</v>
      </c>
      <c r="K60" s="234" t="s">
        <v>22</v>
      </c>
      <c r="N60" s="258"/>
      <c r="O60" s="258"/>
      <c r="Q60" s="246"/>
    </row>
    <row r="61" spans="1:17">
      <c r="A61" s="262" t="s">
        <v>22</v>
      </c>
      <c r="B61" s="261"/>
      <c r="C61" s="260"/>
      <c r="D61" s="263"/>
      <c r="E61" s="240" t="s">
        <v>2543</v>
      </c>
      <c r="F61" s="239" t="s">
        <v>2533</v>
      </c>
      <c r="G61" s="238">
        <v>9</v>
      </c>
      <c r="H61" s="237"/>
      <c r="I61" s="259"/>
      <c r="J61" s="235">
        <f t="shared" si="4"/>
        <v>0</v>
      </c>
      <c r="K61" s="234">
        <f t="shared" ref="K61:K67" si="6">G61*I61</f>
        <v>0</v>
      </c>
      <c r="N61" s="258"/>
      <c r="O61" s="258"/>
      <c r="Q61" s="246"/>
    </row>
    <row r="62" spans="1:17">
      <c r="A62" s="262">
        <v>15</v>
      </c>
      <c r="B62" s="261"/>
      <c r="C62" s="260" t="s">
        <v>22</v>
      </c>
      <c r="D62" s="241" t="s">
        <v>22</v>
      </c>
      <c r="E62" s="240" t="s">
        <v>2542</v>
      </c>
      <c r="F62" s="239" t="s">
        <v>2536</v>
      </c>
      <c r="G62" s="238">
        <v>8</v>
      </c>
      <c r="H62" s="237"/>
      <c r="I62" s="259"/>
      <c r="J62" s="235">
        <f t="shared" si="4"/>
        <v>0</v>
      </c>
      <c r="K62" s="234">
        <f t="shared" si="6"/>
        <v>0</v>
      </c>
      <c r="N62" s="258"/>
      <c r="O62" s="258"/>
      <c r="Q62" s="246"/>
    </row>
    <row r="63" spans="1:17">
      <c r="A63" s="257">
        <v>16</v>
      </c>
      <c r="B63" s="243"/>
      <c r="C63" s="256"/>
      <c r="D63" s="241" t="s">
        <v>22</v>
      </c>
      <c r="E63" s="240" t="s">
        <v>2541</v>
      </c>
      <c r="F63" s="239" t="s">
        <v>2536</v>
      </c>
      <c r="G63" s="238">
        <v>8</v>
      </c>
      <c r="H63" s="237"/>
      <c r="I63" s="259"/>
      <c r="J63" s="235">
        <f t="shared" si="4"/>
        <v>0</v>
      </c>
      <c r="K63" s="234">
        <f t="shared" si="6"/>
        <v>0</v>
      </c>
      <c r="N63" s="258"/>
      <c r="O63" s="258"/>
      <c r="Q63" s="246"/>
    </row>
    <row r="64" spans="1:17">
      <c r="A64" s="244" t="s">
        <v>298</v>
      </c>
      <c r="B64" s="243"/>
      <c r="C64" s="242"/>
      <c r="D64" s="241"/>
      <c r="E64" s="240" t="s">
        <v>2540</v>
      </c>
      <c r="F64" s="239" t="s">
        <v>249</v>
      </c>
      <c r="G64" s="238">
        <v>24</v>
      </c>
      <c r="H64" s="237"/>
      <c r="I64" s="259"/>
      <c r="J64" s="235">
        <f t="shared" si="4"/>
        <v>0</v>
      </c>
      <c r="K64" s="234">
        <f t="shared" si="6"/>
        <v>0</v>
      </c>
      <c r="N64" s="258"/>
      <c r="O64" s="258"/>
      <c r="Q64" s="246"/>
    </row>
    <row r="65" spans="1:17">
      <c r="A65" s="257">
        <v>18</v>
      </c>
      <c r="B65" s="243"/>
      <c r="C65" s="256" t="s">
        <v>22</v>
      </c>
      <c r="D65" s="241" t="s">
        <v>22</v>
      </c>
      <c r="E65" s="240" t="s">
        <v>2539</v>
      </c>
      <c r="F65" s="239" t="s">
        <v>249</v>
      </c>
      <c r="G65" s="238">
        <v>70</v>
      </c>
      <c r="H65" s="237"/>
      <c r="I65" s="259"/>
      <c r="J65" s="235">
        <f t="shared" si="4"/>
        <v>0</v>
      </c>
      <c r="K65" s="234">
        <f t="shared" si="6"/>
        <v>0</v>
      </c>
      <c r="N65" s="258"/>
      <c r="O65" s="258"/>
      <c r="Q65" s="246"/>
    </row>
    <row r="66" spans="1:17">
      <c r="A66" s="257">
        <v>19</v>
      </c>
      <c r="B66" s="243"/>
      <c r="C66" s="256"/>
      <c r="D66" s="241"/>
      <c r="E66" s="255" t="s">
        <v>2538</v>
      </c>
      <c r="F66" s="254" t="s">
        <v>249</v>
      </c>
      <c r="G66" s="253">
        <v>94</v>
      </c>
      <c r="H66" s="252"/>
      <c r="I66" s="251"/>
      <c r="J66" s="235">
        <f t="shared" si="4"/>
        <v>0</v>
      </c>
      <c r="K66" s="250">
        <f t="shared" si="6"/>
        <v>0</v>
      </c>
      <c r="N66" s="249"/>
      <c r="O66" s="249"/>
      <c r="Q66" s="246"/>
    </row>
    <row r="67" spans="1:17">
      <c r="A67" s="244" t="s">
        <v>318</v>
      </c>
      <c r="B67" s="243"/>
      <c r="C67" s="242"/>
      <c r="D67" s="241"/>
      <c r="E67" s="240" t="s">
        <v>2537</v>
      </c>
      <c r="F67" s="239" t="s">
        <v>2536</v>
      </c>
      <c r="G67" s="238">
        <v>105</v>
      </c>
      <c r="H67" s="237"/>
      <c r="I67" s="248"/>
      <c r="J67" s="235">
        <f t="shared" si="4"/>
        <v>0</v>
      </c>
      <c r="K67" s="234">
        <f t="shared" si="6"/>
        <v>0</v>
      </c>
      <c r="N67" s="247"/>
      <c r="O67" s="247"/>
      <c r="Q67" s="246"/>
    </row>
    <row r="68" spans="1:17">
      <c r="A68" s="244"/>
      <c r="B68" s="243"/>
      <c r="C68" s="242"/>
      <c r="D68" s="241"/>
      <c r="E68" s="240"/>
      <c r="F68" s="239"/>
      <c r="G68" s="238"/>
      <c r="H68" s="237"/>
      <c r="I68" s="236"/>
      <c r="J68" s="235"/>
      <c r="K68" s="234"/>
    </row>
    <row r="69" spans="1:17">
      <c r="A69" s="244" t="s">
        <v>22</v>
      </c>
      <c r="B69" s="243"/>
      <c r="C69" s="242"/>
      <c r="D69" s="241"/>
      <c r="E69" s="245" t="s">
        <v>2535</v>
      </c>
      <c r="F69" s="239"/>
      <c r="G69" s="238"/>
      <c r="H69" s="237"/>
      <c r="I69" s="236"/>
      <c r="J69" s="235"/>
      <c r="K69" s="234"/>
    </row>
    <row r="70" spans="1:17">
      <c r="A70" s="244" t="s">
        <v>78</v>
      </c>
      <c r="B70" s="243"/>
      <c r="C70" s="242"/>
      <c r="D70" s="241"/>
      <c r="E70" s="240" t="s">
        <v>2534</v>
      </c>
      <c r="F70" s="239" t="s">
        <v>2533</v>
      </c>
      <c r="G70" s="238">
        <v>1</v>
      </c>
      <c r="H70" s="237"/>
      <c r="I70" s="236"/>
      <c r="J70" s="235">
        <f>G70*H70</f>
        <v>0</v>
      </c>
      <c r="K70" s="234">
        <f>G70*I70</f>
        <v>0</v>
      </c>
    </row>
    <row r="71" spans="1:17" ht="13.5" thickBot="1">
      <c r="A71" s="233" t="s">
        <v>22</v>
      </c>
      <c r="B71" s="232"/>
      <c r="C71" s="231"/>
      <c r="D71" s="230"/>
      <c r="E71" s="229" t="s">
        <v>22</v>
      </c>
      <c r="F71" s="228" t="s">
        <v>22</v>
      </c>
      <c r="G71" s="227" t="s">
        <v>22</v>
      </c>
      <c r="H71" s="226"/>
      <c r="I71" s="225" t="s">
        <v>22</v>
      </c>
      <c r="J71" s="224" t="s">
        <v>22</v>
      </c>
      <c r="K71" s="223" t="s">
        <v>22</v>
      </c>
    </row>
    <row r="73" spans="1:17" ht="13.5" thickBot="1"/>
    <row r="74" spans="1:17">
      <c r="A74" s="222"/>
      <c r="B74" s="220"/>
      <c r="C74" s="221"/>
      <c r="D74" s="221"/>
      <c r="E74" s="221"/>
      <c r="F74" s="221"/>
      <c r="G74" s="220" t="str">
        <f>A37</f>
        <v xml:space="preserve"> </v>
      </c>
      <c r="H74" s="219"/>
      <c r="I74" s="218" t="s">
        <v>2532</v>
      </c>
      <c r="J74" s="217">
        <f>SUM(J12:J70)</f>
        <v>0</v>
      </c>
    </row>
    <row r="75" spans="1:17" ht="13.5" thickBot="1">
      <c r="A75" s="216"/>
      <c r="B75" s="215"/>
      <c r="C75" s="215"/>
      <c r="D75" s="215"/>
      <c r="E75" s="215" t="s">
        <v>22</v>
      </c>
      <c r="F75" s="215"/>
      <c r="G75" s="215"/>
      <c r="H75" s="214"/>
      <c r="I75" s="213" t="s">
        <v>2531</v>
      </c>
      <c r="J75" s="212">
        <f>SUM(K12:K70)</f>
        <v>0</v>
      </c>
    </row>
    <row r="76" spans="1:17" ht="14.25" thickTop="1" thickBot="1">
      <c r="A76" s="211"/>
      <c r="B76" s="210"/>
      <c r="C76" s="210"/>
      <c r="D76" s="210"/>
      <c r="E76" s="210"/>
      <c r="F76" s="210"/>
      <c r="G76" s="210"/>
      <c r="H76" s="209"/>
      <c r="I76" s="208" t="s">
        <v>2530</v>
      </c>
      <c r="J76" s="207">
        <f>J74+J75</f>
        <v>0</v>
      </c>
    </row>
  </sheetData>
  <mergeCells count="8">
    <mergeCell ref="A9:A10"/>
    <mergeCell ref="E9:E10"/>
    <mergeCell ref="H9:I9"/>
    <mergeCell ref="J9:K9"/>
    <mergeCell ref="A44:A45"/>
    <mergeCell ref="E44:E45"/>
    <mergeCell ref="H44:I44"/>
    <mergeCell ref="J44:K44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M126"/>
  <sheetViews>
    <sheetView showGridLines="0" topLeftCell="A114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122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1783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1793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1783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SO_03.2 - Přípojka NN k napojovacímu bodu č.2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1785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1786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721" t="str">
        <f>E7</f>
        <v>Kanalizace Dvůr Králové nad Labem - Verdek</v>
      </c>
      <c r="F110" s="722"/>
      <c r="G110" s="722"/>
      <c r="H110" s="722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721" t="s">
        <v>1783</v>
      </c>
      <c r="F112" s="720"/>
      <c r="G112" s="720"/>
      <c r="H112" s="72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712" t="str">
        <f>E11</f>
        <v>SO_03.2 - Přípojka NN k napojovacímu bodu č.2</v>
      </c>
      <c r="F114" s="720"/>
      <c r="G114" s="720"/>
      <c r="H114" s="72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45764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1787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1788</v>
      </c>
      <c r="F124" s="145" t="s">
        <v>1789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1794</v>
      </c>
      <c r="F125" s="150" t="s">
        <v>1791</v>
      </c>
      <c r="G125" s="151" t="s">
        <v>612</v>
      </c>
      <c r="H125" s="152">
        <v>1</v>
      </c>
      <c r="I125" s="153">
        <f>'Bod č.2'!J69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510</v>
      </c>
      <c r="BM125" s="159" t="s">
        <v>1792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D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82A8D-994C-4073-BADB-8E8A00A2441D}">
  <dimension ref="A1:R69"/>
  <sheetViews>
    <sheetView topLeftCell="A28" workbookViewId="0">
      <selection activeCell="H45" sqref="H45:I63"/>
    </sheetView>
  </sheetViews>
  <sheetFormatPr defaultColWidth="10.6640625" defaultRowHeight="12.75"/>
  <cols>
    <col min="1" max="1" width="6.33203125" style="206" customWidth="1"/>
    <col min="2" max="3" width="8.33203125" style="206" customWidth="1"/>
    <col min="4" max="4" width="12.1640625" style="206" customWidth="1"/>
    <col min="5" max="5" width="60.5" style="206" customWidth="1"/>
    <col min="6" max="6" width="8.33203125" style="206" customWidth="1"/>
    <col min="7" max="7" width="10.6640625" style="206"/>
    <col min="8" max="11" width="10.1640625" style="206" customWidth="1"/>
    <col min="12" max="16384" width="10.6640625" style="206"/>
  </cols>
  <sheetData>
    <row r="1" spans="1:18" ht="15.75">
      <c r="E1" s="358" t="s">
        <v>2603</v>
      </c>
    </row>
    <row r="2" spans="1:18" ht="14.25">
      <c r="B2" s="206" t="s">
        <v>13</v>
      </c>
      <c r="C2" s="357" t="s">
        <v>2602</v>
      </c>
      <c r="D2" s="357"/>
      <c r="E2" s="357"/>
    </row>
    <row r="3" spans="1:18" ht="15">
      <c r="B3" s="206" t="s">
        <v>178</v>
      </c>
      <c r="C3" s="355" t="s">
        <v>2601</v>
      </c>
      <c r="D3" s="355"/>
      <c r="E3" s="355"/>
    </row>
    <row r="4" spans="1:18" ht="12" customHeight="1">
      <c r="C4" s="355" t="s">
        <v>2604</v>
      </c>
      <c r="D4" s="355"/>
      <c r="E4" s="355"/>
    </row>
    <row r="5" spans="1:18" ht="12" customHeight="1">
      <c r="B5" s="206" t="s">
        <v>17</v>
      </c>
      <c r="C5" s="355"/>
      <c r="D5" s="355"/>
      <c r="E5" s="355"/>
      <c r="J5" s="354"/>
      <c r="K5" s="356"/>
    </row>
    <row r="6" spans="1:18" ht="12" customHeight="1">
      <c r="B6" s="206" t="s">
        <v>20</v>
      </c>
      <c r="C6" s="355"/>
      <c r="D6" s="355"/>
      <c r="E6" s="355"/>
      <c r="J6" s="354" t="s">
        <v>25</v>
      </c>
      <c r="K6" s="354" t="s">
        <v>2599</v>
      </c>
    </row>
    <row r="7" spans="1:18" ht="12" customHeight="1">
      <c r="A7" s="215"/>
      <c r="B7" s="215" t="s">
        <v>2598</v>
      </c>
      <c r="C7" s="215"/>
      <c r="D7" s="215" t="s">
        <v>22</v>
      </c>
      <c r="E7" s="215"/>
      <c r="F7" s="215"/>
      <c r="G7" s="215"/>
      <c r="H7" s="349"/>
      <c r="I7" s="349"/>
      <c r="J7" s="349"/>
      <c r="K7" s="349"/>
      <c r="L7" s="215"/>
    </row>
    <row r="8" spans="1:18" ht="13.5" thickBot="1"/>
    <row r="9" spans="1:18">
      <c r="A9" s="723" t="s">
        <v>2574</v>
      </c>
      <c r="B9" s="294" t="s">
        <v>2573</v>
      </c>
      <c r="C9" s="294" t="s">
        <v>2572</v>
      </c>
      <c r="D9" s="295" t="s">
        <v>2571</v>
      </c>
      <c r="E9" s="725" t="s">
        <v>2570</v>
      </c>
      <c r="F9" s="294" t="s">
        <v>2569</v>
      </c>
      <c r="G9" s="293" t="s">
        <v>2568</v>
      </c>
      <c r="H9" s="727" t="s">
        <v>2567</v>
      </c>
      <c r="I9" s="728"/>
      <c r="J9" s="727" t="s">
        <v>2566</v>
      </c>
      <c r="K9" s="729"/>
    </row>
    <row r="10" spans="1:18" ht="13.5" thickBot="1">
      <c r="A10" s="724"/>
      <c r="B10" s="292" t="s">
        <v>2565</v>
      </c>
      <c r="C10" s="292" t="s">
        <v>2564</v>
      </c>
      <c r="D10" s="292" t="s">
        <v>22</v>
      </c>
      <c r="E10" s="726"/>
      <c r="F10" s="292" t="s">
        <v>2563</v>
      </c>
      <c r="G10" s="291" t="s">
        <v>2562</v>
      </c>
      <c r="H10" s="289" t="s">
        <v>2561</v>
      </c>
      <c r="I10" s="290" t="s">
        <v>2560</v>
      </c>
      <c r="J10" s="289" t="s">
        <v>2561</v>
      </c>
      <c r="K10" s="288" t="s">
        <v>2560</v>
      </c>
      <c r="N10" s="347"/>
      <c r="O10" s="287"/>
      <c r="Q10" s="347"/>
      <c r="R10" s="287"/>
    </row>
    <row r="11" spans="1:18">
      <c r="A11" s="286"/>
      <c r="B11" s="285"/>
      <c r="C11" s="284"/>
      <c r="D11" s="283"/>
      <c r="E11" s="282" t="s">
        <v>2605</v>
      </c>
      <c r="F11" s="346" t="s">
        <v>22</v>
      </c>
      <c r="G11" s="345"/>
      <c r="H11" s="279"/>
      <c r="I11" s="278"/>
      <c r="J11" s="279"/>
      <c r="K11" s="344"/>
      <c r="N11" s="247"/>
      <c r="O11" s="247"/>
    </row>
    <row r="12" spans="1:18">
      <c r="A12" s="262">
        <v>1</v>
      </c>
      <c r="B12" s="261"/>
      <c r="C12" s="260" t="s">
        <v>22</v>
      </c>
      <c r="D12" s="275" t="s">
        <v>22</v>
      </c>
      <c r="E12" s="335" t="s">
        <v>2596</v>
      </c>
      <c r="F12" s="334" t="s">
        <v>249</v>
      </c>
      <c r="G12" s="343">
        <v>22</v>
      </c>
      <c r="H12" s="331"/>
      <c r="I12" s="342"/>
      <c r="J12" s="331">
        <f t="shared" ref="J12:J18" si="0">G12*H12</f>
        <v>0</v>
      </c>
      <c r="K12" s="330">
        <f t="shared" ref="K12:K18" si="1">G12*I12</f>
        <v>0</v>
      </c>
      <c r="M12" s="329"/>
      <c r="N12" s="329"/>
      <c r="O12" s="329"/>
      <c r="Q12" s="246"/>
      <c r="R12" s="246"/>
    </row>
    <row r="13" spans="1:18">
      <c r="A13" s="262">
        <v>2</v>
      </c>
      <c r="B13" s="261"/>
      <c r="C13" s="260" t="s">
        <v>22</v>
      </c>
      <c r="D13" s="310" t="s">
        <v>22</v>
      </c>
      <c r="E13" s="359" t="s">
        <v>2595</v>
      </c>
      <c r="F13" s="341" t="s">
        <v>249</v>
      </c>
      <c r="G13" s="340">
        <v>325</v>
      </c>
      <c r="H13" s="338"/>
      <c r="I13" s="339"/>
      <c r="J13" s="338">
        <f t="shared" si="0"/>
        <v>0</v>
      </c>
      <c r="K13" s="337">
        <f t="shared" si="1"/>
        <v>0</v>
      </c>
      <c r="M13" s="336"/>
      <c r="N13" s="336"/>
      <c r="O13" s="336"/>
      <c r="Q13" s="246"/>
      <c r="R13" s="246"/>
    </row>
    <row r="14" spans="1:18">
      <c r="A14" s="262">
        <v>3</v>
      </c>
      <c r="B14" s="261" t="s">
        <v>22</v>
      </c>
      <c r="C14" s="260" t="s">
        <v>22</v>
      </c>
      <c r="D14" s="272" t="s">
        <v>22</v>
      </c>
      <c r="E14" s="359" t="s">
        <v>2594</v>
      </c>
      <c r="F14" s="334" t="s">
        <v>249</v>
      </c>
      <c r="G14" s="333">
        <v>152</v>
      </c>
      <c r="H14" s="331"/>
      <c r="I14" s="332"/>
      <c r="J14" s="331">
        <f t="shared" si="0"/>
        <v>0</v>
      </c>
      <c r="K14" s="330">
        <f t="shared" si="1"/>
        <v>0</v>
      </c>
      <c r="M14" s="329"/>
      <c r="N14" s="329"/>
      <c r="O14" s="315"/>
      <c r="Q14" s="246"/>
      <c r="R14" s="246"/>
    </row>
    <row r="15" spans="1:18">
      <c r="A15" s="262">
        <v>4</v>
      </c>
      <c r="B15" s="261"/>
      <c r="C15" s="260" t="s">
        <v>22</v>
      </c>
      <c r="D15" s="324" t="s">
        <v>22</v>
      </c>
      <c r="E15" s="327" t="s">
        <v>2593</v>
      </c>
      <c r="F15" s="274" t="s">
        <v>2533</v>
      </c>
      <c r="G15" s="326">
        <v>3</v>
      </c>
      <c r="H15" s="268"/>
      <c r="I15" s="267"/>
      <c r="J15" s="268">
        <f t="shared" si="0"/>
        <v>0</v>
      </c>
      <c r="K15" s="325">
        <f t="shared" si="1"/>
        <v>0</v>
      </c>
      <c r="M15" s="247"/>
      <c r="N15" s="247"/>
      <c r="O15" s="247"/>
      <c r="Q15" s="246"/>
      <c r="R15" s="246"/>
    </row>
    <row r="16" spans="1:18">
      <c r="A16" s="262">
        <v>5</v>
      </c>
      <c r="B16" s="261"/>
      <c r="C16" s="260"/>
      <c r="D16" s="324"/>
      <c r="E16" s="327" t="s">
        <v>2606</v>
      </c>
      <c r="F16" s="274" t="s">
        <v>2533</v>
      </c>
      <c r="G16" s="326">
        <v>3</v>
      </c>
      <c r="H16" s="268"/>
      <c r="I16" s="267"/>
      <c r="J16" s="268">
        <f t="shared" si="0"/>
        <v>0</v>
      </c>
      <c r="K16" s="325">
        <f t="shared" si="1"/>
        <v>0</v>
      </c>
      <c r="M16" s="247"/>
      <c r="N16" s="247"/>
      <c r="O16" s="247"/>
      <c r="Q16" s="246"/>
      <c r="R16" s="246"/>
    </row>
    <row r="17" spans="1:18">
      <c r="A17" s="262">
        <v>6</v>
      </c>
      <c r="B17" s="261"/>
      <c r="C17" s="260"/>
      <c r="D17" s="324"/>
      <c r="E17" s="327" t="s">
        <v>2591</v>
      </c>
      <c r="F17" s="274" t="s">
        <v>2533</v>
      </c>
      <c r="G17" s="326">
        <v>3</v>
      </c>
      <c r="H17" s="268"/>
      <c r="I17" s="267"/>
      <c r="J17" s="268">
        <f t="shared" si="0"/>
        <v>0</v>
      </c>
      <c r="K17" s="325">
        <f t="shared" si="1"/>
        <v>0</v>
      </c>
      <c r="M17" s="247"/>
      <c r="N17" s="247"/>
      <c r="O17" s="247"/>
      <c r="Q17" s="246"/>
      <c r="R17" s="246"/>
    </row>
    <row r="18" spans="1:18">
      <c r="A18" s="262">
        <v>7</v>
      </c>
      <c r="B18" s="261"/>
      <c r="C18" s="260"/>
      <c r="D18" s="324"/>
      <c r="E18" s="327" t="s">
        <v>2607</v>
      </c>
      <c r="F18" s="274" t="s">
        <v>2533</v>
      </c>
      <c r="G18" s="326">
        <v>1</v>
      </c>
      <c r="H18" s="268"/>
      <c r="I18" s="267"/>
      <c r="J18" s="268">
        <f t="shared" si="0"/>
        <v>0</v>
      </c>
      <c r="K18" s="325">
        <f t="shared" si="1"/>
        <v>0</v>
      </c>
      <c r="M18" s="247"/>
      <c r="N18" s="247"/>
      <c r="O18" s="247"/>
      <c r="Q18" s="246"/>
      <c r="R18" s="246"/>
    </row>
    <row r="19" spans="1:18">
      <c r="A19" s="262">
        <v>8</v>
      </c>
      <c r="B19" s="261"/>
      <c r="C19" s="260"/>
      <c r="D19" s="324"/>
      <c r="E19" s="327" t="s">
        <v>2589</v>
      </c>
      <c r="F19" s="274" t="s">
        <v>22</v>
      </c>
      <c r="G19" s="326" t="s">
        <v>22</v>
      </c>
      <c r="H19" s="268"/>
      <c r="I19" s="267"/>
      <c r="J19" s="268" t="s">
        <v>22</v>
      </c>
      <c r="K19" s="325" t="s">
        <v>22</v>
      </c>
      <c r="M19" s="247"/>
      <c r="N19" s="247"/>
      <c r="O19" s="247"/>
      <c r="Q19" s="246"/>
      <c r="R19" s="246"/>
    </row>
    <row r="20" spans="1:18">
      <c r="A20" s="262" t="s">
        <v>22</v>
      </c>
      <c r="B20" s="261"/>
      <c r="C20" s="260" t="s">
        <v>22</v>
      </c>
      <c r="D20" s="324" t="s">
        <v>22</v>
      </c>
      <c r="E20" s="327" t="s">
        <v>2588</v>
      </c>
      <c r="F20" s="274" t="s">
        <v>2533</v>
      </c>
      <c r="G20" s="326">
        <v>1</v>
      </c>
      <c r="H20" s="268"/>
      <c r="I20" s="267"/>
      <c r="J20" s="268">
        <f>G20*H20</f>
        <v>0</v>
      </c>
      <c r="K20" s="325">
        <f>G20*I20</f>
        <v>0</v>
      </c>
      <c r="M20" s="247"/>
      <c r="N20" s="247"/>
      <c r="O20" s="247"/>
      <c r="Q20" s="246"/>
      <c r="R20" s="246"/>
    </row>
    <row r="21" spans="1:18">
      <c r="A21" s="262">
        <v>9</v>
      </c>
      <c r="B21" s="261"/>
      <c r="C21" s="260"/>
      <c r="D21" s="324"/>
      <c r="E21" s="327" t="s">
        <v>2608</v>
      </c>
      <c r="F21" s="274" t="s">
        <v>22</v>
      </c>
      <c r="G21" s="326" t="s">
        <v>22</v>
      </c>
      <c r="H21" s="268"/>
      <c r="I21" s="267"/>
      <c r="J21" s="268" t="s">
        <v>22</v>
      </c>
      <c r="K21" s="325" t="s">
        <v>22</v>
      </c>
      <c r="M21" s="247"/>
      <c r="N21" s="247"/>
      <c r="O21" s="247"/>
      <c r="Q21" s="246"/>
      <c r="R21" s="246"/>
    </row>
    <row r="22" spans="1:18">
      <c r="A22" s="262" t="s">
        <v>22</v>
      </c>
      <c r="B22" s="261"/>
      <c r="C22" s="260"/>
      <c r="D22" s="324"/>
      <c r="E22" s="327" t="s">
        <v>2586</v>
      </c>
      <c r="F22" s="274" t="s">
        <v>2533</v>
      </c>
      <c r="G22" s="326">
        <v>1</v>
      </c>
      <c r="H22" s="268"/>
      <c r="I22" s="267"/>
      <c r="J22" s="268">
        <f t="shared" ref="J22:J28" si="2">G22*H22</f>
        <v>0</v>
      </c>
      <c r="K22" s="325">
        <f t="shared" ref="K22:K28" si="3">G22*I22</f>
        <v>0</v>
      </c>
      <c r="M22" s="247"/>
      <c r="N22" s="247"/>
      <c r="O22" s="247"/>
      <c r="Q22" s="246"/>
      <c r="R22" s="246"/>
    </row>
    <row r="23" spans="1:18">
      <c r="A23" s="262">
        <v>10</v>
      </c>
      <c r="B23" s="261"/>
      <c r="C23" s="260"/>
      <c r="D23" s="324"/>
      <c r="E23" s="327" t="s">
        <v>2585</v>
      </c>
      <c r="F23" s="274" t="s">
        <v>249</v>
      </c>
      <c r="G23" s="326">
        <v>6</v>
      </c>
      <c r="H23" s="268"/>
      <c r="I23" s="267"/>
      <c r="J23" s="268">
        <f t="shared" si="2"/>
        <v>0</v>
      </c>
      <c r="K23" s="325">
        <f t="shared" si="3"/>
        <v>0</v>
      </c>
      <c r="M23" s="247"/>
      <c r="N23" s="247"/>
      <c r="O23" s="247"/>
      <c r="Q23" s="246"/>
      <c r="R23" s="246"/>
    </row>
    <row r="24" spans="1:18">
      <c r="A24" s="262">
        <v>11</v>
      </c>
      <c r="B24" s="261"/>
      <c r="C24" s="260"/>
      <c r="D24" s="324"/>
      <c r="E24" s="309" t="s">
        <v>2584</v>
      </c>
      <c r="F24" s="239" t="s">
        <v>249</v>
      </c>
      <c r="G24" s="238">
        <v>30</v>
      </c>
      <c r="H24" s="235"/>
      <c r="I24" s="248"/>
      <c r="J24" s="235">
        <f t="shared" si="2"/>
        <v>0</v>
      </c>
      <c r="K24" s="311">
        <f t="shared" si="3"/>
        <v>0</v>
      </c>
      <c r="M24" s="247"/>
      <c r="N24" s="247"/>
      <c r="O24" s="247"/>
      <c r="Q24" s="246"/>
      <c r="R24" s="246"/>
    </row>
    <row r="25" spans="1:18">
      <c r="A25" s="262">
        <v>12</v>
      </c>
      <c r="B25" s="261"/>
      <c r="C25" s="260"/>
      <c r="D25" s="328"/>
      <c r="E25" s="309" t="s">
        <v>2583</v>
      </c>
      <c r="F25" s="239" t="s">
        <v>2533</v>
      </c>
      <c r="G25" s="238">
        <v>3</v>
      </c>
      <c r="H25" s="235"/>
      <c r="I25" s="248"/>
      <c r="J25" s="235">
        <f t="shared" si="2"/>
        <v>0</v>
      </c>
      <c r="K25" s="311">
        <f t="shared" si="3"/>
        <v>0</v>
      </c>
      <c r="M25" s="247"/>
      <c r="N25" s="247"/>
      <c r="O25" s="247"/>
      <c r="Q25" s="246"/>
      <c r="R25" s="246"/>
    </row>
    <row r="26" spans="1:18">
      <c r="A26" s="262">
        <v>13</v>
      </c>
      <c r="B26" s="261"/>
      <c r="C26" s="260"/>
      <c r="D26" s="324"/>
      <c r="E26" s="309" t="s">
        <v>2582</v>
      </c>
      <c r="F26" s="239" t="s">
        <v>2533</v>
      </c>
      <c r="G26" s="238">
        <v>3</v>
      </c>
      <c r="H26" s="235"/>
      <c r="I26" s="248"/>
      <c r="J26" s="235">
        <f t="shared" si="2"/>
        <v>0</v>
      </c>
      <c r="K26" s="311">
        <f t="shared" si="3"/>
        <v>0</v>
      </c>
      <c r="M26" s="247"/>
      <c r="N26" s="247"/>
      <c r="O26" s="247"/>
      <c r="Q26" s="246"/>
      <c r="R26" s="246"/>
    </row>
    <row r="27" spans="1:18">
      <c r="A27" s="262">
        <v>14</v>
      </c>
      <c r="B27" s="261"/>
      <c r="C27" s="260"/>
      <c r="D27" s="324"/>
      <c r="E27" s="309" t="s">
        <v>2581</v>
      </c>
      <c r="F27" s="239" t="s">
        <v>249</v>
      </c>
      <c r="G27" s="238">
        <v>45</v>
      </c>
      <c r="H27" s="235"/>
      <c r="I27" s="248"/>
      <c r="J27" s="235">
        <f t="shared" si="2"/>
        <v>0</v>
      </c>
      <c r="K27" s="311">
        <f t="shared" si="3"/>
        <v>0</v>
      </c>
      <c r="M27" s="247"/>
      <c r="N27" s="247"/>
      <c r="O27" s="247"/>
      <c r="Q27" s="246"/>
      <c r="R27" s="246"/>
    </row>
    <row r="28" spans="1:18">
      <c r="A28" s="257">
        <v>15</v>
      </c>
      <c r="B28" s="243"/>
      <c r="C28" s="256"/>
      <c r="D28" s="310" t="s">
        <v>22</v>
      </c>
      <c r="E28" s="309" t="s">
        <v>2609</v>
      </c>
      <c r="F28" s="239" t="s">
        <v>249</v>
      </c>
      <c r="G28" s="238">
        <v>2</v>
      </c>
      <c r="H28" s="235"/>
      <c r="I28" s="248"/>
      <c r="J28" s="235">
        <f t="shared" si="2"/>
        <v>0</v>
      </c>
      <c r="K28" s="311">
        <f t="shared" si="3"/>
        <v>0</v>
      </c>
      <c r="M28" s="247"/>
      <c r="N28" s="247"/>
      <c r="O28" s="247"/>
      <c r="Q28" s="246"/>
      <c r="R28" s="246"/>
    </row>
    <row r="29" spans="1:18">
      <c r="A29" s="244" t="s">
        <v>294</v>
      </c>
      <c r="B29" s="243"/>
      <c r="C29" s="242"/>
      <c r="D29" s="310"/>
      <c r="E29" s="309" t="s">
        <v>2580</v>
      </c>
      <c r="F29" s="239"/>
      <c r="G29" s="321">
        <v>0.05</v>
      </c>
      <c r="H29" s="235"/>
      <c r="I29" s="248"/>
      <c r="J29" s="235">
        <f>0.05*(J12+J13+J14+J23+J24+J27+J28)</f>
        <v>0</v>
      </c>
      <c r="K29" s="311" t="s">
        <v>22</v>
      </c>
      <c r="M29" s="247"/>
      <c r="N29" s="247"/>
      <c r="O29" s="247"/>
      <c r="Q29" s="246"/>
      <c r="R29" s="246"/>
    </row>
    <row r="30" spans="1:18">
      <c r="A30" s="257" t="s">
        <v>22</v>
      </c>
      <c r="B30" s="243"/>
      <c r="C30" s="256" t="s">
        <v>22</v>
      </c>
      <c r="D30" s="310" t="s">
        <v>22</v>
      </c>
      <c r="E30" s="323"/>
      <c r="F30" s="239"/>
      <c r="G30" s="321"/>
      <c r="H30" s="235"/>
      <c r="I30" s="248"/>
      <c r="J30" s="235"/>
      <c r="K30" s="311" t="s">
        <v>22</v>
      </c>
      <c r="M30" s="247"/>
      <c r="N30" s="247"/>
      <c r="O30" s="247"/>
      <c r="Q30" s="246"/>
      <c r="R30" s="246"/>
    </row>
    <row r="31" spans="1:18">
      <c r="A31" s="244" t="s">
        <v>22</v>
      </c>
      <c r="B31" s="243"/>
      <c r="C31" s="242"/>
      <c r="D31" s="310"/>
      <c r="E31" s="322" t="s">
        <v>2579</v>
      </c>
      <c r="F31" s="239"/>
      <c r="G31" s="321">
        <v>0.03</v>
      </c>
      <c r="H31" s="235"/>
      <c r="I31" s="248"/>
      <c r="J31" s="235">
        <f>SUM(J11:J28)*0.03</f>
        <v>0</v>
      </c>
      <c r="K31" s="311" t="s">
        <v>22</v>
      </c>
      <c r="M31" s="247"/>
      <c r="N31" s="247"/>
      <c r="O31" s="247"/>
      <c r="Q31" s="246"/>
      <c r="R31" s="246"/>
    </row>
    <row r="32" spans="1:18">
      <c r="A32" s="244" t="s">
        <v>78</v>
      </c>
      <c r="B32" s="243"/>
      <c r="C32" s="242"/>
      <c r="D32" s="310"/>
      <c r="E32" s="314" t="s">
        <v>2578</v>
      </c>
      <c r="F32" s="320" t="s">
        <v>2533</v>
      </c>
      <c r="G32" s="319">
        <v>8</v>
      </c>
      <c r="H32" s="318"/>
      <c r="I32" s="317"/>
      <c r="J32" s="235">
        <f>G32*H32</f>
        <v>0</v>
      </c>
      <c r="K32" s="316">
        <f>G32*I32</f>
        <v>0</v>
      </c>
      <c r="M32" s="315"/>
      <c r="N32" s="315"/>
      <c r="O32" s="315"/>
      <c r="Q32" s="246"/>
      <c r="R32" s="246"/>
    </row>
    <row r="33" spans="1:18">
      <c r="A33" s="244" t="s">
        <v>80</v>
      </c>
      <c r="B33" s="243"/>
      <c r="C33" s="242"/>
      <c r="D33" s="310"/>
      <c r="E33" s="314" t="s">
        <v>2577</v>
      </c>
      <c r="F33" s="239" t="s">
        <v>2533</v>
      </c>
      <c r="G33" s="312">
        <v>16</v>
      </c>
      <c r="H33" s="235"/>
      <c r="I33" s="248"/>
      <c r="J33" s="235">
        <f>G33*H33</f>
        <v>0</v>
      </c>
      <c r="K33" s="311">
        <f>G33*I33</f>
        <v>0</v>
      </c>
      <c r="M33" s="247"/>
      <c r="N33" s="247"/>
      <c r="O33" s="247"/>
      <c r="Q33" s="246"/>
      <c r="R33" s="246"/>
    </row>
    <row r="34" spans="1:18">
      <c r="A34" s="244" t="s">
        <v>226</v>
      </c>
      <c r="B34" s="243"/>
      <c r="C34" s="242"/>
      <c r="D34" s="310"/>
      <c r="E34" s="314" t="s">
        <v>2576</v>
      </c>
      <c r="F34" s="239" t="s">
        <v>2533</v>
      </c>
      <c r="G34" s="312">
        <v>16</v>
      </c>
      <c r="H34" s="235"/>
      <c r="I34" s="248"/>
      <c r="J34" s="235">
        <f>G34*H34</f>
        <v>0</v>
      </c>
      <c r="K34" s="311">
        <f>G34*I34</f>
        <v>0</v>
      </c>
      <c r="M34" s="247"/>
      <c r="N34" s="247"/>
      <c r="O34" s="247"/>
      <c r="Q34" s="246"/>
      <c r="R34" s="246"/>
    </row>
    <row r="35" spans="1:18">
      <c r="A35" s="257">
        <v>4</v>
      </c>
      <c r="B35" s="243"/>
      <c r="C35" s="256"/>
      <c r="D35" s="310"/>
      <c r="E35" s="309" t="s">
        <v>2575</v>
      </c>
      <c r="F35" s="239" t="s">
        <v>2533</v>
      </c>
      <c r="G35" s="312">
        <v>4</v>
      </c>
      <c r="H35" s="235"/>
      <c r="I35" s="248"/>
      <c r="J35" s="235">
        <f>G35*H35</f>
        <v>0</v>
      </c>
      <c r="K35" s="311">
        <f>G35*I35</f>
        <v>0</v>
      </c>
      <c r="M35" s="247"/>
      <c r="N35" s="247"/>
      <c r="O35" s="247"/>
      <c r="Q35" s="246"/>
      <c r="R35" s="246"/>
    </row>
    <row r="36" spans="1:18" ht="13.5" thickBot="1">
      <c r="A36" s="233" t="s">
        <v>22</v>
      </c>
      <c r="B36" s="232"/>
      <c r="C36" s="231"/>
      <c r="D36" s="360"/>
      <c r="E36" s="361"/>
      <c r="F36" s="362"/>
      <c r="G36" s="363"/>
      <c r="H36" s="364"/>
      <c r="I36" s="365"/>
      <c r="J36" s="364"/>
      <c r="K36" s="366" t="s">
        <v>22</v>
      </c>
      <c r="Q36" s="246"/>
      <c r="R36" s="246"/>
    </row>
    <row r="37" spans="1:18">
      <c r="A37" s="306"/>
      <c r="B37" s="306"/>
      <c r="C37" s="305"/>
      <c r="D37" s="304"/>
      <c r="E37" s="303"/>
      <c r="F37" s="302"/>
      <c r="G37" s="301"/>
      <c r="H37" s="300"/>
      <c r="I37" s="299"/>
      <c r="J37" s="298"/>
      <c r="K37" s="297"/>
      <c r="Q37" s="246"/>
      <c r="R37" s="246"/>
    </row>
    <row r="38" spans="1:18">
      <c r="A38" s="306"/>
      <c r="B38" s="306"/>
      <c r="C38" s="305"/>
      <c r="D38" s="304"/>
      <c r="E38" s="303"/>
      <c r="F38" s="302"/>
      <c r="G38" s="301"/>
      <c r="H38" s="300"/>
      <c r="I38" s="299"/>
      <c r="J38" s="298"/>
      <c r="K38" s="297"/>
      <c r="Q38" s="246"/>
      <c r="R38" s="246"/>
    </row>
    <row r="39" spans="1:18">
      <c r="A39" s="306"/>
      <c r="B39" s="306"/>
      <c r="C39" s="305"/>
      <c r="D39" s="304"/>
      <c r="E39" s="303"/>
      <c r="F39" s="302"/>
      <c r="G39" s="301"/>
      <c r="H39" s="300"/>
      <c r="I39" s="299"/>
      <c r="J39" s="298"/>
      <c r="K39" s="297"/>
      <c r="Q39" s="246"/>
      <c r="R39" s="246"/>
    </row>
    <row r="40" spans="1:18">
      <c r="A40" s="306"/>
      <c r="B40" s="306"/>
      <c r="C40" s="305"/>
      <c r="D40" s="304"/>
      <c r="E40" s="303"/>
      <c r="F40" s="302"/>
      <c r="G40" s="301"/>
      <c r="H40" s="300"/>
      <c r="I40" s="299"/>
      <c r="J40" s="298"/>
      <c r="K40" s="297"/>
      <c r="Q40" s="246"/>
      <c r="R40" s="246"/>
    </row>
    <row r="41" spans="1:18" ht="13.5" thickBot="1">
      <c r="Q41" s="246"/>
      <c r="R41" s="246"/>
    </row>
    <row r="42" spans="1:18">
      <c r="A42" s="723" t="s">
        <v>2574</v>
      </c>
      <c r="B42" s="294" t="s">
        <v>2573</v>
      </c>
      <c r="C42" s="294" t="s">
        <v>2572</v>
      </c>
      <c r="D42" s="295" t="s">
        <v>2571</v>
      </c>
      <c r="E42" s="725" t="s">
        <v>2570</v>
      </c>
      <c r="F42" s="294" t="s">
        <v>2569</v>
      </c>
      <c r="G42" s="293" t="s">
        <v>2568</v>
      </c>
      <c r="H42" s="727" t="s">
        <v>2567</v>
      </c>
      <c r="I42" s="728"/>
      <c r="J42" s="727" t="s">
        <v>2566</v>
      </c>
      <c r="K42" s="729"/>
      <c r="Q42" s="246"/>
      <c r="R42" s="246"/>
    </row>
    <row r="43" spans="1:18" ht="13.5" thickBot="1">
      <c r="A43" s="724"/>
      <c r="B43" s="292" t="s">
        <v>2565</v>
      </c>
      <c r="C43" s="292" t="s">
        <v>2564</v>
      </c>
      <c r="D43" s="292" t="s">
        <v>22</v>
      </c>
      <c r="E43" s="726"/>
      <c r="F43" s="292" t="s">
        <v>2563</v>
      </c>
      <c r="G43" s="291" t="s">
        <v>2562</v>
      </c>
      <c r="H43" s="289" t="s">
        <v>2561</v>
      </c>
      <c r="I43" s="290" t="s">
        <v>2560</v>
      </c>
      <c r="J43" s="289" t="s">
        <v>2561</v>
      </c>
      <c r="K43" s="288" t="s">
        <v>2560</v>
      </c>
      <c r="O43" s="287"/>
      <c r="Q43" s="246"/>
      <c r="R43" s="287"/>
    </row>
    <row r="44" spans="1:18">
      <c r="A44" s="286"/>
      <c r="B44" s="285"/>
      <c r="C44" s="284"/>
      <c r="D44" s="283"/>
      <c r="E44" s="282" t="s">
        <v>2559</v>
      </c>
      <c r="F44" s="281"/>
      <c r="G44" s="280"/>
      <c r="H44" s="279"/>
      <c r="I44" s="278"/>
      <c r="J44" s="277"/>
      <c r="K44" s="276"/>
      <c r="O44" s="247"/>
      <c r="Q44" s="246"/>
      <c r="R44" s="246"/>
    </row>
    <row r="45" spans="1:18">
      <c r="A45" s="262">
        <v>1</v>
      </c>
      <c r="B45" s="261"/>
      <c r="C45" s="260" t="s">
        <v>22</v>
      </c>
      <c r="D45" s="275" t="s">
        <v>22</v>
      </c>
      <c r="E45" s="270" t="s">
        <v>2558</v>
      </c>
      <c r="F45" s="274" t="s">
        <v>2556</v>
      </c>
      <c r="G45" s="273">
        <v>0.4</v>
      </c>
      <c r="H45" s="268"/>
      <c r="I45" s="267"/>
      <c r="J45" s="235">
        <f t="shared" ref="J45:J60" si="4">G45*H45</f>
        <v>0</v>
      </c>
      <c r="K45" s="266">
        <f t="shared" ref="K45:K55" si="5">G45*I45</f>
        <v>0</v>
      </c>
      <c r="N45" s="247"/>
      <c r="O45" s="247"/>
      <c r="Q45" s="246"/>
      <c r="R45" s="246"/>
    </row>
    <row r="46" spans="1:18">
      <c r="A46" s="262">
        <v>2</v>
      </c>
      <c r="B46" s="261"/>
      <c r="C46" s="260" t="s">
        <v>22</v>
      </c>
      <c r="D46" s="275" t="s">
        <v>22</v>
      </c>
      <c r="E46" s="270" t="s">
        <v>2557</v>
      </c>
      <c r="F46" s="274" t="s">
        <v>2556</v>
      </c>
      <c r="G46" s="273">
        <v>0.34</v>
      </c>
      <c r="H46" s="268"/>
      <c r="I46" s="267"/>
      <c r="J46" s="235">
        <f t="shared" si="4"/>
        <v>0</v>
      </c>
      <c r="K46" s="266">
        <f t="shared" si="5"/>
        <v>0</v>
      </c>
      <c r="N46" s="247"/>
      <c r="O46" s="247"/>
      <c r="Q46" s="246"/>
      <c r="R46" s="246"/>
    </row>
    <row r="47" spans="1:18">
      <c r="A47" s="262">
        <v>3</v>
      </c>
      <c r="B47" s="261"/>
      <c r="C47" s="260"/>
      <c r="D47" s="271"/>
      <c r="E47" s="270" t="s">
        <v>2553</v>
      </c>
      <c r="F47" s="239" t="s">
        <v>2536</v>
      </c>
      <c r="G47" s="269">
        <v>21</v>
      </c>
      <c r="H47" s="268"/>
      <c r="I47" s="267"/>
      <c r="J47" s="235">
        <f t="shared" si="4"/>
        <v>0</v>
      </c>
      <c r="K47" s="266">
        <f t="shared" si="5"/>
        <v>0</v>
      </c>
      <c r="N47" s="247"/>
      <c r="O47" s="247"/>
      <c r="Q47" s="246"/>
      <c r="R47" s="246"/>
    </row>
    <row r="48" spans="1:18">
      <c r="A48" s="262">
        <v>4</v>
      </c>
      <c r="B48" s="261"/>
      <c r="C48" s="260" t="s">
        <v>22</v>
      </c>
      <c r="D48" s="263" t="s">
        <v>22</v>
      </c>
      <c r="E48" s="270" t="s">
        <v>2552</v>
      </c>
      <c r="F48" s="239" t="s">
        <v>249</v>
      </c>
      <c r="G48" s="269">
        <v>90</v>
      </c>
      <c r="H48" s="268"/>
      <c r="I48" s="267"/>
      <c r="J48" s="235">
        <f t="shared" si="4"/>
        <v>0</v>
      </c>
      <c r="K48" s="266">
        <f t="shared" si="5"/>
        <v>0</v>
      </c>
      <c r="N48" s="247"/>
      <c r="O48" s="247"/>
      <c r="Q48" s="246"/>
      <c r="R48" s="246"/>
    </row>
    <row r="49" spans="1:18">
      <c r="A49" s="262">
        <v>5</v>
      </c>
      <c r="B49" s="261"/>
      <c r="C49" s="260"/>
      <c r="D49" s="263"/>
      <c r="E49" s="270" t="s">
        <v>2551</v>
      </c>
      <c r="F49" s="239" t="s">
        <v>2536</v>
      </c>
      <c r="G49" s="269">
        <v>21</v>
      </c>
      <c r="H49" s="268"/>
      <c r="I49" s="267"/>
      <c r="J49" s="235">
        <f t="shared" si="4"/>
        <v>0</v>
      </c>
      <c r="K49" s="266">
        <f t="shared" si="5"/>
        <v>0</v>
      </c>
      <c r="N49" s="247"/>
      <c r="O49" s="247"/>
      <c r="Q49" s="246"/>
      <c r="R49" s="246"/>
    </row>
    <row r="50" spans="1:18">
      <c r="A50" s="262">
        <v>6</v>
      </c>
      <c r="B50" s="261"/>
      <c r="C50" s="260" t="s">
        <v>22</v>
      </c>
      <c r="D50" s="263" t="s">
        <v>22</v>
      </c>
      <c r="E50" s="270" t="s">
        <v>2550</v>
      </c>
      <c r="F50" s="239" t="s">
        <v>2536</v>
      </c>
      <c r="G50" s="269">
        <v>21</v>
      </c>
      <c r="H50" s="268"/>
      <c r="I50" s="267"/>
      <c r="J50" s="235">
        <f t="shared" si="4"/>
        <v>0</v>
      </c>
      <c r="K50" s="266">
        <f t="shared" si="5"/>
        <v>0</v>
      </c>
      <c r="N50" s="247"/>
      <c r="O50" s="247"/>
      <c r="Q50" s="246"/>
      <c r="R50" s="246"/>
    </row>
    <row r="51" spans="1:18">
      <c r="A51" s="262">
        <v>7</v>
      </c>
      <c r="B51" s="261"/>
      <c r="C51" s="260"/>
      <c r="D51" s="263"/>
      <c r="E51" s="240" t="s">
        <v>2549</v>
      </c>
      <c r="F51" s="239" t="s">
        <v>249</v>
      </c>
      <c r="G51" s="238">
        <v>30</v>
      </c>
      <c r="H51" s="237"/>
      <c r="I51" s="259"/>
      <c r="J51" s="235">
        <f t="shared" si="4"/>
        <v>0</v>
      </c>
      <c r="K51" s="234">
        <f t="shared" si="5"/>
        <v>0</v>
      </c>
      <c r="N51" s="258"/>
      <c r="O51" s="258"/>
      <c r="Q51" s="246"/>
      <c r="R51" s="246"/>
    </row>
    <row r="52" spans="1:18">
      <c r="A52" s="262">
        <v>8</v>
      </c>
      <c r="B52" s="261"/>
      <c r="C52" s="260"/>
      <c r="D52" s="263"/>
      <c r="E52" s="240" t="s">
        <v>2548</v>
      </c>
      <c r="F52" s="239" t="s">
        <v>249</v>
      </c>
      <c r="G52" s="238">
        <v>35</v>
      </c>
      <c r="H52" s="237"/>
      <c r="I52" s="367"/>
      <c r="J52" s="235">
        <f t="shared" si="4"/>
        <v>0</v>
      </c>
      <c r="K52" s="234">
        <f t="shared" si="5"/>
        <v>0</v>
      </c>
      <c r="N52" s="368"/>
      <c r="O52" s="368"/>
      <c r="Q52" s="246"/>
      <c r="R52" s="246"/>
    </row>
    <row r="53" spans="1:18">
      <c r="A53" s="262">
        <v>9</v>
      </c>
      <c r="B53" s="261"/>
      <c r="C53" s="260"/>
      <c r="D53" s="263"/>
      <c r="E53" s="240" t="s">
        <v>2547</v>
      </c>
      <c r="F53" s="239" t="s">
        <v>249</v>
      </c>
      <c r="G53" s="238">
        <v>365</v>
      </c>
      <c r="H53" s="237"/>
      <c r="I53" s="367"/>
      <c r="J53" s="235">
        <f t="shared" si="4"/>
        <v>0</v>
      </c>
      <c r="K53" s="234">
        <f t="shared" si="5"/>
        <v>0</v>
      </c>
      <c r="N53" s="368"/>
      <c r="O53" s="368"/>
      <c r="Q53" s="246"/>
      <c r="R53" s="246"/>
    </row>
    <row r="54" spans="1:18">
      <c r="A54" s="262">
        <v>10</v>
      </c>
      <c r="B54" s="261"/>
      <c r="C54" s="260"/>
      <c r="D54" s="263"/>
      <c r="E54" s="240" t="s">
        <v>2546</v>
      </c>
      <c r="F54" s="239" t="s">
        <v>249</v>
      </c>
      <c r="G54" s="238">
        <v>400</v>
      </c>
      <c r="H54" s="237"/>
      <c r="I54" s="259"/>
      <c r="J54" s="235">
        <f t="shared" si="4"/>
        <v>0</v>
      </c>
      <c r="K54" s="234">
        <f t="shared" si="5"/>
        <v>0</v>
      </c>
      <c r="N54" s="258"/>
      <c r="O54" s="258"/>
      <c r="Q54" s="246"/>
      <c r="R54" s="246"/>
    </row>
    <row r="55" spans="1:18">
      <c r="A55" s="262">
        <v>11</v>
      </c>
      <c r="B55" s="261"/>
      <c r="C55" s="260"/>
      <c r="D55" s="263"/>
      <c r="E55" s="369" t="s">
        <v>2545</v>
      </c>
      <c r="F55" s="370" t="s">
        <v>2533</v>
      </c>
      <c r="G55" s="371">
        <v>2</v>
      </c>
      <c r="H55" s="372"/>
      <c r="I55" s="367"/>
      <c r="J55" s="235">
        <f t="shared" si="4"/>
        <v>0</v>
      </c>
      <c r="K55" s="373">
        <f t="shared" si="5"/>
        <v>0</v>
      </c>
      <c r="N55" s="368"/>
      <c r="O55" s="368"/>
      <c r="Q55" s="246"/>
      <c r="R55" s="246"/>
    </row>
    <row r="56" spans="1:18" ht="12.75" customHeight="1">
      <c r="A56" s="262">
        <v>12</v>
      </c>
      <c r="B56" s="261"/>
      <c r="C56" s="260"/>
      <c r="D56" s="263"/>
      <c r="E56" s="240" t="s">
        <v>2544</v>
      </c>
      <c r="F56" s="239" t="s">
        <v>22</v>
      </c>
      <c r="G56" s="238"/>
      <c r="H56" s="237"/>
      <c r="I56" s="259"/>
      <c r="J56" s="235">
        <f t="shared" si="4"/>
        <v>0</v>
      </c>
      <c r="K56" s="234" t="s">
        <v>22</v>
      </c>
      <c r="N56" s="258"/>
      <c r="O56" s="258"/>
      <c r="Q56" s="246"/>
      <c r="R56" s="246"/>
    </row>
    <row r="57" spans="1:18">
      <c r="A57" s="262" t="s">
        <v>22</v>
      </c>
      <c r="B57" s="261"/>
      <c r="C57" s="260"/>
      <c r="D57" s="263"/>
      <c r="E57" s="240" t="s">
        <v>2543</v>
      </c>
      <c r="F57" s="239" t="s">
        <v>2533</v>
      </c>
      <c r="G57" s="238">
        <v>3</v>
      </c>
      <c r="H57" s="237"/>
      <c r="I57" s="259"/>
      <c r="J57" s="235">
        <f t="shared" si="4"/>
        <v>0</v>
      </c>
      <c r="K57" s="234">
        <f>G57*I57</f>
        <v>0</v>
      </c>
      <c r="N57" s="258"/>
      <c r="O57" s="258"/>
      <c r="Q57" s="246"/>
      <c r="R57" s="246"/>
    </row>
    <row r="58" spans="1:18">
      <c r="A58" s="257">
        <v>13</v>
      </c>
      <c r="B58" s="243"/>
      <c r="C58" s="256" t="s">
        <v>22</v>
      </c>
      <c r="D58" s="241" t="s">
        <v>22</v>
      </c>
      <c r="E58" s="240" t="s">
        <v>2539</v>
      </c>
      <c r="F58" s="239" t="s">
        <v>249</v>
      </c>
      <c r="G58" s="238">
        <v>45</v>
      </c>
      <c r="H58" s="237"/>
      <c r="I58" s="259"/>
      <c r="J58" s="235">
        <f t="shared" si="4"/>
        <v>0</v>
      </c>
      <c r="K58" s="234">
        <f>G58*I58</f>
        <v>0</v>
      </c>
      <c r="N58" s="258"/>
      <c r="O58" s="258"/>
      <c r="Q58" s="246"/>
      <c r="R58" s="246"/>
    </row>
    <row r="59" spans="1:18">
      <c r="A59" s="257">
        <v>14</v>
      </c>
      <c r="B59" s="243"/>
      <c r="C59" s="256"/>
      <c r="D59" s="241"/>
      <c r="E59" s="369" t="s">
        <v>2538</v>
      </c>
      <c r="F59" s="370" t="s">
        <v>249</v>
      </c>
      <c r="G59" s="371">
        <v>45</v>
      </c>
      <c r="H59" s="374"/>
      <c r="I59" s="367"/>
      <c r="J59" s="235">
        <f t="shared" si="4"/>
        <v>0</v>
      </c>
      <c r="K59" s="375">
        <f>G59*I59</f>
        <v>0</v>
      </c>
      <c r="N59" s="368"/>
      <c r="O59" s="368"/>
      <c r="Q59" s="246"/>
      <c r="R59" s="246"/>
    </row>
    <row r="60" spans="1:18">
      <c r="A60" s="244" t="s">
        <v>289</v>
      </c>
      <c r="B60" s="243"/>
      <c r="C60" s="242"/>
      <c r="D60" s="241"/>
      <c r="E60" s="240" t="s">
        <v>2537</v>
      </c>
      <c r="F60" s="239" t="s">
        <v>2536</v>
      </c>
      <c r="G60" s="238">
        <v>152</v>
      </c>
      <c r="H60" s="237"/>
      <c r="I60" s="248"/>
      <c r="J60" s="235">
        <f t="shared" si="4"/>
        <v>0</v>
      </c>
      <c r="K60" s="234">
        <f>G60*I60</f>
        <v>0</v>
      </c>
      <c r="N60" s="247"/>
      <c r="O60" s="247"/>
      <c r="Q60" s="246"/>
      <c r="R60" s="246"/>
    </row>
    <row r="61" spans="1:18">
      <c r="A61" s="244"/>
      <c r="B61" s="243"/>
      <c r="C61" s="242"/>
      <c r="D61" s="241"/>
      <c r="E61" s="240"/>
      <c r="F61" s="239"/>
      <c r="G61" s="238"/>
      <c r="H61" s="237"/>
      <c r="I61" s="236"/>
      <c r="J61" s="235"/>
      <c r="K61" s="234"/>
    </row>
    <row r="62" spans="1:18">
      <c r="A62" s="244" t="s">
        <v>22</v>
      </c>
      <c r="B62" s="243"/>
      <c r="C62" s="242"/>
      <c r="D62" s="241"/>
      <c r="E62" s="245" t="s">
        <v>2535</v>
      </c>
      <c r="F62" s="239"/>
      <c r="G62" s="238"/>
      <c r="H62" s="237"/>
      <c r="I62" s="236"/>
      <c r="J62" s="235"/>
      <c r="K62" s="234"/>
    </row>
    <row r="63" spans="1:18">
      <c r="A63" s="244" t="s">
        <v>78</v>
      </c>
      <c r="B63" s="243"/>
      <c r="C63" s="242"/>
      <c r="D63" s="241"/>
      <c r="E63" s="240" t="s">
        <v>2534</v>
      </c>
      <c r="F63" s="239" t="s">
        <v>2533</v>
      </c>
      <c r="G63" s="238">
        <v>1</v>
      </c>
      <c r="H63" s="237"/>
      <c r="I63" s="236"/>
      <c r="J63" s="235">
        <f>G63*H63</f>
        <v>0</v>
      </c>
      <c r="K63" s="234">
        <f>G63*I63</f>
        <v>0</v>
      </c>
    </row>
    <row r="64" spans="1:18" ht="13.5" thickBot="1">
      <c r="A64" s="233" t="s">
        <v>22</v>
      </c>
      <c r="B64" s="232"/>
      <c r="C64" s="231"/>
      <c r="D64" s="230"/>
      <c r="E64" s="229" t="s">
        <v>22</v>
      </c>
      <c r="F64" s="228" t="s">
        <v>22</v>
      </c>
      <c r="G64" s="227" t="s">
        <v>22</v>
      </c>
      <c r="H64" s="226"/>
      <c r="I64" s="225" t="s">
        <v>22</v>
      </c>
      <c r="J64" s="224" t="s">
        <v>22</v>
      </c>
      <c r="K64" s="223" t="s">
        <v>22</v>
      </c>
    </row>
    <row r="66" spans="1:10" ht="13.5" thickBot="1"/>
    <row r="67" spans="1:10">
      <c r="A67" s="222"/>
      <c r="B67" s="220"/>
      <c r="C67" s="221"/>
      <c r="D67" s="221"/>
      <c r="E67" s="221"/>
      <c r="F67" s="221"/>
      <c r="G67" s="220" t="str">
        <f>A36</f>
        <v xml:space="preserve"> </v>
      </c>
      <c r="H67" s="219"/>
      <c r="I67" s="218" t="s">
        <v>2532</v>
      </c>
      <c r="J67" s="217">
        <f>SUM(J12:J63)</f>
        <v>0</v>
      </c>
    </row>
    <row r="68" spans="1:10" ht="13.5" thickBot="1">
      <c r="A68" s="216"/>
      <c r="B68" s="215"/>
      <c r="C68" s="215"/>
      <c r="D68" s="215"/>
      <c r="E68" s="215" t="s">
        <v>22</v>
      </c>
      <c r="F68" s="215"/>
      <c r="G68" s="215"/>
      <c r="H68" s="214"/>
      <c r="I68" s="213" t="s">
        <v>2531</v>
      </c>
      <c r="J68" s="212">
        <f>SUM(K12:K63)</f>
        <v>0</v>
      </c>
    </row>
    <row r="69" spans="1:10" ht="14.25" thickTop="1" thickBot="1">
      <c r="A69" s="211"/>
      <c r="B69" s="210"/>
      <c r="C69" s="210"/>
      <c r="D69" s="210"/>
      <c r="E69" s="210"/>
      <c r="F69" s="210"/>
      <c r="G69" s="210"/>
      <c r="H69" s="209"/>
      <c r="I69" s="208" t="s">
        <v>2530</v>
      </c>
      <c r="J69" s="207">
        <f>J67+J68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M126"/>
  <sheetViews>
    <sheetView showGridLines="0" topLeftCell="A110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125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1783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1795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1783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SO_03.3 - Přípojka NN k napojovacímu bodu č.3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1785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1786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721" t="str">
        <f>E7</f>
        <v>Kanalizace Dvůr Králové nad Labem - Verdek</v>
      </c>
      <c r="F110" s="722"/>
      <c r="G110" s="722"/>
      <c r="H110" s="722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721" t="s">
        <v>1783</v>
      </c>
      <c r="F112" s="720"/>
      <c r="G112" s="720"/>
      <c r="H112" s="72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712" t="str">
        <f>E11</f>
        <v>SO_03.3 - Přípojka NN k napojovacímu bodu č.3</v>
      </c>
      <c r="F114" s="720"/>
      <c r="G114" s="720"/>
      <c r="H114" s="72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45764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1787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1788</v>
      </c>
      <c r="F124" s="145" t="s">
        <v>1789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1794</v>
      </c>
      <c r="F125" s="150" t="s">
        <v>1791</v>
      </c>
      <c r="G125" s="151" t="s">
        <v>612</v>
      </c>
      <c r="H125" s="152">
        <v>1</v>
      </c>
      <c r="I125" s="153">
        <f>'Bod č.3'!J68+'Bod č.3'!I141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510</v>
      </c>
      <c r="BM125" s="159" t="s">
        <v>1792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E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A0D73-95AC-45B2-83F3-8BDB939D6394}">
  <dimension ref="A1:R141"/>
  <sheetViews>
    <sheetView topLeftCell="A94" workbookViewId="0">
      <selection activeCell="H87" sqref="H87"/>
    </sheetView>
  </sheetViews>
  <sheetFormatPr defaultColWidth="10.6640625" defaultRowHeight="12.75"/>
  <cols>
    <col min="1" max="1" width="6.33203125" style="206" customWidth="1"/>
    <col min="2" max="3" width="8.33203125" style="206" customWidth="1"/>
    <col min="4" max="4" width="12.1640625" style="206" customWidth="1"/>
    <col min="5" max="5" width="60.5" style="206" customWidth="1"/>
    <col min="6" max="6" width="8.33203125" style="206" customWidth="1"/>
    <col min="7" max="7" width="10.6640625" style="206"/>
    <col min="8" max="11" width="10.1640625" style="206" customWidth="1"/>
    <col min="12" max="16384" width="10.6640625" style="206"/>
  </cols>
  <sheetData>
    <row r="1" spans="1:17" ht="15.75">
      <c r="E1" s="358" t="s">
        <v>2603</v>
      </c>
    </row>
    <row r="2" spans="1:17" ht="14.25">
      <c r="B2" s="206" t="s">
        <v>13</v>
      </c>
      <c r="C2" s="357" t="s">
        <v>2602</v>
      </c>
      <c r="D2" s="357"/>
      <c r="E2" s="357"/>
    </row>
    <row r="3" spans="1:17" ht="15">
      <c r="B3" s="206" t="s">
        <v>178</v>
      </c>
      <c r="C3" s="355" t="s">
        <v>2601</v>
      </c>
      <c r="D3" s="355"/>
      <c r="E3" s="355"/>
    </row>
    <row r="4" spans="1:17" ht="12" customHeight="1">
      <c r="C4" s="355" t="s">
        <v>2610</v>
      </c>
      <c r="D4" s="355"/>
      <c r="E4" s="355"/>
    </row>
    <row r="5" spans="1:17" ht="12" customHeight="1">
      <c r="B5" s="206" t="s">
        <v>17</v>
      </c>
      <c r="C5" s="355"/>
      <c r="D5" s="355"/>
      <c r="E5" s="355"/>
      <c r="J5" s="354"/>
      <c r="K5" s="356"/>
    </row>
    <row r="6" spans="1:17" ht="12" customHeight="1">
      <c r="B6" s="206" t="s">
        <v>20</v>
      </c>
      <c r="C6" s="355"/>
      <c r="D6" s="355"/>
      <c r="E6" s="355"/>
      <c r="J6" s="354" t="s">
        <v>25</v>
      </c>
      <c r="K6" s="354" t="s">
        <v>2599</v>
      </c>
    </row>
    <row r="7" spans="1:17" ht="12" customHeight="1">
      <c r="A7" s="215"/>
      <c r="B7" s="215" t="s">
        <v>2598</v>
      </c>
      <c r="C7" s="215"/>
      <c r="D7" s="215" t="s">
        <v>22</v>
      </c>
      <c r="E7" s="215"/>
      <c r="F7" s="215"/>
      <c r="G7" s="215"/>
      <c r="H7" s="349"/>
      <c r="I7" s="349"/>
      <c r="J7" s="349"/>
      <c r="K7" s="349"/>
      <c r="L7" s="215"/>
    </row>
    <row r="8" spans="1:17" ht="13.5" thickBot="1"/>
    <row r="9" spans="1:17">
      <c r="A9" s="723" t="s">
        <v>2574</v>
      </c>
      <c r="B9" s="294" t="s">
        <v>2573</v>
      </c>
      <c r="C9" s="294" t="s">
        <v>2572</v>
      </c>
      <c r="D9" s="295" t="s">
        <v>2571</v>
      </c>
      <c r="E9" s="725" t="s">
        <v>2570</v>
      </c>
      <c r="F9" s="294" t="s">
        <v>2569</v>
      </c>
      <c r="G9" s="293" t="s">
        <v>2568</v>
      </c>
      <c r="H9" s="727" t="s">
        <v>2567</v>
      </c>
      <c r="I9" s="728"/>
      <c r="J9" s="727" t="s">
        <v>2566</v>
      </c>
      <c r="K9" s="729"/>
    </row>
    <row r="10" spans="1:17" ht="13.5" thickBot="1">
      <c r="A10" s="724"/>
      <c r="B10" s="292" t="s">
        <v>2565</v>
      </c>
      <c r="C10" s="292" t="s">
        <v>2564</v>
      </c>
      <c r="D10" s="292" t="s">
        <v>22</v>
      </c>
      <c r="E10" s="726"/>
      <c r="F10" s="292" t="s">
        <v>2563</v>
      </c>
      <c r="G10" s="291" t="s">
        <v>2562</v>
      </c>
      <c r="H10" s="289" t="s">
        <v>2561</v>
      </c>
      <c r="I10" s="290" t="s">
        <v>2560</v>
      </c>
      <c r="J10" s="289" t="s">
        <v>2561</v>
      </c>
      <c r="K10" s="288" t="s">
        <v>2560</v>
      </c>
      <c r="M10" s="347"/>
      <c r="N10" s="287"/>
      <c r="P10" s="300"/>
      <c r="Q10" s="300"/>
    </row>
    <row r="11" spans="1:17">
      <c r="A11" s="286"/>
      <c r="B11" s="285"/>
      <c r="C11" s="284"/>
      <c r="D11" s="283"/>
      <c r="E11" s="282" t="s">
        <v>2611</v>
      </c>
      <c r="F11" s="346" t="s">
        <v>22</v>
      </c>
      <c r="G11" s="345"/>
      <c r="H11" s="279"/>
      <c r="I11" s="278"/>
      <c r="J11" s="279"/>
      <c r="K11" s="344"/>
      <c r="M11" s="247"/>
      <c r="N11" s="247"/>
      <c r="P11" s="246"/>
      <c r="Q11" s="246"/>
    </row>
    <row r="12" spans="1:17">
      <c r="A12" s="262">
        <v>1</v>
      </c>
      <c r="B12" s="261"/>
      <c r="C12" s="256" t="s">
        <v>22</v>
      </c>
      <c r="D12" s="376" t="s">
        <v>22</v>
      </c>
      <c r="E12" s="359" t="s">
        <v>2596</v>
      </c>
      <c r="F12" s="334" t="s">
        <v>249</v>
      </c>
      <c r="G12" s="343">
        <v>12</v>
      </c>
      <c r="H12" s="331"/>
      <c r="I12" s="342"/>
      <c r="J12" s="331">
        <f>G12*H12</f>
        <v>0</v>
      </c>
      <c r="K12" s="330">
        <f>G12*I12</f>
        <v>0</v>
      </c>
      <c r="M12" s="329"/>
      <c r="N12" s="331"/>
      <c r="O12" s="342"/>
      <c r="P12" s="246"/>
      <c r="Q12" s="246"/>
    </row>
    <row r="13" spans="1:17">
      <c r="A13" s="262">
        <v>2</v>
      </c>
      <c r="B13" s="261"/>
      <c r="C13" s="260" t="s">
        <v>22</v>
      </c>
      <c r="D13" s="377" t="s">
        <v>22</v>
      </c>
      <c r="E13" s="359" t="s">
        <v>2594</v>
      </c>
      <c r="F13" s="334" t="s">
        <v>249</v>
      </c>
      <c r="G13" s="333">
        <v>174</v>
      </c>
      <c r="H13" s="331"/>
      <c r="I13" s="332"/>
      <c r="J13" s="331">
        <f>G13*H13</f>
        <v>0</v>
      </c>
      <c r="K13" s="330">
        <f>G13*I13</f>
        <v>0</v>
      </c>
      <c r="M13" s="329"/>
      <c r="N13" s="331"/>
      <c r="O13" s="332"/>
      <c r="P13" s="246"/>
      <c r="Q13" s="246"/>
    </row>
    <row r="14" spans="1:17">
      <c r="A14" s="262">
        <v>3</v>
      </c>
      <c r="B14" s="261"/>
      <c r="C14" s="260"/>
      <c r="D14" s="378"/>
      <c r="E14" s="327" t="s">
        <v>2592</v>
      </c>
      <c r="F14" s="274" t="s">
        <v>2533</v>
      </c>
      <c r="G14" s="326">
        <v>3</v>
      </c>
      <c r="H14" s="268"/>
      <c r="I14" s="267"/>
      <c r="J14" s="268">
        <f>G14*H14</f>
        <v>0</v>
      </c>
      <c r="K14" s="325">
        <f>G14*I14</f>
        <v>0</v>
      </c>
      <c r="M14" s="247"/>
      <c r="N14" s="268"/>
      <c r="O14" s="267"/>
      <c r="P14" s="246"/>
      <c r="Q14" s="246"/>
    </row>
    <row r="15" spans="1:17">
      <c r="A15" s="262">
        <v>4</v>
      </c>
      <c r="B15" s="261"/>
      <c r="C15" s="260"/>
      <c r="D15" s="378"/>
      <c r="E15" s="327" t="s">
        <v>2612</v>
      </c>
      <c r="F15" s="274" t="s">
        <v>2533</v>
      </c>
      <c r="G15" s="326">
        <v>3</v>
      </c>
      <c r="H15" s="268"/>
      <c r="I15" s="267"/>
      <c r="J15" s="268">
        <f>G15*H15</f>
        <v>0</v>
      </c>
      <c r="K15" s="325">
        <f>G15*I15</f>
        <v>0</v>
      </c>
      <c r="M15" s="247"/>
      <c r="N15" s="268"/>
      <c r="O15" s="267"/>
      <c r="P15" s="246"/>
      <c r="Q15" s="246"/>
    </row>
    <row r="16" spans="1:17">
      <c r="A16" s="262">
        <v>5</v>
      </c>
      <c r="B16" s="261"/>
      <c r="C16" s="260" t="s">
        <v>22</v>
      </c>
      <c r="D16" s="378" t="s">
        <v>22</v>
      </c>
      <c r="E16" s="327" t="s">
        <v>2613</v>
      </c>
      <c r="F16" s="274" t="s">
        <v>2533</v>
      </c>
      <c r="G16" s="326">
        <v>1</v>
      </c>
      <c r="H16" s="268"/>
      <c r="I16" s="267"/>
      <c r="J16" s="268">
        <f>G16*H16</f>
        <v>0</v>
      </c>
      <c r="K16" s="325">
        <f>G16*I16</f>
        <v>0</v>
      </c>
      <c r="M16" s="247"/>
      <c r="N16" s="268"/>
      <c r="O16" s="267"/>
      <c r="P16" s="246"/>
      <c r="Q16" s="246"/>
    </row>
    <row r="17" spans="1:18">
      <c r="A17" s="262">
        <v>6</v>
      </c>
      <c r="B17" s="261"/>
      <c r="C17" s="260"/>
      <c r="D17" s="378"/>
      <c r="E17" s="327" t="s">
        <v>2589</v>
      </c>
      <c r="F17" s="274" t="s">
        <v>22</v>
      </c>
      <c r="G17" s="326" t="s">
        <v>22</v>
      </c>
      <c r="H17" s="268"/>
      <c r="I17" s="267"/>
      <c r="J17" s="268" t="s">
        <v>22</v>
      </c>
      <c r="K17" s="325" t="s">
        <v>22</v>
      </c>
      <c r="M17" s="247"/>
      <c r="N17" s="268"/>
      <c r="O17" s="267"/>
      <c r="P17" s="246"/>
      <c r="Q17" s="246"/>
    </row>
    <row r="18" spans="1:18">
      <c r="A18" s="262" t="s">
        <v>22</v>
      </c>
      <c r="B18" s="261"/>
      <c r="C18" s="260"/>
      <c r="D18" s="378"/>
      <c r="E18" s="327" t="s">
        <v>2588</v>
      </c>
      <c r="F18" s="274" t="s">
        <v>2533</v>
      </c>
      <c r="G18" s="326">
        <v>1</v>
      </c>
      <c r="H18" s="268"/>
      <c r="I18" s="267"/>
      <c r="J18" s="268">
        <f>G18*H18</f>
        <v>0</v>
      </c>
      <c r="K18" s="325">
        <f>G18*I18</f>
        <v>0</v>
      </c>
      <c r="M18" s="247"/>
      <c r="N18" s="268"/>
      <c r="O18" s="267"/>
      <c r="P18" s="246"/>
      <c r="Q18" s="246"/>
    </row>
    <row r="19" spans="1:18">
      <c r="A19" s="262">
        <v>7</v>
      </c>
      <c r="B19" s="261"/>
      <c r="C19" s="260"/>
      <c r="D19" s="378"/>
      <c r="E19" s="327" t="s">
        <v>2614</v>
      </c>
      <c r="F19" s="274" t="s">
        <v>22</v>
      </c>
      <c r="G19" s="326" t="s">
        <v>22</v>
      </c>
      <c r="H19" s="268"/>
      <c r="I19" s="267"/>
      <c r="J19" s="268" t="s">
        <v>22</v>
      </c>
      <c r="K19" s="325" t="s">
        <v>22</v>
      </c>
      <c r="M19" s="247"/>
      <c r="N19" s="268"/>
      <c r="O19" s="267"/>
      <c r="P19" s="246"/>
      <c r="Q19" s="246"/>
    </row>
    <row r="20" spans="1:18">
      <c r="A20" s="262" t="s">
        <v>22</v>
      </c>
      <c r="B20" s="261"/>
      <c r="C20" s="260"/>
      <c r="D20" s="378"/>
      <c r="E20" s="327" t="s">
        <v>2586</v>
      </c>
      <c r="F20" s="274" t="s">
        <v>2533</v>
      </c>
      <c r="G20" s="326">
        <v>1</v>
      </c>
      <c r="H20" s="268"/>
      <c r="I20" s="267"/>
      <c r="J20" s="268">
        <f t="shared" ref="J20:J25" si="0">G20*H20</f>
        <v>0</v>
      </c>
      <c r="K20" s="325">
        <f>G20*I20</f>
        <v>0</v>
      </c>
      <c r="M20" s="247"/>
      <c r="N20" s="268"/>
      <c r="O20" s="267"/>
      <c r="P20" s="246"/>
      <c r="Q20" s="246"/>
    </row>
    <row r="21" spans="1:18">
      <c r="A21" s="262">
        <v>8</v>
      </c>
      <c r="B21" s="261"/>
      <c r="C21" s="260"/>
      <c r="D21" s="378"/>
      <c r="E21" s="327" t="s">
        <v>2585</v>
      </c>
      <c r="F21" s="274" t="s">
        <v>249</v>
      </c>
      <c r="G21" s="326">
        <v>4</v>
      </c>
      <c r="H21" s="268"/>
      <c r="I21" s="267"/>
      <c r="J21" s="268">
        <f t="shared" si="0"/>
        <v>0</v>
      </c>
      <c r="K21" s="325">
        <f>G21*I21</f>
        <v>0</v>
      </c>
      <c r="M21" s="247"/>
      <c r="N21" s="268"/>
      <c r="O21" s="267"/>
      <c r="P21" s="246"/>
      <c r="Q21" s="246"/>
    </row>
    <row r="22" spans="1:18">
      <c r="A22" s="262">
        <v>9</v>
      </c>
      <c r="B22" s="261"/>
      <c r="C22" s="260"/>
      <c r="D22" s="378"/>
      <c r="E22" s="309" t="s">
        <v>2584</v>
      </c>
      <c r="F22" s="239" t="s">
        <v>249</v>
      </c>
      <c r="G22" s="238">
        <v>20</v>
      </c>
      <c r="H22" s="235"/>
      <c r="I22" s="248"/>
      <c r="J22" s="235">
        <f t="shared" si="0"/>
        <v>0</v>
      </c>
      <c r="K22" s="311">
        <f>G22*I22</f>
        <v>0</v>
      </c>
      <c r="M22" s="247"/>
      <c r="N22" s="235"/>
      <c r="O22" s="248"/>
      <c r="P22" s="246"/>
      <c r="Q22" s="246"/>
    </row>
    <row r="23" spans="1:18">
      <c r="A23" s="262">
        <v>10</v>
      </c>
      <c r="B23" s="261"/>
      <c r="C23" s="260"/>
      <c r="D23" s="378"/>
      <c r="E23" s="309" t="s">
        <v>2583</v>
      </c>
      <c r="F23" s="239" t="s">
        <v>2533</v>
      </c>
      <c r="G23" s="238">
        <v>2</v>
      </c>
      <c r="H23" s="235"/>
      <c r="I23" s="248"/>
      <c r="J23" s="235">
        <f t="shared" si="0"/>
        <v>0</v>
      </c>
      <c r="K23" s="311">
        <f>G23*I23</f>
        <v>0</v>
      </c>
      <c r="M23" s="247"/>
      <c r="N23" s="235"/>
      <c r="O23" s="248"/>
      <c r="P23" s="246"/>
      <c r="Q23" s="246"/>
    </row>
    <row r="24" spans="1:18">
      <c r="A24" s="262">
        <v>11</v>
      </c>
      <c r="B24" s="261"/>
      <c r="C24" s="260"/>
      <c r="D24" s="378"/>
      <c r="E24" s="309" t="s">
        <v>2582</v>
      </c>
      <c r="F24" s="239" t="s">
        <v>2533</v>
      </c>
      <c r="G24" s="238">
        <v>2</v>
      </c>
      <c r="H24" s="235"/>
      <c r="I24" s="248"/>
      <c r="J24" s="235">
        <f t="shared" si="0"/>
        <v>0</v>
      </c>
      <c r="K24" s="311">
        <f>G24*I24</f>
        <v>0</v>
      </c>
      <c r="M24" s="247"/>
      <c r="N24" s="235"/>
      <c r="O24" s="248"/>
      <c r="P24" s="246"/>
      <c r="Q24" s="246"/>
    </row>
    <row r="25" spans="1:18">
      <c r="A25" s="262">
        <v>12</v>
      </c>
      <c r="B25" s="261"/>
      <c r="C25" s="260" t="s">
        <v>22</v>
      </c>
      <c r="D25" s="376" t="s">
        <v>22</v>
      </c>
      <c r="E25" s="309" t="s">
        <v>2581</v>
      </c>
      <c r="F25" s="239" t="s">
        <v>249</v>
      </c>
      <c r="G25" s="238">
        <v>40</v>
      </c>
      <c r="H25" s="235"/>
      <c r="I25" s="248"/>
      <c r="J25" s="235">
        <f t="shared" si="0"/>
        <v>0</v>
      </c>
      <c r="K25" s="311" t="s">
        <v>22</v>
      </c>
      <c r="M25" s="247"/>
      <c r="N25" s="235"/>
      <c r="O25" s="248"/>
      <c r="P25" s="246"/>
      <c r="Q25" s="246"/>
    </row>
    <row r="26" spans="1:18">
      <c r="A26" s="244" t="s">
        <v>279</v>
      </c>
      <c r="B26" s="243"/>
      <c r="C26" s="242"/>
      <c r="D26" s="376"/>
      <c r="E26" s="309" t="s">
        <v>2580</v>
      </c>
      <c r="F26" s="239"/>
      <c r="G26" s="321">
        <v>0.05</v>
      </c>
      <c r="H26" s="235"/>
      <c r="I26" s="248"/>
      <c r="J26" s="235">
        <f>0.05*(J12+J13+J21+J22+J25)</f>
        <v>0</v>
      </c>
      <c r="K26" s="311" t="s">
        <v>22</v>
      </c>
      <c r="M26" s="247"/>
      <c r="N26" s="235"/>
      <c r="O26" s="248"/>
      <c r="P26" s="246"/>
      <c r="Q26" s="246"/>
    </row>
    <row r="27" spans="1:18">
      <c r="A27" s="257" t="s">
        <v>22</v>
      </c>
      <c r="B27" s="243"/>
      <c r="C27" s="256" t="s">
        <v>22</v>
      </c>
      <c r="D27" s="376" t="s">
        <v>22</v>
      </c>
      <c r="E27" s="323"/>
      <c r="F27" s="239"/>
      <c r="G27" s="321"/>
      <c r="H27" s="235"/>
      <c r="I27" s="248"/>
      <c r="J27" s="235"/>
      <c r="K27" s="311" t="s">
        <v>22</v>
      </c>
      <c r="M27" s="247"/>
      <c r="N27" s="235"/>
      <c r="O27" s="248"/>
      <c r="P27" s="246"/>
      <c r="Q27" s="246"/>
    </row>
    <row r="28" spans="1:18">
      <c r="A28" s="244" t="s">
        <v>22</v>
      </c>
      <c r="B28" s="243"/>
      <c r="C28" s="242"/>
      <c r="D28" s="376"/>
      <c r="E28" s="322" t="s">
        <v>2579</v>
      </c>
      <c r="F28" s="239"/>
      <c r="G28" s="321">
        <v>0.03</v>
      </c>
      <c r="H28" s="235"/>
      <c r="I28" s="248"/>
      <c r="J28" s="235">
        <f>SUM(J11:J25)*0.03</f>
        <v>0</v>
      </c>
      <c r="K28" s="311" t="s">
        <v>22</v>
      </c>
      <c r="M28" s="247"/>
      <c r="N28" s="235"/>
      <c r="O28" s="248"/>
      <c r="P28" s="246"/>
      <c r="Q28" s="246"/>
    </row>
    <row r="29" spans="1:18">
      <c r="A29" s="244" t="s">
        <v>78</v>
      </c>
      <c r="B29" s="243"/>
      <c r="C29" s="242"/>
      <c r="D29" s="376"/>
      <c r="E29" s="314" t="s">
        <v>2578</v>
      </c>
      <c r="F29" s="320" t="s">
        <v>2533</v>
      </c>
      <c r="G29" s="319">
        <v>32</v>
      </c>
      <c r="H29" s="318"/>
      <c r="I29" s="317"/>
      <c r="J29" s="235">
        <f>G29*H29</f>
        <v>0</v>
      </c>
      <c r="K29" s="316">
        <f>G29*I29</f>
        <v>0</v>
      </c>
      <c r="M29" s="315"/>
      <c r="N29" s="318"/>
      <c r="O29" s="317"/>
      <c r="P29" s="246"/>
      <c r="Q29" s="246"/>
    </row>
    <row r="30" spans="1:18">
      <c r="A30" s="244" t="s">
        <v>80</v>
      </c>
      <c r="B30" s="243"/>
      <c r="C30" s="242"/>
      <c r="D30" s="376"/>
      <c r="E30" s="314" t="s">
        <v>2576</v>
      </c>
      <c r="F30" s="239" t="s">
        <v>2533</v>
      </c>
      <c r="G30" s="312">
        <v>16</v>
      </c>
      <c r="H30" s="235"/>
      <c r="I30" s="248"/>
      <c r="J30" s="235">
        <f>G30*H30</f>
        <v>0</v>
      </c>
      <c r="K30" s="311">
        <f>G30*I30</f>
        <v>0</v>
      </c>
      <c r="M30" s="247"/>
      <c r="N30" s="235"/>
      <c r="O30" s="248"/>
      <c r="P30" s="246"/>
      <c r="Q30" s="246"/>
    </row>
    <row r="31" spans="1:18">
      <c r="A31" s="257">
        <v>3</v>
      </c>
      <c r="B31" s="243"/>
      <c r="C31" s="256"/>
      <c r="D31" s="376"/>
      <c r="E31" s="309" t="s">
        <v>2575</v>
      </c>
      <c r="F31" s="239" t="s">
        <v>2533</v>
      </c>
      <c r="G31" s="312">
        <v>4</v>
      </c>
      <c r="H31" s="235"/>
      <c r="I31" s="248"/>
      <c r="J31" s="235">
        <f>G31*H31</f>
        <v>0</v>
      </c>
      <c r="K31" s="311">
        <f>G31*I31</f>
        <v>0</v>
      </c>
      <c r="M31" s="247"/>
      <c r="N31" s="235"/>
      <c r="O31" s="248"/>
      <c r="P31" s="246"/>
      <c r="Q31" s="246"/>
      <c r="R31" s="206">
        <f>O31*1.05</f>
        <v>0</v>
      </c>
    </row>
    <row r="32" spans="1:18" ht="13.5" thickBot="1">
      <c r="A32" s="233" t="s">
        <v>22</v>
      </c>
      <c r="B32" s="232"/>
      <c r="C32" s="231"/>
      <c r="D32" s="379"/>
      <c r="E32" s="361"/>
      <c r="F32" s="362"/>
      <c r="G32" s="363"/>
      <c r="H32" s="364"/>
      <c r="I32" s="365"/>
      <c r="J32" s="364"/>
      <c r="K32" s="366" t="s">
        <v>22</v>
      </c>
    </row>
    <row r="33" spans="1:17">
      <c r="A33" s="306"/>
      <c r="B33" s="306"/>
      <c r="C33" s="305"/>
      <c r="D33" s="304"/>
      <c r="E33" s="303"/>
      <c r="F33" s="302"/>
      <c r="G33" s="301"/>
      <c r="H33" s="300"/>
      <c r="I33" s="299"/>
      <c r="J33" s="298"/>
      <c r="K33" s="297"/>
    </row>
    <row r="34" spans="1:17">
      <c r="A34" s="306"/>
      <c r="B34" s="306"/>
      <c r="C34" s="305"/>
      <c r="D34" s="304"/>
      <c r="E34" s="303"/>
      <c r="F34" s="302"/>
      <c r="G34" s="301"/>
      <c r="H34" s="300"/>
      <c r="I34" s="299"/>
      <c r="J34" s="298"/>
      <c r="K34" s="297"/>
    </row>
    <row r="35" spans="1:17">
      <c r="A35" s="306"/>
      <c r="B35" s="306"/>
      <c r="C35" s="305"/>
      <c r="D35" s="304"/>
      <c r="E35" s="303"/>
      <c r="F35" s="302"/>
      <c r="G35" s="301"/>
      <c r="H35" s="300"/>
      <c r="I35" s="299"/>
      <c r="J35" s="298"/>
      <c r="K35" s="297"/>
    </row>
    <row r="36" spans="1:17">
      <c r="A36" s="306"/>
      <c r="B36" s="306"/>
      <c r="C36" s="305"/>
      <c r="D36" s="304"/>
      <c r="E36" s="303"/>
      <c r="F36" s="302"/>
      <c r="G36" s="301"/>
      <c r="H36" s="300"/>
      <c r="I36" s="299"/>
      <c r="J36" s="298"/>
      <c r="K36" s="297"/>
    </row>
    <row r="37" spans="1:17">
      <c r="A37" s="306"/>
      <c r="B37" s="306"/>
      <c r="C37" s="305"/>
      <c r="D37" s="304"/>
      <c r="E37" s="303"/>
      <c r="F37" s="302"/>
      <c r="G37" s="301"/>
      <c r="H37" s="300"/>
      <c r="I37" s="299"/>
      <c r="J37" s="298"/>
      <c r="K37" s="297"/>
    </row>
    <row r="38" spans="1:17">
      <c r="A38" s="306"/>
      <c r="B38" s="306"/>
      <c r="C38" s="305"/>
      <c r="D38" s="304"/>
      <c r="E38" s="303"/>
      <c r="F38" s="302"/>
      <c r="G38" s="301"/>
      <c r="H38" s="300"/>
      <c r="I38" s="299"/>
      <c r="J38" s="298"/>
      <c r="K38" s="297"/>
    </row>
    <row r="39" spans="1:17">
      <c r="A39" s="306"/>
      <c r="B39" s="306"/>
      <c r="C39" s="305"/>
      <c r="D39" s="304"/>
      <c r="E39" s="303"/>
      <c r="F39" s="302"/>
      <c r="G39" s="301"/>
      <c r="H39" s="300"/>
      <c r="I39" s="299"/>
      <c r="J39" s="298"/>
      <c r="K39" s="297"/>
    </row>
    <row r="40" spans="1:17">
      <c r="A40" s="306"/>
      <c r="B40" s="306"/>
      <c r="C40" s="305"/>
      <c r="D40" s="304"/>
      <c r="E40" s="303"/>
      <c r="F40" s="302"/>
      <c r="G40" s="301"/>
      <c r="H40" s="300"/>
      <c r="I40" s="299"/>
      <c r="J40" s="298"/>
      <c r="K40" s="297"/>
    </row>
    <row r="41" spans="1:17" ht="13.5" thickBot="1"/>
    <row r="42" spans="1:17">
      <c r="A42" s="723" t="s">
        <v>2574</v>
      </c>
      <c r="B42" s="294" t="s">
        <v>2573</v>
      </c>
      <c r="C42" s="294" t="s">
        <v>2572</v>
      </c>
      <c r="D42" s="295" t="s">
        <v>2571</v>
      </c>
      <c r="E42" s="725" t="s">
        <v>2570</v>
      </c>
      <c r="F42" s="294" t="s">
        <v>2569</v>
      </c>
      <c r="G42" s="293" t="s">
        <v>2568</v>
      </c>
      <c r="H42" s="727" t="s">
        <v>2567</v>
      </c>
      <c r="I42" s="728"/>
      <c r="J42" s="727" t="s">
        <v>2566</v>
      </c>
      <c r="K42" s="729"/>
    </row>
    <row r="43" spans="1:17" ht="13.5" thickBot="1">
      <c r="A43" s="724"/>
      <c r="B43" s="292" t="s">
        <v>2565</v>
      </c>
      <c r="C43" s="292" t="s">
        <v>2564</v>
      </c>
      <c r="D43" s="292" t="s">
        <v>22</v>
      </c>
      <c r="E43" s="726"/>
      <c r="F43" s="292" t="s">
        <v>2563</v>
      </c>
      <c r="G43" s="291" t="s">
        <v>2562</v>
      </c>
      <c r="H43" s="289" t="s">
        <v>2561</v>
      </c>
      <c r="I43" s="290" t="s">
        <v>2560</v>
      </c>
      <c r="J43" s="289" t="s">
        <v>2561</v>
      </c>
      <c r="K43" s="288" t="s">
        <v>2560</v>
      </c>
      <c r="N43" s="287"/>
      <c r="Q43" s="287"/>
    </row>
    <row r="44" spans="1:17">
      <c r="A44" s="286"/>
      <c r="B44" s="285"/>
      <c r="C44" s="284"/>
      <c r="D44" s="283"/>
      <c r="E44" s="282" t="s">
        <v>2559</v>
      </c>
      <c r="F44" s="281"/>
      <c r="G44" s="280"/>
      <c r="H44" s="279"/>
      <c r="I44" s="278"/>
      <c r="J44" s="277"/>
      <c r="K44" s="276"/>
      <c r="N44" s="247"/>
    </row>
    <row r="45" spans="1:17">
      <c r="A45" s="262">
        <v>1</v>
      </c>
      <c r="B45" s="261"/>
      <c r="C45" s="260" t="s">
        <v>22</v>
      </c>
      <c r="D45" s="275" t="s">
        <v>22</v>
      </c>
      <c r="E45" s="270" t="s">
        <v>2558</v>
      </c>
      <c r="F45" s="274" t="s">
        <v>2556</v>
      </c>
      <c r="G45" s="273">
        <v>0.16</v>
      </c>
      <c r="H45" s="268"/>
      <c r="I45" s="267"/>
      <c r="J45" s="331">
        <f t="shared" ref="J45:J62" si="1">G45*H45</f>
        <v>0</v>
      </c>
      <c r="K45" s="266">
        <f t="shared" ref="K45:K54" si="2">G45*I45</f>
        <v>0</v>
      </c>
      <c r="N45" s="247"/>
      <c r="O45" s="267"/>
      <c r="Q45" s="246"/>
    </row>
    <row r="46" spans="1:17">
      <c r="A46" s="262">
        <v>2</v>
      </c>
      <c r="B46" s="261"/>
      <c r="C46" s="260" t="s">
        <v>22</v>
      </c>
      <c r="D46" s="275" t="s">
        <v>22</v>
      </c>
      <c r="E46" s="270" t="s">
        <v>2557</v>
      </c>
      <c r="F46" s="274" t="s">
        <v>2556</v>
      </c>
      <c r="G46" s="273">
        <v>0.16</v>
      </c>
      <c r="H46" s="268"/>
      <c r="I46" s="267"/>
      <c r="J46" s="331">
        <f t="shared" si="1"/>
        <v>0</v>
      </c>
      <c r="K46" s="266">
        <f t="shared" si="2"/>
        <v>0</v>
      </c>
      <c r="N46" s="247"/>
      <c r="O46" s="267"/>
      <c r="Q46" s="246"/>
    </row>
    <row r="47" spans="1:17">
      <c r="A47" s="262">
        <v>3</v>
      </c>
      <c r="B47" s="261"/>
      <c r="C47" s="260"/>
      <c r="D47" s="271"/>
      <c r="E47" s="270" t="s">
        <v>2553</v>
      </c>
      <c r="F47" s="239" t="s">
        <v>2536</v>
      </c>
      <c r="G47" s="269">
        <v>20</v>
      </c>
      <c r="H47" s="268"/>
      <c r="I47" s="267"/>
      <c r="J47" s="331">
        <f t="shared" si="1"/>
        <v>0</v>
      </c>
      <c r="K47" s="266">
        <f t="shared" si="2"/>
        <v>0</v>
      </c>
      <c r="N47" s="247"/>
      <c r="O47" s="267"/>
      <c r="Q47" s="246"/>
    </row>
    <row r="48" spans="1:17">
      <c r="A48" s="262">
        <v>4</v>
      </c>
      <c r="B48" s="261"/>
      <c r="C48" s="260" t="s">
        <v>22</v>
      </c>
      <c r="D48" s="263" t="s">
        <v>22</v>
      </c>
      <c r="E48" s="270" t="s">
        <v>2552</v>
      </c>
      <c r="F48" s="239" t="s">
        <v>249</v>
      </c>
      <c r="G48" s="269">
        <v>80</v>
      </c>
      <c r="H48" s="268"/>
      <c r="I48" s="267"/>
      <c r="J48" s="331">
        <f t="shared" si="1"/>
        <v>0</v>
      </c>
      <c r="K48" s="266">
        <f t="shared" si="2"/>
        <v>0</v>
      </c>
      <c r="N48" s="247"/>
      <c r="O48" s="267"/>
      <c r="Q48" s="246"/>
    </row>
    <row r="49" spans="1:17">
      <c r="A49" s="262">
        <v>5</v>
      </c>
      <c r="B49" s="261"/>
      <c r="C49" s="260"/>
      <c r="D49" s="263"/>
      <c r="E49" s="270" t="s">
        <v>2551</v>
      </c>
      <c r="F49" s="239" t="s">
        <v>2536</v>
      </c>
      <c r="G49" s="269">
        <v>20</v>
      </c>
      <c r="H49" s="268"/>
      <c r="I49" s="267"/>
      <c r="J49" s="331">
        <f t="shared" si="1"/>
        <v>0</v>
      </c>
      <c r="K49" s="266">
        <f t="shared" si="2"/>
        <v>0</v>
      </c>
      <c r="N49" s="247"/>
      <c r="O49" s="267"/>
      <c r="Q49" s="246"/>
    </row>
    <row r="50" spans="1:17">
      <c r="A50" s="262">
        <v>6</v>
      </c>
      <c r="B50" s="261"/>
      <c r="C50" s="260" t="s">
        <v>22</v>
      </c>
      <c r="D50" s="263" t="s">
        <v>22</v>
      </c>
      <c r="E50" s="270" t="s">
        <v>2550</v>
      </c>
      <c r="F50" s="239" t="s">
        <v>2536</v>
      </c>
      <c r="G50" s="269">
        <v>20</v>
      </c>
      <c r="H50" s="268"/>
      <c r="I50" s="267"/>
      <c r="J50" s="331">
        <f t="shared" si="1"/>
        <v>0</v>
      </c>
      <c r="K50" s="266">
        <f t="shared" si="2"/>
        <v>0</v>
      </c>
      <c r="N50" s="247"/>
      <c r="O50" s="267"/>
      <c r="Q50" s="246"/>
    </row>
    <row r="51" spans="1:17">
      <c r="A51" s="262">
        <v>7</v>
      </c>
      <c r="B51" s="261"/>
      <c r="C51" s="260"/>
      <c r="D51" s="263"/>
      <c r="E51" s="240" t="s">
        <v>2549</v>
      </c>
      <c r="F51" s="239" t="s">
        <v>249</v>
      </c>
      <c r="G51" s="238">
        <v>30</v>
      </c>
      <c r="H51" s="237"/>
      <c r="I51" s="259"/>
      <c r="J51" s="331">
        <f t="shared" si="1"/>
        <v>0</v>
      </c>
      <c r="K51" s="234">
        <f t="shared" si="2"/>
        <v>0</v>
      </c>
      <c r="N51" s="258"/>
      <c r="O51" s="259"/>
      <c r="Q51" s="246"/>
    </row>
    <row r="52" spans="1:17">
      <c r="A52" s="262">
        <v>8</v>
      </c>
      <c r="B52" s="261"/>
      <c r="C52" s="260"/>
      <c r="D52" s="263"/>
      <c r="E52" s="240" t="s">
        <v>2548</v>
      </c>
      <c r="F52" s="239" t="s">
        <v>249</v>
      </c>
      <c r="G52" s="238">
        <v>168</v>
      </c>
      <c r="H52" s="237"/>
      <c r="I52" s="380"/>
      <c r="J52" s="331">
        <f t="shared" si="1"/>
        <v>0</v>
      </c>
      <c r="K52" s="234">
        <f t="shared" si="2"/>
        <v>0</v>
      </c>
      <c r="N52" s="381"/>
      <c r="O52" s="380"/>
      <c r="Q52" s="246"/>
    </row>
    <row r="53" spans="1:17">
      <c r="A53" s="262">
        <v>9</v>
      </c>
      <c r="B53" s="261"/>
      <c r="C53" s="260"/>
      <c r="D53" s="263"/>
      <c r="E53" s="240" t="s">
        <v>2546</v>
      </c>
      <c r="F53" s="239" t="s">
        <v>249</v>
      </c>
      <c r="G53" s="238">
        <v>168</v>
      </c>
      <c r="H53" s="237"/>
      <c r="I53" s="259"/>
      <c r="J53" s="331">
        <f t="shared" si="1"/>
        <v>0</v>
      </c>
      <c r="K53" s="234">
        <f t="shared" si="2"/>
        <v>0</v>
      </c>
      <c r="N53" s="258"/>
      <c r="O53" s="259"/>
      <c r="Q53" s="246"/>
    </row>
    <row r="54" spans="1:17">
      <c r="A54" s="262">
        <v>10</v>
      </c>
      <c r="B54" s="261"/>
      <c r="C54" s="260"/>
      <c r="D54" s="263"/>
      <c r="E54" s="382" t="s">
        <v>2545</v>
      </c>
      <c r="F54" s="383" t="s">
        <v>2533</v>
      </c>
      <c r="G54" s="384">
        <v>2</v>
      </c>
      <c r="H54" s="385"/>
      <c r="I54" s="380"/>
      <c r="J54" s="331">
        <f t="shared" si="1"/>
        <v>0</v>
      </c>
      <c r="K54" s="386">
        <f t="shared" si="2"/>
        <v>0</v>
      </c>
      <c r="N54" s="381"/>
      <c r="O54" s="380"/>
      <c r="Q54" s="246"/>
    </row>
    <row r="55" spans="1:17" ht="12.75" customHeight="1">
      <c r="A55" s="262">
        <v>11</v>
      </c>
      <c r="B55" s="261"/>
      <c r="C55" s="260"/>
      <c r="D55" s="263"/>
      <c r="E55" s="240" t="s">
        <v>2544</v>
      </c>
      <c r="F55" s="239" t="s">
        <v>22</v>
      </c>
      <c r="G55" s="238"/>
      <c r="H55" s="237"/>
      <c r="I55" s="259"/>
      <c r="J55" s="331">
        <f t="shared" si="1"/>
        <v>0</v>
      </c>
      <c r="K55" s="234" t="s">
        <v>22</v>
      </c>
      <c r="N55" s="258"/>
      <c r="O55" s="259"/>
      <c r="Q55" s="246"/>
    </row>
    <row r="56" spans="1:17">
      <c r="A56" s="262">
        <v>12</v>
      </c>
      <c r="B56" s="261"/>
      <c r="C56" s="260"/>
      <c r="D56" s="263"/>
      <c r="E56" s="240" t="s">
        <v>2543</v>
      </c>
      <c r="F56" s="239" t="s">
        <v>2533</v>
      </c>
      <c r="G56" s="238">
        <v>2</v>
      </c>
      <c r="H56" s="237"/>
      <c r="I56" s="259"/>
      <c r="J56" s="331">
        <f t="shared" si="1"/>
        <v>0</v>
      </c>
      <c r="K56" s="234">
        <f>G56*I56</f>
        <v>0</v>
      </c>
      <c r="N56" s="258"/>
      <c r="O56" s="259"/>
      <c r="Q56" s="246"/>
    </row>
    <row r="57" spans="1:17">
      <c r="A57" s="244" t="s">
        <v>279</v>
      </c>
      <c r="B57" s="243"/>
      <c r="C57" s="242"/>
      <c r="D57" s="241"/>
      <c r="E57" s="240" t="s">
        <v>2539</v>
      </c>
      <c r="F57" s="239" t="s">
        <v>249</v>
      </c>
      <c r="G57" s="238">
        <v>40</v>
      </c>
      <c r="H57" s="237"/>
      <c r="I57" s="259"/>
      <c r="J57" s="331">
        <f t="shared" si="1"/>
        <v>0</v>
      </c>
      <c r="K57" s="234">
        <f>G57*I57</f>
        <v>0</v>
      </c>
      <c r="N57" s="258"/>
      <c r="O57" s="259"/>
      <c r="Q57" s="246"/>
    </row>
    <row r="58" spans="1:17">
      <c r="A58" s="244" t="s">
        <v>283</v>
      </c>
      <c r="B58" s="243"/>
      <c r="C58" s="242"/>
      <c r="D58" s="241"/>
      <c r="E58" s="382" t="s">
        <v>2538</v>
      </c>
      <c r="F58" s="383" t="s">
        <v>249</v>
      </c>
      <c r="G58" s="384">
        <v>40</v>
      </c>
      <c r="H58" s="387"/>
      <c r="I58" s="380"/>
      <c r="J58" s="331">
        <f t="shared" si="1"/>
        <v>0</v>
      </c>
      <c r="K58" s="388">
        <f>G58*I58</f>
        <v>0</v>
      </c>
      <c r="N58" s="381"/>
      <c r="O58" s="380"/>
      <c r="Q58" s="246"/>
    </row>
    <row r="59" spans="1:17">
      <c r="A59" s="244" t="s">
        <v>289</v>
      </c>
      <c r="B59" s="243"/>
      <c r="C59" s="242"/>
      <c r="D59" s="241"/>
      <c r="E59" s="240" t="s">
        <v>2537</v>
      </c>
      <c r="F59" s="239" t="s">
        <v>2536</v>
      </c>
      <c r="G59" s="238">
        <v>66</v>
      </c>
      <c r="H59" s="237"/>
      <c r="I59" s="248"/>
      <c r="J59" s="331">
        <f t="shared" si="1"/>
        <v>0</v>
      </c>
      <c r="K59" s="234">
        <f>G59*I59</f>
        <v>0</v>
      </c>
      <c r="N59" s="247"/>
      <c r="O59" s="248"/>
      <c r="Q59" s="246"/>
    </row>
    <row r="60" spans="1:17">
      <c r="A60" s="244" t="s">
        <v>22</v>
      </c>
      <c r="B60" s="243"/>
      <c r="C60" s="242"/>
      <c r="D60" s="241"/>
      <c r="E60" s="240"/>
      <c r="F60" s="239"/>
      <c r="G60" s="238"/>
      <c r="H60" s="237"/>
      <c r="I60" s="236"/>
      <c r="J60" s="331">
        <f t="shared" si="1"/>
        <v>0</v>
      </c>
      <c r="K60" s="234"/>
    </row>
    <row r="61" spans="1:17">
      <c r="A61" s="244" t="s">
        <v>78</v>
      </c>
      <c r="B61" s="243"/>
      <c r="C61" s="242"/>
      <c r="D61" s="241"/>
      <c r="E61" s="245" t="s">
        <v>2535</v>
      </c>
      <c r="F61" s="239"/>
      <c r="G61" s="238"/>
      <c r="H61" s="237"/>
      <c r="I61" s="236"/>
      <c r="J61" s="331">
        <f t="shared" si="1"/>
        <v>0</v>
      </c>
      <c r="K61" s="234"/>
    </row>
    <row r="62" spans="1:17">
      <c r="A62" s="389"/>
      <c r="B62" s="243"/>
      <c r="C62" s="242"/>
      <c r="D62" s="241"/>
      <c r="E62" s="240" t="s">
        <v>2534</v>
      </c>
      <c r="F62" s="239" t="s">
        <v>2533</v>
      </c>
      <c r="G62" s="238">
        <v>1</v>
      </c>
      <c r="H62" s="237"/>
      <c r="I62" s="236"/>
      <c r="J62" s="331">
        <f t="shared" si="1"/>
        <v>0</v>
      </c>
      <c r="K62" s="234">
        <f>G62*I62</f>
        <v>0</v>
      </c>
    </row>
    <row r="63" spans="1:17" ht="13.5" thickBot="1">
      <c r="A63" s="233" t="s">
        <v>22</v>
      </c>
      <c r="B63" s="232"/>
      <c r="C63" s="231"/>
      <c r="D63" s="230"/>
      <c r="E63" s="229" t="s">
        <v>22</v>
      </c>
      <c r="F63" s="390" t="s">
        <v>22</v>
      </c>
      <c r="G63" s="391" t="s">
        <v>22</v>
      </c>
      <c r="H63" s="392"/>
      <c r="I63" s="393"/>
      <c r="J63" s="331"/>
      <c r="K63" s="394" t="s">
        <v>22</v>
      </c>
    </row>
    <row r="65" spans="1:12" ht="13.5" thickBot="1"/>
    <row r="66" spans="1:12">
      <c r="A66" s="222"/>
      <c r="B66" s="220"/>
      <c r="C66" s="221"/>
      <c r="D66" s="221"/>
      <c r="E66" s="221"/>
      <c r="F66" s="221"/>
      <c r="G66" s="220" t="str">
        <f>A32</f>
        <v xml:space="preserve"> </v>
      </c>
      <c r="H66" s="219"/>
      <c r="I66" s="218" t="s">
        <v>2532</v>
      </c>
      <c r="J66" s="217">
        <f>SUM(J12:J63)</f>
        <v>0</v>
      </c>
    </row>
    <row r="67" spans="1:12" ht="13.5" thickBot="1">
      <c r="A67" s="216"/>
      <c r="B67" s="215"/>
      <c r="C67" s="215"/>
      <c r="D67" s="215"/>
      <c r="E67" s="215" t="s">
        <v>22</v>
      </c>
      <c r="F67" s="215"/>
      <c r="G67" s="215"/>
      <c r="H67" s="214"/>
      <c r="I67" s="213" t="s">
        <v>2531</v>
      </c>
      <c r="J67" s="212">
        <f>SUM(K12:K63)</f>
        <v>0</v>
      </c>
    </row>
    <row r="68" spans="1:12" ht="14.25" thickTop="1" thickBot="1">
      <c r="A68" s="211"/>
      <c r="B68" s="210"/>
      <c r="C68" s="210"/>
      <c r="D68" s="210"/>
      <c r="E68" s="210"/>
      <c r="F68" s="210"/>
      <c r="G68" s="210"/>
      <c r="H68" s="209"/>
      <c r="I68" s="208" t="s">
        <v>2530</v>
      </c>
      <c r="J68" s="207">
        <f>J66+J67</f>
        <v>0</v>
      </c>
    </row>
    <row r="72" spans="1:12" ht="15.75">
      <c r="E72" s="358" t="s">
        <v>2603</v>
      </c>
    </row>
    <row r="73" spans="1:12" ht="14.25">
      <c r="B73" s="206" t="s">
        <v>13</v>
      </c>
      <c r="C73" s="357" t="s">
        <v>2602</v>
      </c>
      <c r="D73" s="357"/>
      <c r="E73" s="357"/>
    </row>
    <row r="74" spans="1:12" ht="15">
      <c r="B74" s="206" t="s">
        <v>178</v>
      </c>
      <c r="C74" s="355" t="s">
        <v>2601</v>
      </c>
      <c r="D74" s="355"/>
      <c r="E74" s="355"/>
    </row>
    <row r="75" spans="1:12" ht="15">
      <c r="C75" s="355" t="s">
        <v>2615</v>
      </c>
      <c r="D75" s="355"/>
      <c r="E75" s="355"/>
    </row>
    <row r="76" spans="1:12" ht="15">
      <c r="B76" s="206" t="s">
        <v>17</v>
      </c>
      <c r="C76" s="355"/>
      <c r="D76" s="355"/>
      <c r="E76" s="355"/>
      <c r="J76" s="354"/>
      <c r="K76" s="356"/>
    </row>
    <row r="77" spans="1:12" ht="15">
      <c r="B77" s="206" t="s">
        <v>20</v>
      </c>
      <c r="C77" s="355"/>
      <c r="D77" s="355"/>
      <c r="E77" s="355"/>
      <c r="J77" s="354" t="s">
        <v>25</v>
      </c>
      <c r="K77" s="354" t="s">
        <v>2599</v>
      </c>
    </row>
    <row r="78" spans="1:12">
      <c r="A78" s="215"/>
      <c r="B78" s="215" t="s">
        <v>2598</v>
      </c>
      <c r="C78" s="215"/>
      <c r="D78" s="215" t="s">
        <v>22</v>
      </c>
      <c r="E78" s="215"/>
      <c r="F78" s="215"/>
      <c r="G78" s="215"/>
      <c r="H78" s="349"/>
      <c r="I78" s="349"/>
      <c r="J78" s="349"/>
      <c r="K78" s="349"/>
      <c r="L78" s="215"/>
    </row>
    <row r="79" spans="1:12" ht="13.5" thickBot="1"/>
    <row r="80" spans="1:12">
      <c r="A80" s="723" t="s">
        <v>2574</v>
      </c>
      <c r="B80" s="294" t="s">
        <v>2573</v>
      </c>
      <c r="C80" s="294" t="s">
        <v>2572</v>
      </c>
      <c r="D80" s="295" t="s">
        <v>2571</v>
      </c>
      <c r="E80" s="725" t="s">
        <v>2570</v>
      </c>
      <c r="F80" s="294" t="s">
        <v>2569</v>
      </c>
      <c r="G80" s="293" t="s">
        <v>2568</v>
      </c>
      <c r="H80" s="727" t="s">
        <v>2567</v>
      </c>
      <c r="I80" s="728"/>
      <c r="J80" s="727" t="s">
        <v>2566</v>
      </c>
      <c r="K80" s="729"/>
    </row>
    <row r="81" spans="1:18" ht="13.5" thickBot="1">
      <c r="A81" s="724"/>
      <c r="B81" s="292" t="s">
        <v>2565</v>
      </c>
      <c r="C81" s="292" t="s">
        <v>2564</v>
      </c>
      <c r="D81" s="292" t="s">
        <v>22</v>
      </c>
      <c r="E81" s="726"/>
      <c r="F81" s="292" t="s">
        <v>2563</v>
      </c>
      <c r="G81" s="291" t="s">
        <v>2562</v>
      </c>
      <c r="H81" s="289" t="s">
        <v>2561</v>
      </c>
      <c r="I81" s="290" t="s">
        <v>2560</v>
      </c>
      <c r="J81" s="289" t="s">
        <v>2561</v>
      </c>
      <c r="K81" s="288" t="s">
        <v>2560</v>
      </c>
    </row>
    <row r="82" spans="1:18">
      <c r="A82" s="286"/>
      <c r="B82" s="285"/>
      <c r="C82" s="284"/>
      <c r="D82" s="395"/>
      <c r="E82" s="282" t="s">
        <v>2616</v>
      </c>
      <c r="F82" s="346" t="s">
        <v>22</v>
      </c>
      <c r="G82" s="345"/>
      <c r="H82" s="279"/>
      <c r="I82" s="278"/>
      <c r="J82" s="279"/>
      <c r="K82" s="344"/>
      <c r="N82" s="347"/>
      <c r="O82" s="287"/>
      <c r="Q82" s="300"/>
      <c r="R82" s="300"/>
    </row>
    <row r="83" spans="1:18">
      <c r="A83" s="262">
        <v>1</v>
      </c>
      <c r="B83" s="261"/>
      <c r="C83" s="260" t="s">
        <v>22</v>
      </c>
      <c r="D83" s="396" t="s">
        <v>22</v>
      </c>
      <c r="E83" s="359" t="s">
        <v>2596</v>
      </c>
      <c r="F83" s="334" t="s">
        <v>249</v>
      </c>
      <c r="G83" s="343">
        <v>22</v>
      </c>
      <c r="H83" s="331"/>
      <c r="I83" s="342"/>
      <c r="J83" s="331">
        <f t="shared" ref="J83:J88" si="3">G83*H83</f>
        <v>0</v>
      </c>
      <c r="K83" s="330">
        <f t="shared" ref="K83:K88" si="4">G83*I83</f>
        <v>0</v>
      </c>
      <c r="M83" s="329"/>
      <c r="N83" s="331"/>
      <c r="O83" s="342"/>
      <c r="Q83" s="246"/>
      <c r="R83" s="246">
        <f t="shared" ref="R83:R88" si="5">O83*1.05</f>
        <v>0</v>
      </c>
    </row>
    <row r="84" spans="1:18">
      <c r="A84" s="262">
        <v>2</v>
      </c>
      <c r="B84" s="261"/>
      <c r="C84" s="260" t="s">
        <v>22</v>
      </c>
      <c r="D84" s="396" t="s">
        <v>22</v>
      </c>
      <c r="E84" s="359" t="s">
        <v>2595</v>
      </c>
      <c r="F84" s="341" t="s">
        <v>249</v>
      </c>
      <c r="G84" s="340">
        <v>685</v>
      </c>
      <c r="H84" s="338"/>
      <c r="I84" s="339"/>
      <c r="J84" s="338">
        <f t="shared" si="3"/>
        <v>0</v>
      </c>
      <c r="K84" s="337">
        <f t="shared" si="4"/>
        <v>0</v>
      </c>
      <c r="M84" s="336"/>
      <c r="N84" s="338"/>
      <c r="O84" s="339"/>
      <c r="Q84" s="246"/>
      <c r="R84" s="246">
        <f t="shared" si="5"/>
        <v>0</v>
      </c>
    </row>
    <row r="85" spans="1:18">
      <c r="A85" s="262">
        <v>3</v>
      </c>
      <c r="B85" s="261" t="s">
        <v>22</v>
      </c>
      <c r="C85" s="260" t="s">
        <v>22</v>
      </c>
      <c r="D85" s="272" t="s">
        <v>22</v>
      </c>
      <c r="E85" s="327" t="s">
        <v>2592</v>
      </c>
      <c r="F85" s="274" t="s">
        <v>2533</v>
      </c>
      <c r="G85" s="326">
        <v>3</v>
      </c>
      <c r="H85" s="268"/>
      <c r="I85" s="267"/>
      <c r="J85" s="268">
        <f t="shared" si="3"/>
        <v>0</v>
      </c>
      <c r="K85" s="325">
        <f t="shared" si="4"/>
        <v>0</v>
      </c>
      <c r="M85" s="247"/>
      <c r="N85" s="268"/>
      <c r="O85" s="267"/>
      <c r="Q85" s="246"/>
      <c r="R85" s="246">
        <f t="shared" si="5"/>
        <v>0</v>
      </c>
    </row>
    <row r="86" spans="1:18">
      <c r="A86" s="262">
        <v>4</v>
      </c>
      <c r="B86" s="261"/>
      <c r="C86" s="260" t="s">
        <v>22</v>
      </c>
      <c r="D86" s="324" t="s">
        <v>22</v>
      </c>
      <c r="E86" s="327" t="s">
        <v>2617</v>
      </c>
      <c r="F86" s="274" t="s">
        <v>2533</v>
      </c>
      <c r="G86" s="326">
        <v>3</v>
      </c>
      <c r="H86" s="268"/>
      <c r="I86" s="267"/>
      <c r="J86" s="268">
        <f t="shared" si="3"/>
        <v>0</v>
      </c>
      <c r="K86" s="325">
        <f t="shared" si="4"/>
        <v>0</v>
      </c>
      <c r="M86" s="247"/>
      <c r="N86" s="268"/>
      <c r="O86" s="267"/>
      <c r="Q86" s="246"/>
      <c r="R86" s="246">
        <f t="shared" si="5"/>
        <v>0</v>
      </c>
    </row>
    <row r="87" spans="1:18">
      <c r="A87" s="262">
        <v>5</v>
      </c>
      <c r="B87" s="261"/>
      <c r="C87" s="260"/>
      <c r="D87" s="324"/>
      <c r="E87" s="327" t="s">
        <v>2591</v>
      </c>
      <c r="F87" s="274" t="s">
        <v>2533</v>
      </c>
      <c r="G87" s="326">
        <v>3</v>
      </c>
      <c r="H87" s="268"/>
      <c r="I87" s="267"/>
      <c r="J87" s="268">
        <f t="shared" si="3"/>
        <v>0</v>
      </c>
      <c r="K87" s="325">
        <f t="shared" si="4"/>
        <v>0</v>
      </c>
      <c r="M87" s="247"/>
      <c r="N87" s="268"/>
      <c r="O87" s="267"/>
      <c r="Q87" s="246"/>
      <c r="R87" s="246">
        <f t="shared" si="5"/>
        <v>0</v>
      </c>
    </row>
    <row r="88" spans="1:18">
      <c r="A88" s="262">
        <v>6</v>
      </c>
      <c r="B88" s="261"/>
      <c r="C88" s="260"/>
      <c r="D88" s="324"/>
      <c r="E88" s="327" t="s">
        <v>2618</v>
      </c>
      <c r="F88" s="274" t="s">
        <v>2533</v>
      </c>
      <c r="G88" s="326">
        <v>1</v>
      </c>
      <c r="H88" s="268"/>
      <c r="I88" s="267"/>
      <c r="J88" s="268">
        <f t="shared" si="3"/>
        <v>0</v>
      </c>
      <c r="K88" s="325">
        <f t="shared" si="4"/>
        <v>0</v>
      </c>
      <c r="M88" s="247"/>
      <c r="N88" s="268"/>
      <c r="O88" s="267"/>
      <c r="Q88" s="246"/>
      <c r="R88" s="246">
        <f t="shared" si="5"/>
        <v>0</v>
      </c>
    </row>
    <row r="89" spans="1:18">
      <c r="A89" s="262">
        <v>7</v>
      </c>
      <c r="B89" s="261"/>
      <c r="C89" s="260"/>
      <c r="D89" s="324"/>
      <c r="E89" s="327" t="s">
        <v>2589</v>
      </c>
      <c r="F89" s="274" t="s">
        <v>22</v>
      </c>
      <c r="G89" s="326" t="s">
        <v>22</v>
      </c>
      <c r="H89" s="268"/>
      <c r="I89" s="267"/>
      <c r="J89" s="268" t="s">
        <v>22</v>
      </c>
      <c r="K89" s="325" t="s">
        <v>22</v>
      </c>
      <c r="M89" s="247"/>
      <c r="N89" s="268"/>
      <c r="O89" s="267"/>
      <c r="Q89" s="246"/>
      <c r="R89" s="246"/>
    </row>
    <row r="90" spans="1:18">
      <c r="A90" s="262" t="s">
        <v>22</v>
      </c>
      <c r="B90" s="261"/>
      <c r="C90" s="260"/>
      <c r="D90" s="324"/>
      <c r="E90" s="327" t="s">
        <v>2588</v>
      </c>
      <c r="F90" s="274" t="s">
        <v>2533</v>
      </c>
      <c r="G90" s="326">
        <v>1</v>
      </c>
      <c r="H90" s="268"/>
      <c r="I90" s="267"/>
      <c r="J90" s="268">
        <f>G90*H90</f>
        <v>0</v>
      </c>
      <c r="K90" s="325">
        <f>G90*I90</f>
        <v>0</v>
      </c>
      <c r="M90" s="247"/>
      <c r="N90" s="268"/>
      <c r="O90" s="267"/>
      <c r="Q90" s="246"/>
      <c r="R90" s="246">
        <f>O90*1.05</f>
        <v>0</v>
      </c>
    </row>
    <row r="91" spans="1:18" ht="12.75" customHeight="1">
      <c r="A91" s="262">
        <v>8</v>
      </c>
      <c r="B91" s="261"/>
      <c r="C91" s="260" t="s">
        <v>22</v>
      </c>
      <c r="D91" s="324" t="s">
        <v>22</v>
      </c>
      <c r="E91" s="327" t="s">
        <v>2608</v>
      </c>
      <c r="F91" s="274" t="s">
        <v>22</v>
      </c>
      <c r="G91" s="326" t="s">
        <v>22</v>
      </c>
      <c r="H91" s="268"/>
      <c r="I91" s="267"/>
      <c r="J91" s="268" t="s">
        <v>22</v>
      </c>
      <c r="K91" s="325" t="s">
        <v>22</v>
      </c>
      <c r="M91" s="247"/>
      <c r="N91" s="268"/>
      <c r="O91" s="267"/>
      <c r="Q91" s="246"/>
      <c r="R91" s="246"/>
    </row>
    <row r="92" spans="1:18">
      <c r="A92" s="262" t="s">
        <v>22</v>
      </c>
      <c r="B92" s="261"/>
      <c r="C92" s="260"/>
      <c r="D92" s="324"/>
      <c r="E92" s="327" t="s">
        <v>2586</v>
      </c>
      <c r="F92" s="274" t="s">
        <v>2533</v>
      </c>
      <c r="G92" s="326">
        <v>1</v>
      </c>
      <c r="H92" s="268"/>
      <c r="I92" s="267"/>
      <c r="J92" s="268">
        <f t="shared" ref="J92:J98" si="6">G92*H92</f>
        <v>0</v>
      </c>
      <c r="K92" s="325">
        <f t="shared" ref="K92:K98" si="7">G92*I92</f>
        <v>0</v>
      </c>
      <c r="M92" s="247"/>
      <c r="N92" s="268"/>
      <c r="O92" s="267"/>
      <c r="Q92" s="246"/>
      <c r="R92" s="246">
        <f>O92*1.05</f>
        <v>0</v>
      </c>
    </row>
    <row r="93" spans="1:18">
      <c r="A93" s="262">
        <v>9</v>
      </c>
      <c r="B93" s="261"/>
      <c r="C93" s="260"/>
      <c r="D93" s="324"/>
      <c r="E93" s="327" t="s">
        <v>2585</v>
      </c>
      <c r="F93" s="274" t="s">
        <v>249</v>
      </c>
      <c r="G93" s="326">
        <v>6</v>
      </c>
      <c r="H93" s="268"/>
      <c r="I93" s="267"/>
      <c r="J93" s="268">
        <f t="shared" si="6"/>
        <v>0</v>
      </c>
      <c r="K93" s="325">
        <f t="shared" si="7"/>
        <v>0</v>
      </c>
      <c r="M93" s="247"/>
      <c r="N93" s="268"/>
      <c r="O93" s="267"/>
      <c r="Q93" s="246"/>
      <c r="R93" s="246">
        <f>O93*1.05</f>
        <v>0</v>
      </c>
    </row>
    <row r="94" spans="1:18">
      <c r="A94" s="262">
        <v>10</v>
      </c>
      <c r="B94" s="261"/>
      <c r="C94" s="260"/>
      <c r="D94" s="324"/>
      <c r="E94" s="309" t="s">
        <v>2584</v>
      </c>
      <c r="F94" s="239" t="s">
        <v>249</v>
      </c>
      <c r="G94" s="238">
        <v>30</v>
      </c>
      <c r="H94" s="235"/>
      <c r="I94" s="248"/>
      <c r="J94" s="235">
        <f t="shared" si="6"/>
        <v>0</v>
      </c>
      <c r="K94" s="311">
        <f t="shared" si="7"/>
        <v>0</v>
      </c>
      <c r="M94" s="247"/>
      <c r="N94" s="235"/>
      <c r="O94" s="248"/>
      <c r="Q94" s="246"/>
      <c r="R94" s="246">
        <f>O94*1.05</f>
        <v>0</v>
      </c>
    </row>
    <row r="95" spans="1:18">
      <c r="A95" s="262">
        <v>11</v>
      </c>
      <c r="B95" s="261"/>
      <c r="C95" s="260"/>
      <c r="D95" s="324"/>
      <c r="E95" s="309" t="s">
        <v>2583</v>
      </c>
      <c r="F95" s="239" t="s">
        <v>2533</v>
      </c>
      <c r="G95" s="238">
        <v>3</v>
      </c>
      <c r="H95" s="235"/>
      <c r="I95" s="248"/>
      <c r="J95" s="235">
        <f t="shared" si="6"/>
        <v>0</v>
      </c>
      <c r="K95" s="311">
        <f t="shared" si="7"/>
        <v>0</v>
      </c>
      <c r="M95" s="247"/>
      <c r="N95" s="235"/>
      <c r="O95" s="248"/>
      <c r="Q95" s="246"/>
      <c r="R95" s="246">
        <f>O95*1.05</f>
        <v>0</v>
      </c>
    </row>
    <row r="96" spans="1:18">
      <c r="A96" s="262">
        <v>12</v>
      </c>
      <c r="B96" s="261"/>
      <c r="C96" s="260"/>
      <c r="D96" s="324"/>
      <c r="E96" s="309" t="s">
        <v>2582</v>
      </c>
      <c r="F96" s="239" t="s">
        <v>2533</v>
      </c>
      <c r="G96" s="238">
        <v>3</v>
      </c>
      <c r="H96" s="235"/>
      <c r="I96" s="248"/>
      <c r="J96" s="235">
        <f t="shared" si="6"/>
        <v>0</v>
      </c>
      <c r="K96" s="311">
        <f t="shared" si="7"/>
        <v>0</v>
      </c>
      <c r="M96" s="247"/>
      <c r="N96" s="235"/>
      <c r="O96" s="248"/>
      <c r="Q96" s="246"/>
      <c r="R96" s="246">
        <f>O96*1.05</f>
        <v>0</v>
      </c>
    </row>
    <row r="97" spans="1:18">
      <c r="A97" s="262">
        <v>13</v>
      </c>
      <c r="B97" s="261"/>
      <c r="C97" s="260"/>
      <c r="D97" s="324"/>
      <c r="E97" s="309" t="s">
        <v>2581</v>
      </c>
      <c r="F97" s="239" t="s">
        <v>249</v>
      </c>
      <c r="G97" s="238">
        <v>85</v>
      </c>
      <c r="H97" s="235"/>
      <c r="I97" s="248"/>
      <c r="J97" s="235">
        <f t="shared" si="6"/>
        <v>0</v>
      </c>
      <c r="K97" s="311">
        <f t="shared" si="7"/>
        <v>0</v>
      </c>
      <c r="M97" s="247"/>
      <c r="N97" s="235"/>
      <c r="O97" s="248"/>
      <c r="Q97" s="246"/>
      <c r="R97" s="246"/>
    </row>
    <row r="98" spans="1:18">
      <c r="A98" s="262">
        <v>14</v>
      </c>
      <c r="B98" s="261"/>
      <c r="C98" s="260" t="s">
        <v>22</v>
      </c>
      <c r="D98" s="310" t="s">
        <v>22</v>
      </c>
      <c r="E98" s="309" t="s">
        <v>2609</v>
      </c>
      <c r="F98" s="239" t="s">
        <v>249</v>
      </c>
      <c r="G98" s="238">
        <v>2</v>
      </c>
      <c r="H98" s="235"/>
      <c r="I98" s="248"/>
      <c r="J98" s="235">
        <f t="shared" si="6"/>
        <v>0</v>
      </c>
      <c r="K98" s="311">
        <f t="shared" si="7"/>
        <v>0</v>
      </c>
      <c r="M98" s="247"/>
      <c r="N98" s="235"/>
      <c r="O98" s="248"/>
      <c r="Q98" s="246"/>
      <c r="R98" s="246">
        <f>O98*1.05</f>
        <v>0</v>
      </c>
    </row>
    <row r="99" spans="1:18">
      <c r="A99" s="257">
        <v>15</v>
      </c>
      <c r="B99" s="243"/>
      <c r="C99" s="256"/>
      <c r="D99" s="310" t="s">
        <v>22</v>
      </c>
      <c r="E99" s="309" t="s">
        <v>2580</v>
      </c>
      <c r="F99" s="239"/>
      <c r="G99" s="321">
        <v>0.05</v>
      </c>
      <c r="H99" s="235"/>
      <c r="I99" s="248"/>
      <c r="J99" s="235">
        <f>(J83+J84+J97+J98)*0.05</f>
        <v>0</v>
      </c>
      <c r="K99" s="311" t="s">
        <v>22</v>
      </c>
      <c r="M99" s="247"/>
      <c r="N99" s="235"/>
      <c r="O99" s="248"/>
      <c r="Q99" s="246"/>
      <c r="R99" s="246"/>
    </row>
    <row r="100" spans="1:18">
      <c r="A100" s="244" t="s">
        <v>22</v>
      </c>
      <c r="B100" s="243"/>
      <c r="C100" s="242"/>
      <c r="D100" s="310"/>
      <c r="E100" s="323"/>
      <c r="F100" s="239"/>
      <c r="G100" s="321"/>
      <c r="H100" s="235"/>
      <c r="I100" s="248"/>
      <c r="J100" s="235"/>
      <c r="K100" s="311" t="s">
        <v>22</v>
      </c>
      <c r="M100" s="247"/>
      <c r="N100" s="235"/>
      <c r="O100" s="248"/>
      <c r="Q100" s="246"/>
      <c r="R100" s="246"/>
    </row>
    <row r="101" spans="1:18">
      <c r="A101" s="257" t="s">
        <v>22</v>
      </c>
      <c r="B101" s="243"/>
      <c r="C101" s="256" t="s">
        <v>22</v>
      </c>
      <c r="D101" s="310" t="s">
        <v>22</v>
      </c>
      <c r="E101" s="322" t="s">
        <v>2579</v>
      </c>
      <c r="F101" s="239"/>
      <c r="G101" s="321">
        <v>0.03</v>
      </c>
      <c r="H101" s="235"/>
      <c r="I101" s="248"/>
      <c r="J101" s="235">
        <f>(J83+J84+J85+J86+J90+J92+J93+J94+J95+J96+J97+J98)*0.03</f>
        <v>0</v>
      </c>
      <c r="K101" s="311" t="s">
        <v>22</v>
      </c>
      <c r="M101" s="247"/>
      <c r="N101" s="235"/>
      <c r="O101" s="248"/>
      <c r="Q101" s="246"/>
      <c r="R101" s="246"/>
    </row>
    <row r="102" spans="1:18">
      <c r="A102" s="244" t="s">
        <v>78</v>
      </c>
      <c r="B102" s="243"/>
      <c r="C102" s="242"/>
      <c r="D102" s="310"/>
      <c r="E102" s="314" t="s">
        <v>2577</v>
      </c>
      <c r="F102" s="239" t="s">
        <v>2533</v>
      </c>
      <c r="G102" s="312">
        <v>16</v>
      </c>
      <c r="H102" s="235"/>
      <c r="I102" s="248"/>
      <c r="J102" s="235">
        <f>G102*H102</f>
        <v>0</v>
      </c>
      <c r="K102" s="311">
        <f>G102*I102</f>
        <v>0</v>
      </c>
      <c r="M102" s="247"/>
      <c r="N102" s="235"/>
      <c r="O102" s="248"/>
      <c r="Q102" s="246"/>
      <c r="R102" s="246">
        <f>O102*1.05</f>
        <v>0</v>
      </c>
    </row>
    <row r="103" spans="1:18">
      <c r="A103" s="244" t="s">
        <v>80</v>
      </c>
      <c r="B103" s="243"/>
      <c r="C103" s="242"/>
      <c r="D103" s="310"/>
      <c r="E103" s="314" t="s">
        <v>2576</v>
      </c>
      <c r="F103" s="239" t="s">
        <v>2533</v>
      </c>
      <c r="G103" s="312">
        <v>16</v>
      </c>
      <c r="H103" s="235"/>
      <c r="I103" s="248"/>
      <c r="J103" s="235">
        <f>G103*H103</f>
        <v>0</v>
      </c>
      <c r="K103" s="311">
        <f>G103*I103</f>
        <v>0</v>
      </c>
      <c r="M103" s="247"/>
      <c r="N103" s="235"/>
      <c r="O103" s="248"/>
      <c r="Q103" s="246"/>
      <c r="R103" s="246">
        <f>O103*1.05</f>
        <v>0</v>
      </c>
    </row>
    <row r="104" spans="1:18">
      <c r="A104" s="244" t="s">
        <v>226</v>
      </c>
      <c r="B104" s="243"/>
      <c r="C104" s="242"/>
      <c r="D104" s="310"/>
      <c r="E104" s="309" t="s">
        <v>2575</v>
      </c>
      <c r="F104" s="239" t="s">
        <v>2533</v>
      </c>
      <c r="G104" s="312">
        <v>4</v>
      </c>
      <c r="H104" s="235"/>
      <c r="I104" s="248"/>
      <c r="J104" s="235">
        <f>G104*H104</f>
        <v>0</v>
      </c>
      <c r="K104" s="311">
        <f>G104*I104</f>
        <v>0</v>
      </c>
      <c r="M104" s="247"/>
      <c r="N104" s="235"/>
      <c r="O104" s="248"/>
      <c r="Q104" s="246"/>
      <c r="R104" s="246">
        <f>O104*1.05</f>
        <v>0</v>
      </c>
    </row>
    <row r="105" spans="1:18">
      <c r="A105" s="244" t="s">
        <v>22</v>
      </c>
      <c r="B105" s="243"/>
      <c r="C105" s="242"/>
      <c r="D105" s="241"/>
      <c r="E105" s="240"/>
      <c r="F105" s="239"/>
      <c r="G105" s="312"/>
      <c r="H105" s="235"/>
      <c r="I105" s="248"/>
      <c r="J105" s="235"/>
      <c r="K105" s="311" t="s">
        <v>22</v>
      </c>
      <c r="N105" s="247"/>
      <c r="O105" s="247"/>
      <c r="Q105" s="246"/>
      <c r="R105" s="246"/>
    </row>
    <row r="106" spans="1:18" ht="13.5" thickBot="1">
      <c r="A106" s="233" t="s">
        <v>22</v>
      </c>
      <c r="B106" s="232"/>
      <c r="C106" s="231"/>
      <c r="D106" s="230"/>
      <c r="E106" s="397"/>
      <c r="F106" s="362"/>
      <c r="G106" s="363"/>
      <c r="H106" s="364"/>
      <c r="I106" s="365"/>
      <c r="J106" s="364"/>
      <c r="K106" s="366" t="s">
        <v>22</v>
      </c>
    </row>
    <row r="107" spans="1:18">
      <c r="A107" s="306"/>
      <c r="B107" s="306"/>
      <c r="C107" s="305"/>
      <c r="D107" s="304"/>
      <c r="E107" s="303"/>
      <c r="F107" s="302"/>
      <c r="G107" s="301"/>
      <c r="H107" s="300"/>
      <c r="I107" s="299"/>
      <c r="J107" s="298"/>
      <c r="K107" s="297"/>
    </row>
    <row r="108" spans="1:18">
      <c r="A108" s="306"/>
      <c r="B108" s="306"/>
      <c r="C108" s="305"/>
      <c r="D108" s="304"/>
      <c r="E108" s="303"/>
      <c r="F108" s="302"/>
      <c r="G108" s="301"/>
      <c r="H108" s="300"/>
      <c r="I108" s="299"/>
      <c r="J108" s="298"/>
      <c r="K108" s="297"/>
    </row>
    <row r="109" spans="1:18">
      <c r="A109" s="306"/>
      <c r="B109" s="306"/>
      <c r="C109" s="305"/>
      <c r="D109" s="304"/>
      <c r="E109" s="303"/>
      <c r="F109" s="302"/>
      <c r="G109" s="301"/>
      <c r="H109" s="300"/>
      <c r="I109" s="299"/>
      <c r="J109" s="298"/>
      <c r="K109" s="297"/>
    </row>
    <row r="110" spans="1:18">
      <c r="A110" s="306"/>
      <c r="B110" s="306"/>
      <c r="C110" s="305"/>
      <c r="D110" s="304"/>
      <c r="E110" s="303"/>
      <c r="F110" s="302"/>
      <c r="G110" s="301"/>
      <c r="H110" s="300"/>
      <c r="I110" s="299"/>
      <c r="J110" s="298"/>
      <c r="K110" s="297"/>
    </row>
    <row r="111" spans="1:18" ht="13.5" thickBot="1"/>
    <row r="112" spans="1:18">
      <c r="A112" s="723" t="s">
        <v>2574</v>
      </c>
      <c r="B112" s="294" t="s">
        <v>2573</v>
      </c>
      <c r="C112" s="294" t="s">
        <v>2572</v>
      </c>
      <c r="D112" s="295" t="s">
        <v>2571</v>
      </c>
      <c r="E112" s="725" t="s">
        <v>2570</v>
      </c>
      <c r="F112" s="294" t="s">
        <v>2569</v>
      </c>
      <c r="G112" s="293" t="s">
        <v>2568</v>
      </c>
      <c r="H112" s="727" t="s">
        <v>2567</v>
      </c>
      <c r="I112" s="728"/>
      <c r="J112" s="727" t="s">
        <v>2566</v>
      </c>
      <c r="K112" s="729"/>
    </row>
    <row r="113" spans="1:18" ht="13.5" thickBot="1">
      <c r="A113" s="724"/>
      <c r="B113" s="292" t="s">
        <v>2565</v>
      </c>
      <c r="C113" s="292" t="s">
        <v>2564</v>
      </c>
      <c r="D113" s="292" t="s">
        <v>22</v>
      </c>
      <c r="E113" s="726"/>
      <c r="F113" s="292" t="s">
        <v>2563</v>
      </c>
      <c r="G113" s="291" t="s">
        <v>2562</v>
      </c>
      <c r="H113" s="289" t="s">
        <v>2561</v>
      </c>
      <c r="I113" s="290" t="s">
        <v>2560</v>
      </c>
      <c r="J113" s="289" t="s">
        <v>2561</v>
      </c>
      <c r="K113" s="288" t="s">
        <v>2560</v>
      </c>
      <c r="N113" s="267"/>
    </row>
    <row r="114" spans="1:18">
      <c r="A114" s="262" t="s">
        <v>22</v>
      </c>
      <c r="B114" s="261"/>
      <c r="C114" s="260" t="s">
        <v>22</v>
      </c>
      <c r="D114" s="275" t="s">
        <v>22</v>
      </c>
      <c r="E114" s="282" t="s">
        <v>2559</v>
      </c>
      <c r="F114" s="281"/>
      <c r="G114" s="280"/>
      <c r="H114" s="279"/>
      <c r="I114" s="278"/>
      <c r="J114" s="277"/>
      <c r="K114" s="276"/>
      <c r="N114" s="267"/>
      <c r="R114" s="287"/>
    </row>
    <row r="115" spans="1:18">
      <c r="A115" s="262">
        <v>1</v>
      </c>
      <c r="B115" s="261"/>
      <c r="C115" s="260" t="s">
        <v>22</v>
      </c>
      <c r="D115" s="275" t="s">
        <v>22</v>
      </c>
      <c r="E115" s="270" t="s">
        <v>2558</v>
      </c>
      <c r="F115" s="274" t="s">
        <v>2556</v>
      </c>
      <c r="G115" s="273">
        <v>0.63500000000000001</v>
      </c>
      <c r="H115" s="268"/>
      <c r="I115" s="267"/>
      <c r="J115" s="235">
        <f t="shared" ref="J115:J134" si="8">G115*H115</f>
        <v>0</v>
      </c>
      <c r="K115" s="266">
        <f t="shared" ref="K115:K126" si="9">G115*I115</f>
        <v>0</v>
      </c>
      <c r="N115" s="267"/>
    </row>
    <row r="116" spans="1:18">
      <c r="A116" s="262">
        <v>2</v>
      </c>
      <c r="B116" s="261" t="s">
        <v>22</v>
      </c>
      <c r="C116" s="260" t="s">
        <v>22</v>
      </c>
      <c r="D116" s="272" t="s">
        <v>22</v>
      </c>
      <c r="E116" s="270" t="s">
        <v>2557</v>
      </c>
      <c r="F116" s="274" t="s">
        <v>2556</v>
      </c>
      <c r="G116" s="273">
        <v>0.56000000000000005</v>
      </c>
      <c r="H116" s="268"/>
      <c r="I116" s="267"/>
      <c r="J116" s="235">
        <f t="shared" si="8"/>
        <v>0</v>
      </c>
      <c r="K116" s="266">
        <f t="shared" si="9"/>
        <v>0</v>
      </c>
      <c r="N116" s="267"/>
      <c r="R116" s="246"/>
    </row>
    <row r="117" spans="1:18">
      <c r="A117" s="262">
        <v>3</v>
      </c>
      <c r="B117" s="261"/>
      <c r="C117" s="260" t="s">
        <v>22</v>
      </c>
      <c r="D117" s="263" t="s">
        <v>22</v>
      </c>
      <c r="E117" s="270" t="s">
        <v>2554</v>
      </c>
      <c r="F117" s="239" t="s">
        <v>2536</v>
      </c>
      <c r="G117" s="269">
        <v>6</v>
      </c>
      <c r="H117" s="268"/>
      <c r="I117" s="267"/>
      <c r="J117" s="235">
        <f t="shared" si="8"/>
        <v>0</v>
      </c>
      <c r="K117" s="266">
        <f t="shared" si="9"/>
        <v>0</v>
      </c>
      <c r="N117" s="267"/>
      <c r="R117" s="246"/>
    </row>
    <row r="118" spans="1:18">
      <c r="A118" s="262">
        <v>4</v>
      </c>
      <c r="B118" s="261"/>
      <c r="C118" s="260"/>
      <c r="D118" s="263"/>
      <c r="E118" s="270" t="s">
        <v>2553</v>
      </c>
      <c r="F118" s="239" t="s">
        <v>2536</v>
      </c>
      <c r="G118" s="269">
        <v>23</v>
      </c>
      <c r="H118" s="268"/>
      <c r="I118" s="267"/>
      <c r="J118" s="235">
        <f t="shared" si="8"/>
        <v>0</v>
      </c>
      <c r="K118" s="266">
        <f t="shared" si="9"/>
        <v>0</v>
      </c>
      <c r="N118" s="267"/>
      <c r="R118" s="246"/>
    </row>
    <row r="119" spans="1:18" ht="12.75" customHeight="1">
      <c r="A119" s="262">
        <v>5</v>
      </c>
      <c r="B119" s="261"/>
      <c r="C119" s="260" t="s">
        <v>22</v>
      </c>
      <c r="D119" s="263" t="s">
        <v>22</v>
      </c>
      <c r="E119" s="270" t="s">
        <v>2552</v>
      </c>
      <c r="F119" s="239" t="s">
        <v>249</v>
      </c>
      <c r="G119" s="269">
        <v>38</v>
      </c>
      <c r="H119" s="268"/>
      <c r="I119" s="267"/>
      <c r="J119" s="235">
        <f t="shared" si="8"/>
        <v>0</v>
      </c>
      <c r="K119" s="266">
        <f t="shared" si="9"/>
        <v>0</v>
      </c>
      <c r="N119" s="267"/>
      <c r="R119" s="246"/>
    </row>
    <row r="120" spans="1:18">
      <c r="A120" s="262">
        <v>6</v>
      </c>
      <c r="B120" s="261"/>
      <c r="C120" s="260"/>
      <c r="D120" s="263"/>
      <c r="E120" s="270" t="s">
        <v>2551</v>
      </c>
      <c r="F120" s="239" t="s">
        <v>2536</v>
      </c>
      <c r="G120" s="269">
        <v>23</v>
      </c>
      <c r="H120" s="268"/>
      <c r="I120" s="267"/>
      <c r="J120" s="235">
        <f t="shared" si="8"/>
        <v>0</v>
      </c>
      <c r="K120" s="266">
        <f t="shared" si="9"/>
        <v>0</v>
      </c>
      <c r="N120" s="259"/>
      <c r="R120" s="246"/>
    </row>
    <row r="121" spans="1:18">
      <c r="A121" s="262">
        <v>7</v>
      </c>
      <c r="B121" s="261"/>
      <c r="C121" s="260"/>
      <c r="D121" s="263"/>
      <c r="E121" s="270" t="s">
        <v>2550</v>
      </c>
      <c r="F121" s="239" t="s">
        <v>2536</v>
      </c>
      <c r="G121" s="269">
        <v>23</v>
      </c>
      <c r="H121" s="268"/>
      <c r="I121" s="267"/>
      <c r="J121" s="235">
        <f t="shared" si="8"/>
        <v>0</v>
      </c>
      <c r="K121" s="266">
        <f t="shared" si="9"/>
        <v>0</v>
      </c>
      <c r="N121" s="380"/>
      <c r="R121" s="246"/>
    </row>
    <row r="122" spans="1:18">
      <c r="A122" s="262">
        <v>8</v>
      </c>
      <c r="B122" s="261"/>
      <c r="C122" s="260"/>
      <c r="D122" s="263"/>
      <c r="E122" s="240" t="s">
        <v>2549</v>
      </c>
      <c r="F122" s="239" t="s">
        <v>249</v>
      </c>
      <c r="G122" s="238">
        <v>30</v>
      </c>
      <c r="H122" s="237"/>
      <c r="I122" s="259"/>
      <c r="J122" s="235">
        <f t="shared" si="8"/>
        <v>0</v>
      </c>
      <c r="K122" s="234">
        <f t="shared" si="9"/>
        <v>0</v>
      </c>
      <c r="N122" s="380"/>
      <c r="R122" s="246"/>
    </row>
    <row r="123" spans="1:18">
      <c r="A123" s="262">
        <v>9</v>
      </c>
      <c r="B123" s="261"/>
      <c r="C123" s="260"/>
      <c r="D123" s="263"/>
      <c r="E123" s="240" t="s">
        <v>2548</v>
      </c>
      <c r="F123" s="239" t="s">
        <v>249</v>
      </c>
      <c r="G123" s="238">
        <v>330</v>
      </c>
      <c r="H123" s="237"/>
      <c r="I123" s="380"/>
      <c r="J123" s="235">
        <f t="shared" si="8"/>
        <v>0</v>
      </c>
      <c r="K123" s="234">
        <f t="shared" si="9"/>
        <v>0</v>
      </c>
      <c r="N123" s="259"/>
      <c r="R123" s="246"/>
    </row>
    <row r="124" spans="1:18">
      <c r="A124" s="262">
        <v>10</v>
      </c>
      <c r="B124" s="261"/>
      <c r="C124" s="260"/>
      <c r="D124" s="263"/>
      <c r="E124" s="240" t="s">
        <v>2619</v>
      </c>
      <c r="F124" s="239" t="s">
        <v>249</v>
      </c>
      <c r="G124" s="238">
        <v>305</v>
      </c>
      <c r="H124" s="237"/>
      <c r="I124" s="380"/>
      <c r="J124" s="235">
        <f t="shared" si="8"/>
        <v>0</v>
      </c>
      <c r="K124" s="234">
        <f t="shared" si="9"/>
        <v>0</v>
      </c>
      <c r="N124" s="380"/>
      <c r="R124" s="246"/>
    </row>
    <row r="125" spans="1:18">
      <c r="A125" s="262">
        <v>11</v>
      </c>
      <c r="B125" s="261"/>
      <c r="C125" s="260"/>
      <c r="D125" s="263"/>
      <c r="E125" s="240" t="s">
        <v>2546</v>
      </c>
      <c r="F125" s="239" t="s">
        <v>249</v>
      </c>
      <c r="G125" s="238">
        <v>635</v>
      </c>
      <c r="H125" s="237"/>
      <c r="I125" s="259"/>
      <c r="J125" s="235">
        <f t="shared" si="8"/>
        <v>0</v>
      </c>
      <c r="K125" s="234">
        <f t="shared" si="9"/>
        <v>0</v>
      </c>
      <c r="N125" s="259"/>
      <c r="R125" s="246"/>
    </row>
    <row r="126" spans="1:18">
      <c r="A126" s="262">
        <v>12</v>
      </c>
      <c r="B126" s="261"/>
      <c r="C126" s="260"/>
      <c r="D126" s="263"/>
      <c r="E126" s="382" t="s">
        <v>2545</v>
      </c>
      <c r="F126" s="383" t="s">
        <v>2533</v>
      </c>
      <c r="G126" s="384">
        <v>2</v>
      </c>
      <c r="H126" s="385"/>
      <c r="I126" s="380"/>
      <c r="J126" s="235">
        <f t="shared" si="8"/>
        <v>0</v>
      </c>
      <c r="K126" s="386">
        <f t="shared" si="9"/>
        <v>0</v>
      </c>
      <c r="N126" s="259"/>
      <c r="R126" s="246"/>
    </row>
    <row r="127" spans="1:18" ht="12.75" customHeight="1">
      <c r="A127" s="262">
        <v>13</v>
      </c>
      <c r="B127" s="261"/>
      <c r="C127" s="260"/>
      <c r="D127" s="263"/>
      <c r="E127" s="240" t="s">
        <v>2544</v>
      </c>
      <c r="F127" s="239" t="s">
        <v>22</v>
      </c>
      <c r="G127" s="238"/>
      <c r="H127" s="237"/>
      <c r="I127" s="259"/>
      <c r="J127" s="235">
        <f t="shared" si="8"/>
        <v>0</v>
      </c>
      <c r="K127" s="234" t="s">
        <v>22</v>
      </c>
      <c r="N127" s="259"/>
      <c r="R127" s="246"/>
    </row>
    <row r="128" spans="1:18">
      <c r="A128" s="262" t="s">
        <v>22</v>
      </c>
      <c r="B128" s="261"/>
      <c r="C128" s="260"/>
      <c r="D128" s="263"/>
      <c r="E128" s="240" t="s">
        <v>2543</v>
      </c>
      <c r="F128" s="239" t="s">
        <v>2533</v>
      </c>
      <c r="G128" s="238">
        <v>3</v>
      </c>
      <c r="H128" s="237"/>
      <c r="I128" s="259"/>
      <c r="J128" s="235">
        <f t="shared" si="8"/>
        <v>0</v>
      </c>
      <c r="K128" s="234">
        <f>G128*I128</f>
        <v>0</v>
      </c>
      <c r="N128" s="380"/>
      <c r="R128" s="246"/>
    </row>
    <row r="129" spans="1:18">
      <c r="A129" s="262">
        <v>14</v>
      </c>
      <c r="B129" s="261"/>
      <c r="C129" s="260" t="s">
        <v>22</v>
      </c>
      <c r="D129" s="241" t="s">
        <v>22</v>
      </c>
      <c r="E129" s="240" t="s">
        <v>2539</v>
      </c>
      <c r="F129" s="239" t="s">
        <v>249</v>
      </c>
      <c r="G129" s="238">
        <v>85</v>
      </c>
      <c r="H129" s="237"/>
      <c r="I129" s="259"/>
      <c r="J129" s="235">
        <f t="shared" si="8"/>
        <v>0</v>
      </c>
      <c r="K129" s="234">
        <f>G129*I129</f>
        <v>0</v>
      </c>
      <c r="N129" s="248"/>
      <c r="R129" s="246"/>
    </row>
    <row r="130" spans="1:18">
      <c r="A130" s="262">
        <v>15</v>
      </c>
      <c r="B130" s="261"/>
      <c r="C130" s="260"/>
      <c r="D130" s="241"/>
      <c r="E130" s="382" t="s">
        <v>2538</v>
      </c>
      <c r="F130" s="383" t="s">
        <v>249</v>
      </c>
      <c r="G130" s="384">
        <v>85</v>
      </c>
      <c r="H130" s="387"/>
      <c r="I130" s="380"/>
      <c r="J130" s="235">
        <f t="shared" si="8"/>
        <v>0</v>
      </c>
      <c r="K130" s="388">
        <f>G130*I130</f>
        <v>0</v>
      </c>
      <c r="N130" s="381"/>
      <c r="O130" s="258"/>
      <c r="R130" s="246"/>
    </row>
    <row r="131" spans="1:18">
      <c r="A131" s="257">
        <v>16</v>
      </c>
      <c r="B131" s="243"/>
      <c r="C131" s="256"/>
      <c r="D131" s="241" t="s">
        <v>22</v>
      </c>
      <c r="E131" s="240" t="s">
        <v>2537</v>
      </c>
      <c r="F131" s="239" t="s">
        <v>2536</v>
      </c>
      <c r="G131" s="238">
        <v>207</v>
      </c>
      <c r="H131" s="237"/>
      <c r="I131" s="248"/>
      <c r="J131" s="235">
        <f t="shared" si="8"/>
        <v>0</v>
      </c>
      <c r="K131" s="234">
        <f>G131*I131</f>
        <v>0</v>
      </c>
      <c r="N131" s="247"/>
      <c r="O131" s="381"/>
      <c r="R131" s="246"/>
    </row>
    <row r="132" spans="1:18">
      <c r="A132" s="244" t="s">
        <v>22</v>
      </c>
      <c r="B132" s="243"/>
      <c r="C132" s="242"/>
      <c r="D132" s="241"/>
      <c r="E132" s="240"/>
      <c r="F132" s="239"/>
      <c r="G132" s="238"/>
      <c r="H132" s="237"/>
      <c r="I132" s="236"/>
      <c r="J132" s="235">
        <f t="shared" si="8"/>
        <v>0</v>
      </c>
      <c r="K132" s="234"/>
      <c r="O132" s="247"/>
      <c r="R132" s="246"/>
    </row>
    <row r="133" spans="1:18">
      <c r="A133" s="257" t="s">
        <v>22</v>
      </c>
      <c r="B133" s="243"/>
      <c r="C133" s="256" t="s">
        <v>22</v>
      </c>
      <c r="D133" s="241" t="s">
        <v>22</v>
      </c>
      <c r="E133" s="245" t="s">
        <v>2535</v>
      </c>
      <c r="F133" s="239"/>
      <c r="G133" s="238"/>
      <c r="H133" s="237"/>
      <c r="I133" s="236"/>
      <c r="J133" s="235">
        <f t="shared" si="8"/>
        <v>0</v>
      </c>
      <c r="K133" s="234"/>
    </row>
    <row r="134" spans="1:18">
      <c r="A134" s="244" t="s">
        <v>78</v>
      </c>
      <c r="B134" s="243"/>
      <c r="C134" s="242"/>
      <c r="D134" s="241"/>
      <c r="E134" s="240" t="s">
        <v>2534</v>
      </c>
      <c r="F134" s="239" t="s">
        <v>2533</v>
      </c>
      <c r="G134" s="238">
        <v>1</v>
      </c>
      <c r="H134" s="237"/>
      <c r="I134" s="236"/>
      <c r="J134" s="235">
        <f t="shared" si="8"/>
        <v>0</v>
      </c>
      <c r="K134" s="234">
        <f>G134*I134</f>
        <v>0</v>
      </c>
    </row>
    <row r="135" spans="1:18" ht="13.5" thickBot="1">
      <c r="A135" s="233" t="s">
        <v>22</v>
      </c>
      <c r="B135" s="232"/>
      <c r="C135" s="231"/>
      <c r="D135" s="230"/>
      <c r="E135" s="397"/>
      <c r="F135" s="362"/>
      <c r="G135" s="363"/>
      <c r="H135" s="364"/>
      <c r="I135" s="365"/>
      <c r="J135" s="364"/>
      <c r="K135" s="366" t="s">
        <v>22</v>
      </c>
    </row>
    <row r="138" spans="1:18" ht="13.5" thickBot="1"/>
    <row r="139" spans="1:18">
      <c r="A139" s="398"/>
      <c r="B139" s="399"/>
      <c r="C139" s="399"/>
      <c r="D139" s="399"/>
      <c r="E139" s="399"/>
      <c r="F139" s="400" t="s">
        <v>22</v>
      </c>
      <c r="G139" s="401"/>
      <c r="H139" s="402" t="s">
        <v>2532</v>
      </c>
      <c r="I139" s="403">
        <f>SUM(J83:J135)</f>
        <v>0</v>
      </c>
    </row>
    <row r="140" spans="1:18" ht="13.5" thickBot="1">
      <c r="A140" s="404"/>
      <c r="B140" s="405"/>
      <c r="C140" s="405"/>
      <c r="D140" s="405"/>
      <c r="E140" s="405"/>
      <c r="F140" s="405"/>
      <c r="G140" s="406"/>
      <c r="H140" s="407" t="s">
        <v>2531</v>
      </c>
      <c r="I140" s="408">
        <f>SUM(K83:K137)</f>
        <v>0</v>
      </c>
    </row>
    <row r="141" spans="1:18" ht="14.25" thickTop="1" thickBot="1">
      <c r="A141" s="409"/>
      <c r="B141" s="410"/>
      <c r="C141" s="410"/>
      <c r="D141" s="410"/>
      <c r="E141" s="410"/>
      <c r="F141" s="410"/>
      <c r="G141" s="411"/>
      <c r="H141" s="412" t="s">
        <v>2530</v>
      </c>
      <c r="I141" s="413">
        <f>SUM(I139:I140)</f>
        <v>0</v>
      </c>
    </row>
  </sheetData>
  <mergeCells count="16">
    <mergeCell ref="A9:A10"/>
    <mergeCell ref="E9:E10"/>
    <mergeCell ref="H9:I9"/>
    <mergeCell ref="J9:K9"/>
    <mergeCell ref="A42:A43"/>
    <mergeCell ref="E42:E43"/>
    <mergeCell ref="H42:I42"/>
    <mergeCell ref="J42:K42"/>
    <mergeCell ref="A80:A81"/>
    <mergeCell ref="E80:E81"/>
    <mergeCell ref="H80:I80"/>
    <mergeCell ref="J80:K80"/>
    <mergeCell ref="A112:A113"/>
    <mergeCell ref="E112:E113"/>
    <mergeCell ref="H112:I112"/>
    <mergeCell ref="J112:K11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M126"/>
  <sheetViews>
    <sheetView showGridLines="0" topLeftCell="A107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128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1783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1796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1783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SO_03.4 - Přípojka NN k napojovacímu bodu č.4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1785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1786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721" t="str">
        <f>E7</f>
        <v>Kanalizace Dvůr Králové nad Labem - Verdek</v>
      </c>
      <c r="F110" s="722"/>
      <c r="G110" s="722"/>
      <c r="H110" s="722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721" t="s">
        <v>1783</v>
      </c>
      <c r="F112" s="720"/>
      <c r="G112" s="720"/>
      <c r="H112" s="72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712" t="str">
        <f>E11</f>
        <v>SO_03.4 - Přípojka NN k napojovacímu bodu č.4</v>
      </c>
      <c r="F114" s="720"/>
      <c r="G114" s="720"/>
      <c r="H114" s="72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45764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1787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1788</v>
      </c>
      <c r="F124" s="145" t="s">
        <v>1789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1794</v>
      </c>
      <c r="F125" s="150" t="s">
        <v>1791</v>
      </c>
      <c r="G125" s="151" t="s">
        <v>612</v>
      </c>
      <c r="H125" s="152">
        <v>1</v>
      </c>
      <c r="I125" s="153">
        <f>'Bod č.4'!J73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510</v>
      </c>
      <c r="BM125" s="159" t="s">
        <v>1792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691DF-D61B-4CE4-8C33-49FD779CC6E0}">
  <dimension ref="A1:Q73"/>
  <sheetViews>
    <sheetView workbookViewId="0">
      <selection activeCell="H12" sqref="H12:I34"/>
    </sheetView>
  </sheetViews>
  <sheetFormatPr defaultColWidth="10.6640625" defaultRowHeight="12.75"/>
  <cols>
    <col min="1" max="1" width="6.33203125" style="414" customWidth="1"/>
    <col min="2" max="3" width="8.33203125" style="414" customWidth="1"/>
    <col min="4" max="4" width="12.1640625" style="414" customWidth="1"/>
    <col min="5" max="5" width="60.5" style="414" customWidth="1"/>
    <col min="6" max="6" width="8.33203125" style="414" customWidth="1"/>
    <col min="7" max="7" width="10.6640625" style="414"/>
    <col min="8" max="11" width="10.1640625" style="414" customWidth="1"/>
    <col min="12" max="16384" width="10.6640625" style="414"/>
  </cols>
  <sheetData>
    <row r="1" spans="1:17" ht="15.75">
      <c r="E1" s="415" t="s">
        <v>2603</v>
      </c>
    </row>
    <row r="2" spans="1:17" ht="14.25">
      <c r="B2" s="414" t="s">
        <v>13</v>
      </c>
      <c r="C2" s="416" t="s">
        <v>2602</v>
      </c>
      <c r="D2" s="416"/>
      <c r="E2" s="416"/>
    </row>
    <row r="3" spans="1:17" ht="15">
      <c r="B3" s="414" t="s">
        <v>178</v>
      </c>
      <c r="C3" s="417" t="s">
        <v>2601</v>
      </c>
      <c r="D3" s="417"/>
      <c r="E3" s="417"/>
    </row>
    <row r="4" spans="1:17" ht="12" customHeight="1">
      <c r="C4" s="417" t="s">
        <v>2620</v>
      </c>
      <c r="D4" s="417"/>
      <c r="E4" s="417"/>
    </row>
    <row r="5" spans="1:17" ht="12" customHeight="1">
      <c r="B5" s="414" t="s">
        <v>17</v>
      </c>
      <c r="C5" s="417"/>
      <c r="D5" s="417"/>
      <c r="E5" s="417"/>
      <c r="J5" s="418"/>
      <c r="K5" s="419"/>
    </row>
    <row r="6" spans="1:17" ht="12" customHeight="1">
      <c r="B6" s="414" t="s">
        <v>20</v>
      </c>
      <c r="C6" s="417"/>
      <c r="D6" s="417"/>
      <c r="E6" s="417"/>
      <c r="J6" s="418" t="s">
        <v>25</v>
      </c>
      <c r="K6" s="418" t="s">
        <v>2599</v>
      </c>
    </row>
    <row r="7" spans="1:17" ht="12" customHeight="1">
      <c r="A7" s="420"/>
      <c r="B7" s="420" t="s">
        <v>2598</v>
      </c>
      <c r="C7" s="420"/>
      <c r="D7" s="420" t="s">
        <v>22</v>
      </c>
      <c r="E7" s="420"/>
      <c r="F7" s="420"/>
      <c r="G7" s="420"/>
      <c r="H7" s="421"/>
      <c r="I7" s="421"/>
      <c r="J7" s="421"/>
      <c r="K7" s="421"/>
      <c r="L7" s="420"/>
    </row>
    <row r="9" spans="1:17" ht="13.5" thickBot="1">
      <c r="A9" s="730" t="s">
        <v>2574</v>
      </c>
      <c r="B9" s="422" t="s">
        <v>2573</v>
      </c>
      <c r="C9" s="422" t="s">
        <v>2572</v>
      </c>
      <c r="D9" s="422" t="s">
        <v>2571</v>
      </c>
      <c r="E9" s="731" t="s">
        <v>2570</v>
      </c>
      <c r="F9" s="422" t="s">
        <v>2569</v>
      </c>
      <c r="G9" s="423" t="s">
        <v>2568</v>
      </c>
      <c r="H9" s="732" t="s">
        <v>2567</v>
      </c>
      <c r="I9" s="732"/>
      <c r="J9" s="733" t="s">
        <v>2566</v>
      </c>
      <c r="K9" s="733"/>
    </row>
    <row r="10" spans="1:17" ht="13.5" thickBot="1">
      <c r="A10" s="730"/>
      <c r="B10" s="424" t="s">
        <v>2565</v>
      </c>
      <c r="C10" s="424" t="s">
        <v>2564</v>
      </c>
      <c r="D10" s="424" t="s">
        <v>22</v>
      </c>
      <c r="E10" s="731"/>
      <c r="F10" s="424" t="s">
        <v>2563</v>
      </c>
      <c r="G10" s="425" t="s">
        <v>2562</v>
      </c>
      <c r="H10" s="426" t="s">
        <v>2561</v>
      </c>
      <c r="I10" s="427" t="s">
        <v>2560</v>
      </c>
      <c r="J10" s="426" t="s">
        <v>2561</v>
      </c>
      <c r="K10" s="428" t="s">
        <v>2560</v>
      </c>
      <c r="M10" s="429"/>
      <c r="N10" s="430"/>
      <c r="P10" s="429"/>
      <c r="Q10" s="430"/>
    </row>
    <row r="11" spans="1:17">
      <c r="A11" s="431"/>
      <c r="B11" s="432"/>
      <c r="C11" s="433"/>
      <c r="D11" s="434"/>
      <c r="E11" s="435" t="s">
        <v>2621</v>
      </c>
      <c r="F11" s="436" t="s">
        <v>22</v>
      </c>
      <c r="G11" s="437"/>
      <c r="H11" s="438"/>
      <c r="I11" s="439"/>
      <c r="J11" s="438"/>
      <c r="K11" s="440"/>
      <c r="M11" s="441"/>
      <c r="N11" s="441"/>
    </row>
    <row r="12" spans="1:17">
      <c r="A12" s="442">
        <v>1</v>
      </c>
      <c r="B12" s="443"/>
      <c r="C12" s="444" t="s">
        <v>22</v>
      </c>
      <c r="D12" s="445" t="s">
        <v>22</v>
      </c>
      <c r="E12" s="446" t="s">
        <v>2622</v>
      </c>
      <c r="F12" s="447" t="s">
        <v>249</v>
      </c>
      <c r="G12" s="448">
        <v>56</v>
      </c>
      <c r="H12" s="449"/>
      <c r="I12" s="450"/>
      <c r="J12" s="449">
        <f t="shared" ref="J12:J18" si="0">G12*H12</f>
        <v>0</v>
      </c>
      <c r="K12" s="451">
        <f t="shared" ref="K12:K18" si="1">G12*I12</f>
        <v>0</v>
      </c>
      <c r="M12" s="329"/>
      <c r="N12" s="329"/>
      <c r="O12" s="329"/>
      <c r="P12" s="452"/>
      <c r="Q12" s="452"/>
    </row>
    <row r="13" spans="1:17">
      <c r="A13" s="442">
        <v>2</v>
      </c>
      <c r="B13" s="443"/>
      <c r="C13" s="444" t="s">
        <v>22</v>
      </c>
      <c r="D13" s="453" t="s">
        <v>22</v>
      </c>
      <c r="E13" s="454" t="s">
        <v>2623</v>
      </c>
      <c r="F13" s="455" t="s">
        <v>249</v>
      </c>
      <c r="G13" s="456">
        <v>252</v>
      </c>
      <c r="H13" s="457"/>
      <c r="I13" s="458"/>
      <c r="J13" s="457">
        <f t="shared" si="0"/>
        <v>0</v>
      </c>
      <c r="K13" s="459">
        <f t="shared" si="1"/>
        <v>0</v>
      </c>
      <c r="M13" s="460"/>
      <c r="N13" s="460"/>
      <c r="O13" s="460"/>
      <c r="P13" s="452"/>
      <c r="Q13" s="452"/>
    </row>
    <row r="14" spans="1:17">
      <c r="A14" s="442">
        <v>3</v>
      </c>
      <c r="B14" s="443" t="s">
        <v>22</v>
      </c>
      <c r="C14" s="444" t="s">
        <v>22</v>
      </c>
      <c r="D14" s="461" t="s">
        <v>22</v>
      </c>
      <c r="E14" s="454" t="s">
        <v>2624</v>
      </c>
      <c r="F14" s="447" t="s">
        <v>249</v>
      </c>
      <c r="G14" s="462">
        <v>145</v>
      </c>
      <c r="H14" s="449"/>
      <c r="I14" s="463"/>
      <c r="J14" s="449">
        <f t="shared" si="0"/>
        <v>0</v>
      </c>
      <c r="K14" s="451">
        <f t="shared" si="1"/>
        <v>0</v>
      </c>
      <c r="M14" s="329"/>
      <c r="N14" s="329"/>
      <c r="O14" s="315"/>
      <c r="P14" s="452"/>
      <c r="Q14" s="452"/>
    </row>
    <row r="15" spans="1:17">
      <c r="A15" s="442">
        <v>4</v>
      </c>
      <c r="B15" s="443"/>
      <c r="C15" s="444" t="s">
        <v>22</v>
      </c>
      <c r="D15" s="464" t="s">
        <v>22</v>
      </c>
      <c r="E15" s="465" t="s">
        <v>2606</v>
      </c>
      <c r="F15" s="466" t="s">
        <v>2533</v>
      </c>
      <c r="G15" s="467">
        <v>3</v>
      </c>
      <c r="H15" s="468"/>
      <c r="I15" s="469"/>
      <c r="J15" s="468">
        <f t="shared" si="0"/>
        <v>0</v>
      </c>
      <c r="K15" s="470">
        <f t="shared" si="1"/>
        <v>0</v>
      </c>
      <c r="M15" s="441"/>
      <c r="N15" s="441"/>
      <c r="O15" s="441"/>
      <c r="P15" s="452"/>
      <c r="Q15" s="452"/>
    </row>
    <row r="16" spans="1:17">
      <c r="A16" s="442">
        <v>5</v>
      </c>
      <c r="B16" s="443"/>
      <c r="C16" s="444"/>
      <c r="D16" s="464"/>
      <c r="E16" s="465" t="s">
        <v>2592</v>
      </c>
      <c r="F16" s="466" t="s">
        <v>2533</v>
      </c>
      <c r="G16" s="467">
        <v>3</v>
      </c>
      <c r="H16" s="468"/>
      <c r="I16" s="469"/>
      <c r="J16" s="468">
        <f t="shared" si="0"/>
        <v>0</v>
      </c>
      <c r="K16" s="470">
        <f t="shared" si="1"/>
        <v>0</v>
      </c>
      <c r="M16" s="441"/>
      <c r="N16" s="441"/>
      <c r="O16" s="441"/>
      <c r="P16" s="452"/>
      <c r="Q16" s="452"/>
    </row>
    <row r="17" spans="1:17">
      <c r="A17" s="442">
        <v>6</v>
      </c>
      <c r="B17" s="443"/>
      <c r="C17" s="444"/>
      <c r="D17" s="464"/>
      <c r="E17" s="465" t="s">
        <v>2591</v>
      </c>
      <c r="F17" s="466" t="s">
        <v>2533</v>
      </c>
      <c r="G17" s="467">
        <v>3</v>
      </c>
      <c r="H17" s="468"/>
      <c r="I17" s="469"/>
      <c r="J17" s="468">
        <f t="shared" si="0"/>
        <v>0</v>
      </c>
      <c r="K17" s="470">
        <f t="shared" si="1"/>
        <v>0</v>
      </c>
      <c r="M17" s="441"/>
      <c r="N17" s="441"/>
      <c r="O17" s="441"/>
      <c r="P17" s="452"/>
      <c r="Q17" s="452"/>
    </row>
    <row r="18" spans="1:17">
      <c r="A18" s="442">
        <v>7</v>
      </c>
      <c r="B18" s="443"/>
      <c r="C18" s="444"/>
      <c r="D18" s="464"/>
      <c r="E18" s="465" t="s">
        <v>2607</v>
      </c>
      <c r="F18" s="466" t="s">
        <v>2533</v>
      </c>
      <c r="G18" s="467">
        <v>1</v>
      </c>
      <c r="H18" s="468"/>
      <c r="I18" s="469"/>
      <c r="J18" s="468">
        <f t="shared" si="0"/>
        <v>0</v>
      </c>
      <c r="K18" s="470">
        <f t="shared" si="1"/>
        <v>0</v>
      </c>
      <c r="M18" s="441"/>
      <c r="N18" s="441"/>
      <c r="O18" s="441"/>
      <c r="P18" s="452"/>
      <c r="Q18" s="452"/>
    </row>
    <row r="19" spans="1:17">
      <c r="A19" s="442">
        <v>8</v>
      </c>
      <c r="B19" s="443"/>
      <c r="C19" s="444"/>
      <c r="D19" s="464"/>
      <c r="E19" s="465" t="s">
        <v>2589</v>
      </c>
      <c r="F19" s="466" t="s">
        <v>22</v>
      </c>
      <c r="G19" s="467" t="s">
        <v>22</v>
      </c>
      <c r="H19" s="468"/>
      <c r="I19" s="469"/>
      <c r="J19" s="468" t="s">
        <v>22</v>
      </c>
      <c r="K19" s="470" t="s">
        <v>22</v>
      </c>
      <c r="M19" s="441"/>
      <c r="N19" s="441"/>
      <c r="O19" s="441"/>
      <c r="P19" s="452"/>
      <c r="Q19" s="452"/>
    </row>
    <row r="20" spans="1:17">
      <c r="A20" s="442" t="s">
        <v>22</v>
      </c>
      <c r="B20" s="443"/>
      <c r="C20" s="444" t="s">
        <v>22</v>
      </c>
      <c r="D20" s="464" t="s">
        <v>22</v>
      </c>
      <c r="E20" s="465" t="s">
        <v>2588</v>
      </c>
      <c r="F20" s="466" t="s">
        <v>2533</v>
      </c>
      <c r="G20" s="467">
        <v>1</v>
      </c>
      <c r="H20" s="468"/>
      <c r="I20" s="469"/>
      <c r="J20" s="468">
        <f>G20*H20</f>
        <v>0</v>
      </c>
      <c r="K20" s="470">
        <f>G20*I20</f>
        <v>0</v>
      </c>
      <c r="M20" s="441"/>
      <c r="N20" s="441"/>
      <c r="O20" s="441"/>
      <c r="P20" s="452"/>
      <c r="Q20" s="452"/>
    </row>
    <row r="21" spans="1:17">
      <c r="A21" s="442">
        <v>9</v>
      </c>
      <c r="B21" s="443"/>
      <c r="C21" s="444"/>
      <c r="D21" s="464"/>
      <c r="E21" s="465" t="s">
        <v>2608</v>
      </c>
      <c r="F21" s="466" t="s">
        <v>22</v>
      </c>
      <c r="G21" s="467" t="s">
        <v>22</v>
      </c>
      <c r="H21" s="468"/>
      <c r="I21" s="469"/>
      <c r="J21" s="468" t="s">
        <v>22</v>
      </c>
      <c r="K21" s="470" t="s">
        <v>22</v>
      </c>
      <c r="M21" s="441"/>
      <c r="N21" s="441"/>
      <c r="O21" s="441"/>
      <c r="P21" s="452"/>
      <c r="Q21" s="452"/>
    </row>
    <row r="22" spans="1:17">
      <c r="A22" s="442" t="s">
        <v>22</v>
      </c>
      <c r="B22" s="443"/>
      <c r="C22" s="444"/>
      <c r="D22" s="464"/>
      <c r="E22" s="465" t="s">
        <v>2586</v>
      </c>
      <c r="F22" s="466" t="s">
        <v>2533</v>
      </c>
      <c r="G22" s="467">
        <v>1</v>
      </c>
      <c r="H22" s="468"/>
      <c r="I22" s="469"/>
      <c r="J22" s="468">
        <f t="shared" ref="J22:J27" si="2">G22*H22</f>
        <v>0</v>
      </c>
      <c r="K22" s="470">
        <f t="shared" ref="K22:K27" si="3">G22*I22</f>
        <v>0</v>
      </c>
      <c r="M22" s="441"/>
      <c r="N22" s="441"/>
      <c r="O22" s="441"/>
      <c r="P22" s="452"/>
      <c r="Q22" s="452"/>
    </row>
    <row r="23" spans="1:17">
      <c r="A23" s="442">
        <v>10</v>
      </c>
      <c r="B23" s="443"/>
      <c r="C23" s="444"/>
      <c r="D23" s="464"/>
      <c r="E23" s="465" t="s">
        <v>2585</v>
      </c>
      <c r="F23" s="466" t="s">
        <v>249</v>
      </c>
      <c r="G23" s="467">
        <v>6</v>
      </c>
      <c r="H23" s="468"/>
      <c r="I23" s="469"/>
      <c r="J23" s="468">
        <f t="shared" si="2"/>
        <v>0</v>
      </c>
      <c r="K23" s="470">
        <f t="shared" si="3"/>
        <v>0</v>
      </c>
      <c r="M23" s="441"/>
      <c r="N23" s="441"/>
      <c r="O23" s="441"/>
      <c r="P23" s="452"/>
      <c r="Q23" s="452"/>
    </row>
    <row r="24" spans="1:17">
      <c r="A24" s="442">
        <v>11</v>
      </c>
      <c r="B24" s="443"/>
      <c r="C24" s="444"/>
      <c r="D24" s="464"/>
      <c r="E24" s="471" t="s">
        <v>2584</v>
      </c>
      <c r="F24" s="472" t="s">
        <v>249</v>
      </c>
      <c r="G24" s="473">
        <v>30</v>
      </c>
      <c r="H24" s="474"/>
      <c r="I24" s="475"/>
      <c r="J24" s="474">
        <f t="shared" si="2"/>
        <v>0</v>
      </c>
      <c r="K24" s="476">
        <f t="shared" si="3"/>
        <v>0</v>
      </c>
      <c r="M24" s="441"/>
      <c r="N24" s="441"/>
      <c r="O24" s="441"/>
      <c r="P24" s="452"/>
      <c r="Q24" s="452"/>
    </row>
    <row r="25" spans="1:17">
      <c r="A25" s="442">
        <v>12</v>
      </c>
      <c r="B25" s="443"/>
      <c r="C25" s="444"/>
      <c r="D25" s="477"/>
      <c r="E25" s="471" t="s">
        <v>2583</v>
      </c>
      <c r="F25" s="472" t="s">
        <v>2533</v>
      </c>
      <c r="G25" s="473">
        <v>3</v>
      </c>
      <c r="H25" s="474"/>
      <c r="I25" s="475"/>
      <c r="J25" s="474">
        <f t="shared" si="2"/>
        <v>0</v>
      </c>
      <c r="K25" s="476">
        <f t="shared" si="3"/>
        <v>0</v>
      </c>
      <c r="M25" s="441"/>
      <c r="N25" s="441"/>
      <c r="O25" s="441"/>
      <c r="P25" s="452"/>
      <c r="Q25" s="452"/>
    </row>
    <row r="26" spans="1:17">
      <c r="A26" s="442">
        <v>13</v>
      </c>
      <c r="B26" s="443"/>
      <c r="C26" s="444"/>
      <c r="D26" s="464"/>
      <c r="E26" s="471" t="s">
        <v>2582</v>
      </c>
      <c r="F26" s="472" t="s">
        <v>2533</v>
      </c>
      <c r="G26" s="473">
        <v>3</v>
      </c>
      <c r="H26" s="474"/>
      <c r="I26" s="475"/>
      <c r="J26" s="474">
        <f t="shared" si="2"/>
        <v>0</v>
      </c>
      <c r="K26" s="476">
        <f t="shared" si="3"/>
        <v>0</v>
      </c>
      <c r="M26" s="441"/>
      <c r="N26" s="441"/>
      <c r="O26" s="441"/>
      <c r="P26" s="452"/>
      <c r="Q26" s="452"/>
    </row>
    <row r="27" spans="1:17">
      <c r="A27" s="442">
        <v>14</v>
      </c>
      <c r="B27" s="443"/>
      <c r="C27" s="444"/>
      <c r="D27" s="464"/>
      <c r="E27" s="471" t="s">
        <v>2581</v>
      </c>
      <c r="F27" s="472" t="s">
        <v>249</v>
      </c>
      <c r="G27" s="473">
        <v>86</v>
      </c>
      <c r="H27" s="474"/>
      <c r="I27" s="475"/>
      <c r="J27" s="474">
        <f t="shared" si="2"/>
        <v>0</v>
      </c>
      <c r="K27" s="476">
        <f t="shared" si="3"/>
        <v>0</v>
      </c>
      <c r="M27" s="441"/>
      <c r="N27" s="441"/>
      <c r="O27" s="441"/>
      <c r="P27" s="452"/>
      <c r="Q27" s="452"/>
    </row>
    <row r="28" spans="1:17">
      <c r="A28" s="478" t="s">
        <v>289</v>
      </c>
      <c r="B28" s="479"/>
      <c r="C28" s="480"/>
      <c r="D28" s="453"/>
      <c r="E28" s="471" t="s">
        <v>2580</v>
      </c>
      <c r="F28" s="472"/>
      <c r="G28" s="481">
        <v>0.05</v>
      </c>
      <c r="H28" s="474"/>
      <c r="I28" s="475"/>
      <c r="J28" s="474">
        <f>0.05*(J12+J13+J14+J23+J24+J27)</f>
        <v>0</v>
      </c>
      <c r="K28" s="476" t="s">
        <v>22</v>
      </c>
      <c r="M28" s="441"/>
      <c r="N28" s="441"/>
      <c r="O28" s="441"/>
      <c r="P28" s="452"/>
      <c r="Q28" s="452"/>
    </row>
    <row r="29" spans="1:17">
      <c r="A29" s="482" t="s">
        <v>22</v>
      </c>
      <c r="B29" s="479"/>
      <c r="C29" s="483" t="s">
        <v>22</v>
      </c>
      <c r="D29" s="453" t="s">
        <v>22</v>
      </c>
      <c r="E29" s="484"/>
      <c r="F29" s="472"/>
      <c r="G29" s="481"/>
      <c r="H29" s="474"/>
      <c r="I29" s="475"/>
      <c r="J29" s="474"/>
      <c r="K29" s="476" t="s">
        <v>22</v>
      </c>
      <c r="M29" s="441"/>
      <c r="N29" s="441"/>
      <c r="O29" s="441"/>
      <c r="P29" s="452"/>
      <c r="Q29" s="452"/>
    </row>
    <row r="30" spans="1:17">
      <c r="A30" s="478" t="s">
        <v>22</v>
      </c>
      <c r="B30" s="479"/>
      <c r="C30" s="480"/>
      <c r="D30" s="453"/>
      <c r="E30" s="485" t="s">
        <v>2579</v>
      </c>
      <c r="F30" s="472"/>
      <c r="G30" s="481">
        <v>0.03</v>
      </c>
      <c r="H30" s="474"/>
      <c r="I30" s="475"/>
      <c r="J30" s="474">
        <f>SUM(J11:J27)*0.03</f>
        <v>0</v>
      </c>
      <c r="K30" s="476" t="s">
        <v>22</v>
      </c>
      <c r="M30" s="441"/>
      <c r="N30" s="441"/>
      <c r="O30" s="441"/>
      <c r="P30" s="452"/>
      <c r="Q30" s="452"/>
    </row>
    <row r="31" spans="1:17">
      <c r="A31" s="478" t="s">
        <v>78</v>
      </c>
      <c r="B31" s="479"/>
      <c r="C31" s="480"/>
      <c r="D31" s="453"/>
      <c r="E31" s="486" t="s">
        <v>2625</v>
      </c>
      <c r="F31" s="487" t="s">
        <v>2533</v>
      </c>
      <c r="G31" s="488">
        <v>16</v>
      </c>
      <c r="H31" s="489"/>
      <c r="I31" s="490"/>
      <c r="J31" s="474">
        <f>G31*H31</f>
        <v>0</v>
      </c>
      <c r="K31" s="491">
        <f>G31*I31</f>
        <v>0</v>
      </c>
      <c r="M31" s="315"/>
      <c r="N31" s="315"/>
      <c r="O31" s="315"/>
      <c r="P31" s="452"/>
      <c r="Q31" s="452"/>
    </row>
    <row r="32" spans="1:17">
      <c r="A32" s="478" t="s">
        <v>80</v>
      </c>
      <c r="B32" s="479"/>
      <c r="C32" s="480"/>
      <c r="D32" s="453"/>
      <c r="E32" s="486" t="s">
        <v>2626</v>
      </c>
      <c r="F32" s="472" t="s">
        <v>2533</v>
      </c>
      <c r="G32" s="492">
        <v>16</v>
      </c>
      <c r="H32" s="474"/>
      <c r="I32" s="475"/>
      <c r="J32" s="474">
        <f>G32*H32</f>
        <v>0</v>
      </c>
      <c r="K32" s="476">
        <f>G32*I32</f>
        <v>0</v>
      </c>
      <c r="M32" s="441"/>
      <c r="N32" s="441"/>
      <c r="O32" s="441"/>
      <c r="P32" s="452"/>
      <c r="Q32" s="452"/>
    </row>
    <row r="33" spans="1:17">
      <c r="A33" s="478" t="s">
        <v>226</v>
      </c>
      <c r="B33" s="479"/>
      <c r="C33" s="480"/>
      <c r="D33" s="453"/>
      <c r="E33" s="486" t="s">
        <v>2627</v>
      </c>
      <c r="F33" s="472" t="s">
        <v>2533</v>
      </c>
      <c r="G33" s="492">
        <v>16</v>
      </c>
      <c r="H33" s="474"/>
      <c r="I33" s="475"/>
      <c r="J33" s="474">
        <f>G33*H33</f>
        <v>0</v>
      </c>
      <c r="K33" s="476">
        <f>G33*I33</f>
        <v>0</v>
      </c>
      <c r="M33" s="441"/>
      <c r="N33" s="441"/>
      <c r="O33" s="441"/>
      <c r="P33" s="452"/>
      <c r="Q33" s="452"/>
    </row>
    <row r="34" spans="1:17">
      <c r="A34" s="482">
        <v>4</v>
      </c>
      <c r="B34" s="479"/>
      <c r="C34" s="483"/>
      <c r="D34" s="453"/>
      <c r="E34" s="471" t="s">
        <v>2575</v>
      </c>
      <c r="F34" s="472" t="s">
        <v>2533</v>
      </c>
      <c r="G34" s="492">
        <v>4</v>
      </c>
      <c r="H34" s="474"/>
      <c r="I34" s="475"/>
      <c r="J34" s="474">
        <f>G34*H34</f>
        <v>0</v>
      </c>
      <c r="K34" s="476">
        <f>G34*I34</f>
        <v>0</v>
      </c>
      <c r="M34" s="441"/>
      <c r="N34" s="441"/>
      <c r="O34" s="441"/>
      <c r="P34" s="452"/>
      <c r="Q34" s="452"/>
    </row>
    <row r="35" spans="1:17" ht="13.5" thickBot="1">
      <c r="A35" s="493" t="s">
        <v>22</v>
      </c>
      <c r="B35" s="494"/>
      <c r="C35" s="495"/>
      <c r="D35" s="496"/>
      <c r="E35" s="497"/>
      <c r="F35" s="498"/>
      <c r="G35" s="499"/>
      <c r="H35" s="500"/>
      <c r="I35" s="501"/>
      <c r="J35" s="500"/>
      <c r="K35" s="502" t="s">
        <v>22</v>
      </c>
    </row>
    <row r="36" spans="1:17">
      <c r="A36" s="503"/>
      <c r="B36" s="503"/>
      <c r="C36" s="504"/>
      <c r="D36" s="505"/>
      <c r="E36" s="506"/>
      <c r="F36" s="507"/>
      <c r="G36" s="508"/>
      <c r="H36" s="509"/>
      <c r="I36" s="510"/>
      <c r="J36" s="511"/>
      <c r="K36" s="512"/>
    </row>
    <row r="37" spans="1:17">
      <c r="A37" s="503"/>
      <c r="B37" s="503"/>
      <c r="C37" s="504"/>
      <c r="D37" s="505"/>
      <c r="E37" s="506"/>
      <c r="F37" s="507"/>
      <c r="G37" s="508"/>
      <c r="H37" s="509"/>
      <c r="I37" s="510"/>
      <c r="J37" s="511"/>
      <c r="K37" s="512"/>
    </row>
    <row r="38" spans="1:17">
      <c r="A38" s="503"/>
      <c r="B38" s="503"/>
      <c r="C38" s="504"/>
      <c r="D38" s="505"/>
      <c r="E38" s="506"/>
      <c r="F38" s="507"/>
      <c r="G38" s="508"/>
      <c r="H38" s="509"/>
      <c r="I38" s="510"/>
      <c r="J38" s="511"/>
      <c r="K38" s="512"/>
    </row>
    <row r="39" spans="1:17">
      <c r="A39" s="503"/>
      <c r="B39" s="503"/>
      <c r="C39" s="504"/>
      <c r="D39" s="505"/>
      <c r="E39" s="506"/>
      <c r="F39" s="507"/>
      <c r="G39" s="508"/>
      <c r="H39" s="509"/>
      <c r="I39" s="510"/>
      <c r="J39" s="511"/>
      <c r="K39" s="512"/>
    </row>
    <row r="40" spans="1:17">
      <c r="A40" s="503"/>
      <c r="B40" s="503"/>
      <c r="C40" s="504"/>
      <c r="D40" s="505"/>
      <c r="E40" s="506"/>
      <c r="F40" s="507"/>
      <c r="G40" s="508"/>
      <c r="H40" s="509"/>
      <c r="I40" s="510"/>
      <c r="J40" s="511"/>
      <c r="K40" s="512"/>
    </row>
    <row r="41" spans="1:17" ht="13.5" thickBot="1"/>
    <row r="42" spans="1:17" ht="13.5" thickBot="1">
      <c r="A42" s="730" t="s">
        <v>2574</v>
      </c>
      <c r="B42" s="422" t="s">
        <v>2573</v>
      </c>
      <c r="C42" s="422" t="s">
        <v>2572</v>
      </c>
      <c r="D42" s="422" t="s">
        <v>2571</v>
      </c>
      <c r="E42" s="731" t="s">
        <v>2570</v>
      </c>
      <c r="F42" s="422" t="s">
        <v>2569</v>
      </c>
      <c r="G42" s="423" t="s">
        <v>2568</v>
      </c>
      <c r="H42" s="732" t="s">
        <v>2567</v>
      </c>
      <c r="I42" s="732"/>
      <c r="J42" s="733" t="s">
        <v>2566</v>
      </c>
      <c r="K42" s="733"/>
    </row>
    <row r="43" spans="1:17" ht="13.5" thickBot="1">
      <c r="A43" s="730"/>
      <c r="B43" s="424" t="s">
        <v>2565</v>
      </c>
      <c r="C43" s="424" t="s">
        <v>2564</v>
      </c>
      <c r="D43" s="424" t="s">
        <v>22</v>
      </c>
      <c r="E43" s="731"/>
      <c r="F43" s="424" t="s">
        <v>2563</v>
      </c>
      <c r="G43" s="425" t="s">
        <v>2562</v>
      </c>
      <c r="H43" s="426" t="s">
        <v>2561</v>
      </c>
      <c r="I43" s="427" t="s">
        <v>2560</v>
      </c>
      <c r="J43" s="426" t="s">
        <v>2561</v>
      </c>
      <c r="K43" s="428" t="s">
        <v>2560</v>
      </c>
      <c r="N43" s="430"/>
      <c r="Q43" s="430"/>
    </row>
    <row r="44" spans="1:17">
      <c r="A44" s="431"/>
      <c r="B44" s="432"/>
      <c r="C44" s="433"/>
      <c r="D44" s="434"/>
      <c r="E44" s="435" t="s">
        <v>2559</v>
      </c>
      <c r="F44" s="513"/>
      <c r="G44" s="514"/>
      <c r="H44" s="438"/>
      <c r="I44" s="439"/>
      <c r="J44" s="515"/>
      <c r="K44" s="516"/>
      <c r="N44" s="441"/>
    </row>
    <row r="45" spans="1:17">
      <c r="A45" s="442">
        <v>1</v>
      </c>
      <c r="B45" s="443"/>
      <c r="C45" s="444" t="s">
        <v>22</v>
      </c>
      <c r="D45" s="445" t="s">
        <v>22</v>
      </c>
      <c r="E45" s="517" t="s">
        <v>2558</v>
      </c>
      <c r="F45" s="466" t="s">
        <v>2556</v>
      </c>
      <c r="G45" s="518">
        <v>0.34499999999999997</v>
      </c>
      <c r="H45" s="468"/>
      <c r="I45" s="469"/>
      <c r="J45" s="474">
        <f t="shared" ref="J45:J64" si="4">G45*H45</f>
        <v>0</v>
      </c>
      <c r="K45" s="519">
        <f t="shared" ref="K45:K56" si="5">G45*I45</f>
        <v>0</v>
      </c>
      <c r="N45" s="441"/>
      <c r="Q45" s="452"/>
    </row>
    <row r="46" spans="1:17">
      <c r="A46" s="442">
        <v>2</v>
      </c>
      <c r="B46" s="443"/>
      <c r="C46" s="444" t="s">
        <v>22</v>
      </c>
      <c r="D46" s="445" t="s">
        <v>22</v>
      </c>
      <c r="E46" s="517" t="s">
        <v>2557</v>
      </c>
      <c r="F46" s="466" t="s">
        <v>2556</v>
      </c>
      <c r="G46" s="518">
        <v>0.26</v>
      </c>
      <c r="H46" s="468"/>
      <c r="I46" s="469"/>
      <c r="J46" s="474">
        <f t="shared" si="4"/>
        <v>0</v>
      </c>
      <c r="K46" s="519">
        <f t="shared" si="5"/>
        <v>0</v>
      </c>
      <c r="N46" s="441"/>
      <c r="Q46" s="452"/>
    </row>
    <row r="47" spans="1:17">
      <c r="A47" s="442">
        <v>3</v>
      </c>
      <c r="B47" s="443"/>
      <c r="C47" s="444"/>
      <c r="D47" s="445"/>
      <c r="E47" s="517" t="s">
        <v>2555</v>
      </c>
      <c r="F47" s="472" t="s">
        <v>2628</v>
      </c>
      <c r="G47" s="520">
        <v>3</v>
      </c>
      <c r="H47" s="468"/>
      <c r="I47" s="469"/>
      <c r="J47" s="474">
        <f t="shared" si="4"/>
        <v>0</v>
      </c>
      <c r="K47" s="519">
        <f t="shared" si="5"/>
        <v>0</v>
      </c>
      <c r="N47" s="441"/>
      <c r="Q47" s="452"/>
    </row>
    <row r="48" spans="1:17">
      <c r="A48" s="442">
        <v>4</v>
      </c>
      <c r="B48" s="443"/>
      <c r="C48" s="444"/>
      <c r="D48" s="521"/>
      <c r="E48" s="517" t="s">
        <v>2553</v>
      </c>
      <c r="F48" s="472" t="s">
        <v>2628</v>
      </c>
      <c r="G48" s="520">
        <v>31</v>
      </c>
      <c r="H48" s="468"/>
      <c r="I48" s="469"/>
      <c r="J48" s="474">
        <f t="shared" si="4"/>
        <v>0</v>
      </c>
      <c r="K48" s="519">
        <f t="shared" si="5"/>
        <v>0</v>
      </c>
      <c r="N48" s="441"/>
      <c r="Q48" s="452"/>
    </row>
    <row r="49" spans="1:17">
      <c r="A49" s="442">
        <v>5</v>
      </c>
      <c r="B49" s="443"/>
      <c r="C49" s="444" t="s">
        <v>22</v>
      </c>
      <c r="D49" s="522" t="s">
        <v>22</v>
      </c>
      <c r="E49" s="517" t="s">
        <v>2552</v>
      </c>
      <c r="F49" s="472" t="s">
        <v>249</v>
      </c>
      <c r="G49" s="520">
        <v>124</v>
      </c>
      <c r="H49" s="468"/>
      <c r="I49" s="469"/>
      <c r="J49" s="474">
        <f t="shared" si="4"/>
        <v>0</v>
      </c>
      <c r="K49" s="519">
        <f t="shared" si="5"/>
        <v>0</v>
      </c>
      <c r="N49" s="441"/>
      <c r="Q49" s="452"/>
    </row>
    <row r="50" spans="1:17">
      <c r="A50" s="442">
        <v>6</v>
      </c>
      <c r="B50" s="443"/>
      <c r="C50" s="444"/>
      <c r="D50" s="522"/>
      <c r="E50" s="517" t="s">
        <v>2551</v>
      </c>
      <c r="F50" s="472" t="s">
        <v>2628</v>
      </c>
      <c r="G50" s="520">
        <v>31</v>
      </c>
      <c r="H50" s="468"/>
      <c r="I50" s="469"/>
      <c r="J50" s="474">
        <f t="shared" si="4"/>
        <v>0</v>
      </c>
      <c r="K50" s="519">
        <f t="shared" si="5"/>
        <v>0</v>
      </c>
      <c r="N50" s="441"/>
      <c r="Q50" s="452"/>
    </row>
    <row r="51" spans="1:17">
      <c r="A51" s="442">
        <v>7</v>
      </c>
      <c r="B51" s="443"/>
      <c r="C51" s="444" t="s">
        <v>22</v>
      </c>
      <c r="D51" s="522" t="s">
        <v>22</v>
      </c>
      <c r="E51" s="517" t="s">
        <v>2550</v>
      </c>
      <c r="F51" s="472" t="s">
        <v>2628</v>
      </c>
      <c r="G51" s="520">
        <v>31</v>
      </c>
      <c r="H51" s="468"/>
      <c r="I51" s="469"/>
      <c r="J51" s="474">
        <f t="shared" si="4"/>
        <v>0</v>
      </c>
      <c r="K51" s="519">
        <f t="shared" si="5"/>
        <v>0</v>
      </c>
      <c r="N51" s="441"/>
      <c r="Q51" s="452"/>
    </row>
    <row r="52" spans="1:17">
      <c r="A52" s="442">
        <v>8</v>
      </c>
      <c r="B52" s="443"/>
      <c r="C52" s="444"/>
      <c r="D52" s="522"/>
      <c r="E52" s="523" t="s">
        <v>2549</v>
      </c>
      <c r="F52" s="472" t="s">
        <v>249</v>
      </c>
      <c r="G52" s="473">
        <v>30</v>
      </c>
      <c r="H52" s="524"/>
      <c r="I52" s="525"/>
      <c r="J52" s="474">
        <f t="shared" si="4"/>
        <v>0</v>
      </c>
      <c r="K52" s="526">
        <f t="shared" si="5"/>
        <v>0</v>
      </c>
      <c r="N52" s="527"/>
      <c r="Q52" s="452"/>
    </row>
    <row r="53" spans="1:17">
      <c r="A53" s="442">
        <v>9</v>
      </c>
      <c r="B53" s="443"/>
      <c r="C53" s="444"/>
      <c r="D53" s="522"/>
      <c r="E53" s="523" t="s">
        <v>2548</v>
      </c>
      <c r="F53" s="472" t="s">
        <v>249</v>
      </c>
      <c r="G53" s="473">
        <v>228</v>
      </c>
      <c r="H53" s="524"/>
      <c r="I53" s="528"/>
      <c r="J53" s="474">
        <f t="shared" si="4"/>
        <v>0</v>
      </c>
      <c r="K53" s="526">
        <f t="shared" si="5"/>
        <v>0</v>
      </c>
      <c r="N53" s="529"/>
      <c r="Q53" s="452"/>
    </row>
    <row r="54" spans="1:17">
      <c r="A54" s="442">
        <v>10</v>
      </c>
      <c r="B54" s="443"/>
      <c r="C54" s="444"/>
      <c r="D54" s="522"/>
      <c r="E54" s="523" t="s">
        <v>2547</v>
      </c>
      <c r="F54" s="472" t="s">
        <v>249</v>
      </c>
      <c r="G54" s="473">
        <v>117</v>
      </c>
      <c r="H54" s="524"/>
      <c r="I54" s="528"/>
      <c r="J54" s="474">
        <f t="shared" si="4"/>
        <v>0</v>
      </c>
      <c r="K54" s="526">
        <f t="shared" si="5"/>
        <v>0</v>
      </c>
      <c r="N54" s="529"/>
      <c r="Q54" s="452"/>
    </row>
    <row r="55" spans="1:17">
      <c r="A55" s="442">
        <v>11</v>
      </c>
      <c r="B55" s="443"/>
      <c r="C55" s="444"/>
      <c r="D55" s="522"/>
      <c r="E55" s="523" t="s">
        <v>2546</v>
      </c>
      <c r="F55" s="472" t="s">
        <v>249</v>
      </c>
      <c r="G55" s="473">
        <v>345</v>
      </c>
      <c r="H55" s="524"/>
      <c r="I55" s="525"/>
      <c r="J55" s="474">
        <f t="shared" si="4"/>
        <v>0</v>
      </c>
      <c r="K55" s="526">
        <f t="shared" si="5"/>
        <v>0</v>
      </c>
      <c r="N55" s="527"/>
      <c r="Q55" s="452"/>
    </row>
    <row r="56" spans="1:17">
      <c r="A56" s="442">
        <v>12</v>
      </c>
      <c r="B56" s="443"/>
      <c r="C56" s="444"/>
      <c r="D56" s="522"/>
      <c r="E56" s="530" t="s">
        <v>2545</v>
      </c>
      <c r="F56" s="531" t="s">
        <v>2533</v>
      </c>
      <c r="G56" s="532">
        <v>2</v>
      </c>
      <c r="H56" s="533"/>
      <c r="I56" s="528"/>
      <c r="J56" s="474">
        <f t="shared" si="4"/>
        <v>0</v>
      </c>
      <c r="K56" s="534">
        <f t="shared" si="5"/>
        <v>0</v>
      </c>
      <c r="N56" s="529"/>
      <c r="Q56" s="452"/>
    </row>
    <row r="57" spans="1:17" ht="12.75" customHeight="1">
      <c r="A57" s="442">
        <v>13</v>
      </c>
      <c r="B57" s="443"/>
      <c r="C57" s="444"/>
      <c r="D57" s="522"/>
      <c r="E57" s="523" t="s">
        <v>2544</v>
      </c>
      <c r="F57" s="472" t="s">
        <v>22</v>
      </c>
      <c r="G57" s="473"/>
      <c r="H57" s="524"/>
      <c r="I57" s="525"/>
      <c r="J57" s="474">
        <f t="shared" si="4"/>
        <v>0</v>
      </c>
      <c r="K57" s="526" t="s">
        <v>22</v>
      </c>
      <c r="N57" s="527"/>
      <c r="Q57" s="452"/>
    </row>
    <row r="58" spans="1:17">
      <c r="A58" s="442" t="s">
        <v>22</v>
      </c>
      <c r="B58" s="443"/>
      <c r="C58" s="444"/>
      <c r="D58" s="522"/>
      <c r="E58" s="523" t="s">
        <v>2543</v>
      </c>
      <c r="F58" s="472" t="s">
        <v>2533</v>
      </c>
      <c r="G58" s="473">
        <v>5</v>
      </c>
      <c r="H58" s="524"/>
      <c r="I58" s="525"/>
      <c r="J58" s="474">
        <f t="shared" si="4"/>
        <v>0</v>
      </c>
      <c r="K58" s="526">
        <f t="shared" ref="K58:K64" si="6">G58*I58</f>
        <v>0</v>
      </c>
      <c r="N58" s="527"/>
      <c r="Q58" s="452"/>
    </row>
    <row r="59" spans="1:17">
      <c r="A59" s="442">
        <v>14</v>
      </c>
      <c r="B59" s="443"/>
      <c r="C59" s="444"/>
      <c r="D59" s="522"/>
      <c r="E59" s="523" t="s">
        <v>2542</v>
      </c>
      <c r="F59" s="472" t="s">
        <v>2628</v>
      </c>
      <c r="G59" s="473">
        <v>4</v>
      </c>
      <c r="H59" s="524"/>
      <c r="I59" s="525"/>
      <c r="J59" s="474">
        <f t="shared" si="4"/>
        <v>0</v>
      </c>
      <c r="K59" s="526">
        <f t="shared" si="6"/>
        <v>0</v>
      </c>
      <c r="N59" s="527"/>
      <c r="Q59" s="452"/>
    </row>
    <row r="60" spans="1:17">
      <c r="A60" s="442">
        <v>15</v>
      </c>
      <c r="B60" s="443"/>
      <c r="C60" s="444"/>
      <c r="D60" s="522"/>
      <c r="E60" s="523" t="s">
        <v>2541</v>
      </c>
      <c r="F60" s="472" t="s">
        <v>2628</v>
      </c>
      <c r="G60" s="473">
        <v>4</v>
      </c>
      <c r="H60" s="524"/>
      <c r="I60" s="525"/>
      <c r="J60" s="474">
        <f t="shared" si="4"/>
        <v>0</v>
      </c>
      <c r="K60" s="526">
        <f t="shared" si="6"/>
        <v>0</v>
      </c>
      <c r="N60" s="527"/>
      <c r="Q60" s="452"/>
    </row>
    <row r="61" spans="1:17">
      <c r="A61" s="442">
        <v>16</v>
      </c>
      <c r="B61" s="443"/>
      <c r="C61" s="444"/>
      <c r="D61" s="522"/>
      <c r="E61" s="523" t="s">
        <v>2540</v>
      </c>
      <c r="F61" s="472" t="s">
        <v>249</v>
      </c>
      <c r="G61" s="473">
        <v>24</v>
      </c>
      <c r="H61" s="524"/>
      <c r="I61" s="525"/>
      <c r="J61" s="474">
        <f t="shared" si="4"/>
        <v>0</v>
      </c>
      <c r="K61" s="526">
        <f t="shared" si="6"/>
        <v>0</v>
      </c>
      <c r="N61" s="527"/>
      <c r="Q61" s="452"/>
    </row>
    <row r="62" spans="1:17">
      <c r="A62" s="482">
        <v>17</v>
      </c>
      <c r="B62" s="479"/>
      <c r="C62" s="483" t="s">
        <v>22</v>
      </c>
      <c r="D62" s="535" t="s">
        <v>22</v>
      </c>
      <c r="E62" s="523" t="s">
        <v>2539</v>
      </c>
      <c r="F62" s="472" t="s">
        <v>249</v>
      </c>
      <c r="G62" s="473">
        <v>62</v>
      </c>
      <c r="H62" s="524"/>
      <c r="I62" s="525"/>
      <c r="J62" s="474">
        <f t="shared" si="4"/>
        <v>0</v>
      </c>
      <c r="K62" s="526">
        <f t="shared" si="6"/>
        <v>0</v>
      </c>
      <c r="N62" s="527"/>
      <c r="Q62" s="452"/>
    </row>
    <row r="63" spans="1:17">
      <c r="A63" s="482">
        <v>18</v>
      </c>
      <c r="B63" s="479"/>
      <c r="C63" s="483"/>
      <c r="D63" s="535"/>
      <c r="E63" s="530" t="s">
        <v>2538</v>
      </c>
      <c r="F63" s="531" t="s">
        <v>249</v>
      </c>
      <c r="G63" s="532">
        <v>86</v>
      </c>
      <c r="H63" s="536"/>
      <c r="I63" s="528"/>
      <c r="J63" s="474">
        <f t="shared" si="4"/>
        <v>0</v>
      </c>
      <c r="K63" s="537">
        <f t="shared" si="6"/>
        <v>0</v>
      </c>
      <c r="N63" s="529"/>
      <c r="Q63" s="452"/>
    </row>
    <row r="64" spans="1:17">
      <c r="A64" s="478" t="s">
        <v>310</v>
      </c>
      <c r="B64" s="479"/>
      <c r="C64" s="480"/>
      <c r="D64" s="535"/>
      <c r="E64" s="523" t="s">
        <v>2537</v>
      </c>
      <c r="F64" s="472" t="s">
        <v>2628</v>
      </c>
      <c r="G64" s="473">
        <v>118</v>
      </c>
      <c r="H64" s="524"/>
      <c r="I64" s="475"/>
      <c r="J64" s="474">
        <f t="shared" si="4"/>
        <v>0</v>
      </c>
      <c r="K64" s="526">
        <f t="shared" si="6"/>
        <v>0</v>
      </c>
      <c r="N64" s="441"/>
      <c r="Q64" s="452"/>
    </row>
    <row r="65" spans="1:11">
      <c r="A65" s="478"/>
      <c r="B65" s="479"/>
      <c r="C65" s="480"/>
      <c r="D65" s="535"/>
      <c r="E65" s="523"/>
      <c r="F65" s="472"/>
      <c r="G65" s="473"/>
      <c r="H65" s="524"/>
      <c r="I65" s="538"/>
      <c r="J65" s="474"/>
      <c r="K65" s="526"/>
    </row>
    <row r="66" spans="1:11">
      <c r="A66" s="478" t="s">
        <v>22</v>
      </c>
      <c r="B66" s="479"/>
      <c r="C66" s="480"/>
      <c r="D66" s="535"/>
      <c r="E66" s="539" t="s">
        <v>2535</v>
      </c>
      <c r="F66" s="472"/>
      <c r="G66" s="473"/>
      <c r="H66" s="524"/>
      <c r="I66" s="538"/>
      <c r="J66" s="474"/>
      <c r="K66" s="526"/>
    </row>
    <row r="67" spans="1:11">
      <c r="A67" s="478" t="s">
        <v>78</v>
      </c>
      <c r="B67" s="479"/>
      <c r="C67" s="480"/>
      <c r="D67" s="535"/>
      <c r="E67" s="523" t="s">
        <v>2534</v>
      </c>
      <c r="F67" s="472" t="s">
        <v>2533</v>
      </c>
      <c r="G67" s="473">
        <v>1</v>
      </c>
      <c r="H67" s="524"/>
      <c r="I67" s="538"/>
      <c r="J67" s="474">
        <f>G67*H67</f>
        <v>0</v>
      </c>
      <c r="K67" s="526">
        <f>G67*I67</f>
        <v>0</v>
      </c>
    </row>
    <row r="68" spans="1:11" ht="13.5" thickBot="1">
      <c r="A68" s="493" t="s">
        <v>22</v>
      </c>
      <c r="B68" s="494"/>
      <c r="C68" s="495"/>
      <c r="D68" s="540"/>
      <c r="E68" s="541" t="s">
        <v>22</v>
      </c>
      <c r="F68" s="542" t="s">
        <v>22</v>
      </c>
      <c r="G68" s="543" t="s">
        <v>22</v>
      </c>
      <c r="H68" s="544"/>
      <c r="I68" s="545" t="s">
        <v>22</v>
      </c>
      <c r="J68" s="546" t="s">
        <v>22</v>
      </c>
      <c r="K68" s="547" t="s">
        <v>22</v>
      </c>
    </row>
    <row r="71" spans="1:11">
      <c r="A71" s="548"/>
      <c r="B71" s="549"/>
      <c r="C71" s="550"/>
      <c r="D71" s="550"/>
      <c r="E71" s="550"/>
      <c r="F71" s="550"/>
      <c r="G71" s="549" t="str">
        <f>A35</f>
        <v xml:space="preserve"> </v>
      </c>
      <c r="H71" s="551"/>
      <c r="I71" s="552" t="s">
        <v>2532</v>
      </c>
      <c r="J71" s="553">
        <f>SUM(J12:J67)</f>
        <v>0</v>
      </c>
    </row>
    <row r="72" spans="1:11" ht="13.5" thickBot="1">
      <c r="A72" s="554"/>
      <c r="B72" s="420"/>
      <c r="C72" s="420"/>
      <c r="D72" s="420"/>
      <c r="E72" s="420" t="s">
        <v>22</v>
      </c>
      <c r="F72" s="420"/>
      <c r="G72" s="420"/>
      <c r="H72" s="555"/>
      <c r="I72" s="556" t="s">
        <v>2531</v>
      </c>
      <c r="J72" s="557">
        <f>SUM(K12:K68)</f>
        <v>0</v>
      </c>
    </row>
    <row r="73" spans="1:11" ht="14.25" thickTop="1" thickBot="1">
      <c r="A73" s="558"/>
      <c r="B73" s="559"/>
      <c r="C73" s="559"/>
      <c r="D73" s="559"/>
      <c r="E73" s="559"/>
      <c r="F73" s="559"/>
      <c r="G73" s="559"/>
      <c r="H73" s="560"/>
      <c r="I73" s="561" t="s">
        <v>2530</v>
      </c>
      <c r="J73" s="562">
        <f>J71+J72</f>
        <v>0</v>
      </c>
    </row>
  </sheetData>
  <sheetProtection selectLockedCells="1" selectUnlockedCells="1"/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9999999999998" right="0.78749999999999998" top="0.98402777777777795" bottom="0.98402777777777795" header="0.51180555555555562" footer="0.51180555555555562"/>
  <pageSetup paperSize="9" scale="90" firstPageNumber="0" orientation="landscape" horizontalDpi="300" verticalDpi="300"/>
  <headerFooter alignWithMargins="0">
    <oddHeader xml:space="preserve">&amp;L &amp;C&amp;"Arial,tučné"&amp;11 &amp;R </oddHeader>
    <oddFooter>&amp;RList 1</oddFooter>
  </headerFooter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M126"/>
  <sheetViews>
    <sheetView showGridLines="0" topLeftCell="A101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131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1783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1797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1783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SO_03.5 - Přípojka NN k napojovacímu bodu č.5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1785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1786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721" t="str">
        <f>E7</f>
        <v>Kanalizace Dvůr Králové nad Labem - Verdek</v>
      </c>
      <c r="F110" s="722"/>
      <c r="G110" s="722"/>
      <c r="H110" s="722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721" t="s">
        <v>1783</v>
      </c>
      <c r="F112" s="720"/>
      <c r="G112" s="720"/>
      <c r="H112" s="72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712" t="str">
        <f>E11</f>
        <v>SO_03.5 - Přípojka NN k napojovacímu bodu č.5</v>
      </c>
      <c r="F114" s="720"/>
      <c r="G114" s="720"/>
      <c r="H114" s="72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45764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1787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1788</v>
      </c>
      <c r="F124" s="145" t="s">
        <v>1789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1794</v>
      </c>
      <c r="F125" s="150" t="s">
        <v>1791</v>
      </c>
      <c r="G125" s="151" t="s">
        <v>612</v>
      </c>
      <c r="H125" s="152">
        <v>1</v>
      </c>
      <c r="I125" s="153">
        <f>'Bod č.5'!I70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510</v>
      </c>
      <c r="BM125" s="159" t="s">
        <v>1792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0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16164-80EA-49CB-926B-46EA5D5A7C71}">
  <dimension ref="A1:Q70"/>
  <sheetViews>
    <sheetView topLeftCell="A10" workbookViewId="0">
      <selection activeCell="H12" sqref="H12:I34"/>
    </sheetView>
  </sheetViews>
  <sheetFormatPr defaultColWidth="10.6640625" defaultRowHeight="12.75"/>
  <cols>
    <col min="1" max="1" width="6.33203125" style="206" customWidth="1"/>
    <col min="2" max="3" width="8.33203125" style="206" customWidth="1"/>
    <col min="4" max="4" width="12.1640625" style="206" customWidth="1"/>
    <col min="5" max="5" width="60.5" style="206" customWidth="1"/>
    <col min="6" max="6" width="8.33203125" style="206" customWidth="1"/>
    <col min="7" max="7" width="10.6640625" style="206"/>
    <col min="8" max="11" width="10.1640625" style="206" customWidth="1"/>
    <col min="12" max="16384" width="10.6640625" style="206"/>
  </cols>
  <sheetData>
    <row r="1" spans="1:17" ht="15.75">
      <c r="E1" s="358" t="s">
        <v>2603</v>
      </c>
    </row>
    <row r="2" spans="1:17" ht="14.25">
      <c r="B2" s="206" t="s">
        <v>13</v>
      </c>
      <c r="C2" s="357" t="s">
        <v>2602</v>
      </c>
      <c r="D2" s="357"/>
      <c r="E2" s="357"/>
    </row>
    <row r="3" spans="1:17" ht="15">
      <c r="B3" s="206" t="s">
        <v>178</v>
      </c>
      <c r="C3" s="355" t="s">
        <v>2601</v>
      </c>
      <c r="D3" s="355"/>
      <c r="E3" s="355"/>
    </row>
    <row r="4" spans="1:17" ht="12" customHeight="1">
      <c r="C4" s="355" t="s">
        <v>2629</v>
      </c>
      <c r="D4" s="355"/>
      <c r="E4" s="355"/>
    </row>
    <row r="5" spans="1:17" ht="12" customHeight="1">
      <c r="B5" s="206" t="s">
        <v>17</v>
      </c>
      <c r="C5" s="355"/>
      <c r="D5" s="355"/>
      <c r="E5" s="355"/>
      <c r="J5" s="354"/>
      <c r="K5" s="356"/>
    </row>
    <row r="6" spans="1:17" ht="12" customHeight="1">
      <c r="B6" s="206" t="s">
        <v>20</v>
      </c>
      <c r="C6" s="355"/>
      <c r="D6" s="355"/>
      <c r="E6" s="355"/>
      <c r="J6" s="354" t="s">
        <v>25</v>
      </c>
      <c r="K6" s="354" t="s">
        <v>2599</v>
      </c>
    </row>
    <row r="7" spans="1:17" ht="12" customHeight="1">
      <c r="A7" s="215"/>
      <c r="B7" s="215" t="s">
        <v>2598</v>
      </c>
      <c r="C7" s="215"/>
      <c r="D7" s="215" t="s">
        <v>22</v>
      </c>
      <c r="E7" s="215"/>
      <c r="F7" s="215"/>
      <c r="G7" s="215"/>
      <c r="H7" s="349"/>
      <c r="I7" s="349"/>
      <c r="J7" s="349"/>
      <c r="K7" s="349"/>
      <c r="L7" s="215"/>
    </row>
    <row r="8" spans="1:17" ht="13.5" thickBot="1"/>
    <row r="9" spans="1:17">
      <c r="A9" s="723" t="s">
        <v>2574</v>
      </c>
      <c r="B9" s="294" t="s">
        <v>2573</v>
      </c>
      <c r="C9" s="294" t="s">
        <v>2572</v>
      </c>
      <c r="D9" s="295" t="s">
        <v>2571</v>
      </c>
      <c r="E9" s="725" t="s">
        <v>2570</v>
      </c>
      <c r="F9" s="294" t="s">
        <v>2569</v>
      </c>
      <c r="G9" s="293" t="s">
        <v>2568</v>
      </c>
      <c r="H9" s="727" t="s">
        <v>2567</v>
      </c>
      <c r="I9" s="728"/>
      <c r="J9" s="727" t="s">
        <v>2566</v>
      </c>
      <c r="K9" s="729"/>
    </row>
    <row r="10" spans="1:17" ht="13.5" thickBot="1">
      <c r="A10" s="724"/>
      <c r="B10" s="292" t="s">
        <v>2565</v>
      </c>
      <c r="C10" s="292" t="s">
        <v>2564</v>
      </c>
      <c r="D10" s="292" t="s">
        <v>22</v>
      </c>
      <c r="E10" s="726"/>
      <c r="F10" s="292" t="s">
        <v>2563</v>
      </c>
      <c r="G10" s="291" t="s">
        <v>2562</v>
      </c>
      <c r="H10" s="289" t="s">
        <v>2561</v>
      </c>
      <c r="I10" s="290" t="s">
        <v>2560</v>
      </c>
      <c r="J10" s="289" t="s">
        <v>2561</v>
      </c>
      <c r="K10" s="288" t="s">
        <v>2560</v>
      </c>
      <c r="M10" s="347"/>
      <c r="N10" s="287"/>
      <c r="P10" s="300"/>
      <c r="Q10" s="300"/>
    </row>
    <row r="11" spans="1:17">
      <c r="A11" s="286"/>
      <c r="B11" s="285"/>
      <c r="C11" s="284"/>
      <c r="D11" s="395"/>
      <c r="E11" s="282" t="s">
        <v>2630</v>
      </c>
      <c r="F11" s="346" t="s">
        <v>22</v>
      </c>
      <c r="G11" s="345"/>
      <c r="H11" s="279"/>
      <c r="I11" s="278"/>
      <c r="J11" s="279"/>
      <c r="K11" s="344"/>
      <c r="M11" s="247"/>
      <c r="N11" s="247"/>
      <c r="P11" s="246"/>
      <c r="Q11" s="246"/>
    </row>
    <row r="12" spans="1:17">
      <c r="A12" s="262">
        <v>1</v>
      </c>
      <c r="B12" s="261"/>
      <c r="C12" s="260" t="s">
        <v>22</v>
      </c>
      <c r="D12" s="275" t="s">
        <v>22</v>
      </c>
      <c r="E12" s="335" t="s">
        <v>2596</v>
      </c>
      <c r="F12" s="334" t="s">
        <v>249</v>
      </c>
      <c r="G12" s="343">
        <v>22</v>
      </c>
      <c r="H12" s="331"/>
      <c r="I12" s="342"/>
      <c r="J12" s="331">
        <f t="shared" ref="J12:J17" si="0">G12*H12</f>
        <v>0</v>
      </c>
      <c r="K12" s="330">
        <f t="shared" ref="K12:K17" si="1">G12*I12</f>
        <v>0</v>
      </c>
      <c r="M12" s="329"/>
      <c r="N12" s="331"/>
      <c r="O12" s="342"/>
      <c r="P12" s="246"/>
      <c r="Q12" s="246"/>
    </row>
    <row r="13" spans="1:17">
      <c r="A13" s="262">
        <v>2</v>
      </c>
      <c r="B13" s="261"/>
      <c r="C13" s="260" t="s">
        <v>22</v>
      </c>
      <c r="D13" s="310" t="s">
        <v>22</v>
      </c>
      <c r="E13" s="359" t="s">
        <v>2595</v>
      </c>
      <c r="F13" s="341" t="s">
        <v>249</v>
      </c>
      <c r="G13" s="340">
        <v>328</v>
      </c>
      <c r="H13" s="338"/>
      <c r="I13" s="339"/>
      <c r="J13" s="338">
        <f t="shared" si="0"/>
        <v>0</v>
      </c>
      <c r="K13" s="337">
        <f t="shared" si="1"/>
        <v>0</v>
      </c>
      <c r="M13" s="336"/>
      <c r="N13" s="338"/>
      <c r="O13" s="339"/>
      <c r="P13" s="246"/>
      <c r="Q13" s="246"/>
    </row>
    <row r="14" spans="1:17">
      <c r="A14" s="262">
        <v>3</v>
      </c>
      <c r="B14" s="261" t="s">
        <v>22</v>
      </c>
      <c r="C14" s="260" t="s">
        <v>22</v>
      </c>
      <c r="D14" s="272" t="s">
        <v>22</v>
      </c>
      <c r="E14" s="359" t="s">
        <v>2594</v>
      </c>
      <c r="F14" s="334" t="s">
        <v>249</v>
      </c>
      <c r="G14" s="333">
        <v>212</v>
      </c>
      <c r="H14" s="331"/>
      <c r="I14" s="332"/>
      <c r="J14" s="331">
        <f t="shared" si="0"/>
        <v>0</v>
      </c>
      <c r="K14" s="330">
        <f t="shared" si="1"/>
        <v>0</v>
      </c>
      <c r="M14" s="329"/>
      <c r="N14" s="331"/>
      <c r="O14" s="332"/>
      <c r="P14" s="246"/>
      <c r="Q14" s="246"/>
    </row>
    <row r="15" spans="1:17">
      <c r="A15" s="262">
        <v>4</v>
      </c>
      <c r="B15" s="261"/>
      <c r="C15" s="260"/>
      <c r="D15" s="324"/>
      <c r="E15" s="327" t="s">
        <v>2592</v>
      </c>
      <c r="F15" s="274" t="s">
        <v>2533</v>
      </c>
      <c r="G15" s="326">
        <v>6</v>
      </c>
      <c r="H15" s="268"/>
      <c r="I15" s="267"/>
      <c r="J15" s="268">
        <f t="shared" si="0"/>
        <v>0</v>
      </c>
      <c r="K15" s="325">
        <f t="shared" si="1"/>
        <v>0</v>
      </c>
      <c r="M15" s="247"/>
      <c r="N15" s="268"/>
      <c r="O15" s="267"/>
      <c r="P15" s="246"/>
      <c r="Q15" s="246"/>
    </row>
    <row r="16" spans="1:17">
      <c r="A16" s="262">
        <v>5</v>
      </c>
      <c r="B16" s="261"/>
      <c r="C16" s="260"/>
      <c r="D16" s="324"/>
      <c r="E16" s="327" t="s">
        <v>2591</v>
      </c>
      <c r="F16" s="274" t="s">
        <v>2533</v>
      </c>
      <c r="G16" s="326">
        <v>3</v>
      </c>
      <c r="H16" s="268"/>
      <c r="I16" s="267"/>
      <c r="J16" s="268">
        <f t="shared" si="0"/>
        <v>0</v>
      </c>
      <c r="K16" s="325">
        <f t="shared" si="1"/>
        <v>0</v>
      </c>
      <c r="M16" s="247"/>
      <c r="N16" s="268"/>
      <c r="O16" s="267"/>
      <c r="P16" s="246"/>
      <c r="Q16" s="246"/>
    </row>
    <row r="17" spans="1:17">
      <c r="A17" s="262">
        <v>6</v>
      </c>
      <c r="B17" s="261"/>
      <c r="C17" s="260"/>
      <c r="D17" s="324"/>
      <c r="E17" s="327" t="s">
        <v>2607</v>
      </c>
      <c r="F17" s="274" t="s">
        <v>2533</v>
      </c>
      <c r="G17" s="326">
        <v>1</v>
      </c>
      <c r="H17" s="268"/>
      <c r="I17" s="267"/>
      <c r="J17" s="268">
        <f t="shared" si="0"/>
        <v>0</v>
      </c>
      <c r="K17" s="325">
        <f t="shared" si="1"/>
        <v>0</v>
      </c>
      <c r="M17" s="247"/>
      <c r="N17" s="268"/>
      <c r="O17" s="267"/>
      <c r="P17" s="246"/>
      <c r="Q17" s="246"/>
    </row>
    <row r="18" spans="1:17">
      <c r="A18" s="262">
        <v>7</v>
      </c>
      <c r="B18" s="261"/>
      <c r="C18" s="260"/>
      <c r="D18" s="324"/>
      <c r="E18" s="327" t="s">
        <v>2589</v>
      </c>
      <c r="F18" s="274" t="s">
        <v>22</v>
      </c>
      <c r="G18" s="326" t="s">
        <v>22</v>
      </c>
      <c r="H18" s="268"/>
      <c r="I18" s="267"/>
      <c r="J18" s="268" t="s">
        <v>22</v>
      </c>
      <c r="K18" s="325" t="s">
        <v>22</v>
      </c>
      <c r="M18" s="247"/>
      <c r="N18" s="268"/>
      <c r="O18" s="267"/>
      <c r="P18" s="246"/>
      <c r="Q18" s="246"/>
    </row>
    <row r="19" spans="1:17">
      <c r="A19" s="262" t="s">
        <v>22</v>
      </c>
      <c r="B19" s="261"/>
      <c r="C19" s="260" t="s">
        <v>22</v>
      </c>
      <c r="D19" s="324" t="s">
        <v>22</v>
      </c>
      <c r="E19" s="327" t="s">
        <v>2588</v>
      </c>
      <c r="F19" s="274" t="s">
        <v>2533</v>
      </c>
      <c r="G19" s="326">
        <v>1</v>
      </c>
      <c r="H19" s="268"/>
      <c r="I19" s="267"/>
      <c r="J19" s="268">
        <f>G19*H19</f>
        <v>0</v>
      </c>
      <c r="K19" s="325">
        <f>G19*I19</f>
        <v>0</v>
      </c>
      <c r="M19" s="247"/>
      <c r="N19" s="268"/>
      <c r="O19" s="267"/>
      <c r="P19" s="246"/>
      <c r="Q19" s="246"/>
    </row>
    <row r="20" spans="1:17">
      <c r="A20" s="262">
        <v>8</v>
      </c>
      <c r="B20" s="261"/>
      <c r="C20" s="260"/>
      <c r="D20" s="324"/>
      <c r="E20" s="327" t="s">
        <v>2608</v>
      </c>
      <c r="F20" s="274" t="s">
        <v>22</v>
      </c>
      <c r="G20" s="326" t="s">
        <v>22</v>
      </c>
      <c r="H20" s="268"/>
      <c r="I20" s="267"/>
      <c r="J20" s="268" t="s">
        <v>22</v>
      </c>
      <c r="K20" s="325" t="s">
        <v>22</v>
      </c>
      <c r="M20" s="247"/>
      <c r="N20" s="268"/>
      <c r="O20" s="267"/>
      <c r="P20" s="246"/>
      <c r="Q20" s="246"/>
    </row>
    <row r="21" spans="1:17">
      <c r="A21" s="262" t="s">
        <v>22</v>
      </c>
      <c r="B21" s="261"/>
      <c r="C21" s="260"/>
      <c r="D21" s="324"/>
      <c r="E21" s="327" t="s">
        <v>2586</v>
      </c>
      <c r="F21" s="274" t="s">
        <v>2533</v>
      </c>
      <c r="G21" s="326">
        <v>1</v>
      </c>
      <c r="H21" s="268"/>
      <c r="I21" s="267"/>
      <c r="J21" s="268">
        <f t="shared" ref="J21:J27" si="2">G21*H21</f>
        <v>0</v>
      </c>
      <c r="K21" s="325">
        <f t="shared" ref="K21:K27" si="3">G21*I21</f>
        <v>0</v>
      </c>
      <c r="M21" s="247"/>
      <c r="N21" s="268"/>
      <c r="O21" s="267"/>
      <c r="P21" s="246"/>
      <c r="Q21" s="246"/>
    </row>
    <row r="22" spans="1:17">
      <c r="A22" s="262">
        <v>9</v>
      </c>
      <c r="B22" s="261"/>
      <c r="C22" s="260"/>
      <c r="D22" s="324"/>
      <c r="E22" s="327" t="s">
        <v>2585</v>
      </c>
      <c r="F22" s="274" t="s">
        <v>249</v>
      </c>
      <c r="G22" s="326">
        <v>6</v>
      </c>
      <c r="H22" s="268"/>
      <c r="I22" s="267"/>
      <c r="J22" s="268">
        <f t="shared" si="2"/>
        <v>0</v>
      </c>
      <c r="K22" s="325">
        <f t="shared" si="3"/>
        <v>0</v>
      </c>
      <c r="M22" s="247"/>
      <c r="N22" s="268"/>
      <c r="O22" s="267"/>
      <c r="P22" s="246"/>
      <c r="Q22" s="246"/>
    </row>
    <row r="23" spans="1:17">
      <c r="A23" s="262">
        <v>10</v>
      </c>
      <c r="B23" s="261"/>
      <c r="C23" s="260"/>
      <c r="D23" s="324"/>
      <c r="E23" s="309" t="s">
        <v>2584</v>
      </c>
      <c r="F23" s="239" t="s">
        <v>249</v>
      </c>
      <c r="G23" s="238">
        <v>30</v>
      </c>
      <c r="H23" s="235"/>
      <c r="I23" s="248"/>
      <c r="J23" s="235">
        <f t="shared" si="2"/>
        <v>0</v>
      </c>
      <c r="K23" s="311">
        <f t="shared" si="3"/>
        <v>0</v>
      </c>
      <c r="M23" s="247"/>
      <c r="N23" s="235"/>
      <c r="O23" s="248"/>
      <c r="P23" s="246"/>
      <c r="Q23" s="246"/>
    </row>
    <row r="24" spans="1:17">
      <c r="A24" s="262">
        <v>11</v>
      </c>
      <c r="B24" s="261"/>
      <c r="C24" s="260"/>
      <c r="D24" s="328"/>
      <c r="E24" s="309" t="s">
        <v>2583</v>
      </c>
      <c r="F24" s="239" t="s">
        <v>2533</v>
      </c>
      <c r="G24" s="238">
        <v>3</v>
      </c>
      <c r="H24" s="235"/>
      <c r="I24" s="248"/>
      <c r="J24" s="235">
        <f t="shared" si="2"/>
        <v>0</v>
      </c>
      <c r="K24" s="311">
        <f t="shared" si="3"/>
        <v>0</v>
      </c>
      <c r="M24" s="247"/>
      <c r="N24" s="235"/>
      <c r="O24" s="248"/>
      <c r="P24" s="246"/>
      <c r="Q24" s="246"/>
    </row>
    <row r="25" spans="1:17">
      <c r="A25" s="262">
        <v>12</v>
      </c>
      <c r="B25" s="261"/>
      <c r="C25" s="260"/>
      <c r="D25" s="324"/>
      <c r="E25" s="309" t="s">
        <v>2582</v>
      </c>
      <c r="F25" s="239" t="s">
        <v>2533</v>
      </c>
      <c r="G25" s="238">
        <v>3</v>
      </c>
      <c r="H25" s="235"/>
      <c r="I25" s="248"/>
      <c r="J25" s="235">
        <f t="shared" si="2"/>
        <v>0</v>
      </c>
      <c r="K25" s="311">
        <f t="shared" si="3"/>
        <v>0</v>
      </c>
      <c r="M25" s="247"/>
      <c r="N25" s="235"/>
      <c r="O25" s="248"/>
      <c r="P25" s="246"/>
      <c r="Q25" s="246"/>
    </row>
    <row r="26" spans="1:17">
      <c r="A26" s="262">
        <v>13</v>
      </c>
      <c r="B26" s="261"/>
      <c r="C26" s="260"/>
      <c r="D26" s="324"/>
      <c r="E26" s="309" t="s">
        <v>2581</v>
      </c>
      <c r="F26" s="239" t="s">
        <v>249</v>
      </c>
      <c r="G26" s="238">
        <v>78</v>
      </c>
      <c r="H26" s="235"/>
      <c r="I26" s="248"/>
      <c r="J26" s="235">
        <f t="shared" si="2"/>
        <v>0</v>
      </c>
      <c r="K26" s="311">
        <f t="shared" si="3"/>
        <v>0</v>
      </c>
      <c r="M26" s="247"/>
      <c r="N26" s="235"/>
      <c r="O26" s="248"/>
      <c r="P26" s="246"/>
      <c r="Q26" s="246"/>
    </row>
    <row r="27" spans="1:17">
      <c r="A27" s="262">
        <v>14</v>
      </c>
      <c r="B27" s="261"/>
      <c r="C27" s="260"/>
      <c r="D27" s="324"/>
      <c r="E27" s="309" t="s">
        <v>2609</v>
      </c>
      <c r="F27" s="239" t="s">
        <v>249</v>
      </c>
      <c r="G27" s="238">
        <v>2</v>
      </c>
      <c r="H27" s="235"/>
      <c r="I27" s="248"/>
      <c r="J27" s="235">
        <f t="shared" si="2"/>
        <v>0</v>
      </c>
      <c r="K27" s="311">
        <f t="shared" si="3"/>
        <v>0</v>
      </c>
      <c r="M27" s="247"/>
      <c r="N27" s="235"/>
      <c r="O27" s="248"/>
      <c r="P27" s="246"/>
      <c r="Q27" s="246"/>
    </row>
    <row r="28" spans="1:17">
      <c r="A28" s="257">
        <v>15</v>
      </c>
      <c r="B28" s="243"/>
      <c r="C28" s="256"/>
      <c r="D28" s="310" t="s">
        <v>22</v>
      </c>
      <c r="E28" s="309" t="s">
        <v>2580</v>
      </c>
      <c r="F28" s="239"/>
      <c r="G28" s="321">
        <v>0.05</v>
      </c>
      <c r="H28" s="235"/>
      <c r="I28" s="248"/>
      <c r="J28" s="235">
        <f>(J12+J13+J25+J26)*0.05</f>
        <v>0</v>
      </c>
      <c r="K28" s="311" t="s">
        <v>22</v>
      </c>
      <c r="M28" s="247"/>
      <c r="N28" s="235"/>
      <c r="O28" s="248"/>
      <c r="P28" s="246"/>
      <c r="Q28" s="246"/>
    </row>
    <row r="29" spans="1:17">
      <c r="A29" s="244" t="s">
        <v>22</v>
      </c>
      <c r="B29" s="243"/>
      <c r="C29" s="242"/>
      <c r="D29" s="310"/>
      <c r="E29" s="323"/>
      <c r="F29" s="239"/>
      <c r="G29" s="321"/>
      <c r="H29" s="235"/>
      <c r="I29" s="248"/>
      <c r="J29" s="235"/>
      <c r="K29" s="311" t="s">
        <v>22</v>
      </c>
      <c r="M29" s="247"/>
      <c r="N29" s="235"/>
      <c r="O29" s="248"/>
      <c r="P29" s="246"/>
      <c r="Q29" s="246"/>
    </row>
    <row r="30" spans="1:17">
      <c r="A30" s="257" t="s">
        <v>22</v>
      </c>
      <c r="B30" s="243"/>
      <c r="C30" s="256" t="s">
        <v>22</v>
      </c>
      <c r="D30" s="310" t="s">
        <v>22</v>
      </c>
      <c r="E30" s="322" t="s">
        <v>2579</v>
      </c>
      <c r="F30" s="239"/>
      <c r="G30" s="321">
        <v>0.03</v>
      </c>
      <c r="H30" s="235"/>
      <c r="I30" s="248"/>
      <c r="J30" s="235">
        <f>(J12+J13+J14+J22+J23+J24+J26+J27)*0.03</f>
        <v>0</v>
      </c>
      <c r="K30" s="311" t="s">
        <v>22</v>
      </c>
      <c r="M30" s="247"/>
      <c r="N30" s="235"/>
      <c r="O30" s="248"/>
      <c r="P30" s="246"/>
      <c r="Q30" s="246"/>
    </row>
    <row r="31" spans="1:17">
      <c r="A31" s="244" t="s">
        <v>78</v>
      </c>
      <c r="B31" s="243"/>
      <c r="C31" s="242"/>
      <c r="D31" s="310"/>
      <c r="E31" s="314" t="s">
        <v>2578</v>
      </c>
      <c r="F31" s="320" t="s">
        <v>2533</v>
      </c>
      <c r="G31" s="319">
        <v>24</v>
      </c>
      <c r="H31" s="318"/>
      <c r="I31" s="317"/>
      <c r="J31" s="235">
        <f>G31*H31</f>
        <v>0</v>
      </c>
      <c r="K31" s="316">
        <f>G31*I31</f>
        <v>0</v>
      </c>
      <c r="M31" s="315"/>
      <c r="N31" s="318"/>
      <c r="O31" s="317"/>
      <c r="P31" s="246"/>
      <c r="Q31" s="246"/>
    </row>
    <row r="32" spans="1:17">
      <c r="A32" s="244" t="s">
        <v>80</v>
      </c>
      <c r="B32" s="243"/>
      <c r="C32" s="242"/>
      <c r="D32" s="310"/>
      <c r="E32" s="314" t="s">
        <v>2577</v>
      </c>
      <c r="F32" s="239" t="s">
        <v>2533</v>
      </c>
      <c r="G32" s="312">
        <v>24</v>
      </c>
      <c r="H32" s="235"/>
      <c r="I32" s="248"/>
      <c r="J32" s="235">
        <f>G32*H32</f>
        <v>0</v>
      </c>
      <c r="K32" s="311">
        <f>G32*I32</f>
        <v>0</v>
      </c>
      <c r="M32" s="247"/>
      <c r="N32" s="235"/>
      <c r="O32" s="248"/>
      <c r="P32" s="246"/>
      <c r="Q32" s="246"/>
    </row>
    <row r="33" spans="1:17">
      <c r="A33" s="244" t="s">
        <v>226</v>
      </c>
      <c r="B33" s="243"/>
      <c r="C33" s="242"/>
      <c r="D33" s="310"/>
      <c r="E33" s="314" t="s">
        <v>2576</v>
      </c>
      <c r="F33" s="239" t="s">
        <v>2533</v>
      </c>
      <c r="G33" s="312">
        <v>16</v>
      </c>
      <c r="H33" s="235"/>
      <c r="I33" s="248"/>
      <c r="J33" s="235">
        <f>G33*H33</f>
        <v>0</v>
      </c>
      <c r="K33" s="311">
        <f>G33*I33</f>
        <v>0</v>
      </c>
      <c r="M33" s="247"/>
      <c r="N33" s="235"/>
      <c r="O33" s="248"/>
      <c r="P33" s="246"/>
      <c r="Q33" s="246"/>
    </row>
    <row r="34" spans="1:17">
      <c r="A34" s="257">
        <v>4</v>
      </c>
      <c r="B34" s="243"/>
      <c r="C34" s="256"/>
      <c r="D34" s="310"/>
      <c r="E34" s="309" t="s">
        <v>2575</v>
      </c>
      <c r="F34" s="239" t="s">
        <v>2533</v>
      </c>
      <c r="G34" s="312">
        <v>4</v>
      </c>
      <c r="H34" s="235"/>
      <c r="I34" s="248"/>
      <c r="J34" s="235">
        <f>G34*H34</f>
        <v>0</v>
      </c>
      <c r="K34" s="311">
        <f>G34*I34</f>
        <v>0</v>
      </c>
      <c r="M34" s="247"/>
      <c r="N34" s="235"/>
      <c r="O34" s="248"/>
      <c r="P34" s="246"/>
      <c r="Q34" s="246"/>
    </row>
    <row r="35" spans="1:17">
      <c r="A35" s="244" t="s">
        <v>22</v>
      </c>
      <c r="B35" s="243"/>
      <c r="C35" s="242"/>
      <c r="D35" s="241"/>
      <c r="E35" s="240"/>
      <c r="F35" s="239"/>
      <c r="G35" s="312"/>
      <c r="H35" s="235"/>
      <c r="I35" s="248"/>
      <c r="J35" s="235"/>
      <c r="K35" s="311" t="s">
        <v>22</v>
      </c>
    </row>
    <row r="36" spans="1:17" ht="13.5" thickBot="1">
      <c r="A36" s="233" t="s">
        <v>22</v>
      </c>
      <c r="B36" s="232"/>
      <c r="C36" s="231"/>
      <c r="D36" s="230"/>
      <c r="E36" s="397"/>
      <c r="F36" s="362"/>
      <c r="G36" s="363"/>
      <c r="H36" s="364"/>
      <c r="I36" s="365"/>
      <c r="J36" s="364"/>
      <c r="K36" s="366" t="s">
        <v>22</v>
      </c>
    </row>
    <row r="37" spans="1:17">
      <c r="A37" s="306"/>
      <c r="B37" s="306"/>
      <c r="C37" s="305"/>
      <c r="D37" s="304"/>
      <c r="E37" s="303"/>
      <c r="F37" s="302"/>
      <c r="G37" s="301"/>
      <c r="H37" s="300"/>
      <c r="I37" s="299"/>
      <c r="J37" s="298"/>
      <c r="K37" s="297"/>
    </row>
    <row r="38" spans="1:17">
      <c r="A38" s="306"/>
      <c r="B38" s="306"/>
      <c r="C38" s="305"/>
      <c r="D38" s="304"/>
      <c r="E38" s="303"/>
      <c r="F38" s="302"/>
      <c r="G38" s="301"/>
      <c r="H38" s="300"/>
      <c r="I38" s="299"/>
      <c r="J38" s="298"/>
      <c r="K38" s="297"/>
    </row>
    <row r="39" spans="1:17">
      <c r="A39" s="306"/>
      <c r="B39" s="306"/>
      <c r="C39" s="305"/>
      <c r="D39" s="304"/>
      <c r="E39" s="303"/>
      <c r="F39" s="302"/>
      <c r="G39" s="301"/>
      <c r="H39" s="300"/>
      <c r="I39" s="299"/>
      <c r="J39" s="298"/>
      <c r="K39" s="297"/>
    </row>
    <row r="40" spans="1:17">
      <c r="A40" s="306"/>
      <c r="B40" s="306"/>
      <c r="C40" s="305"/>
      <c r="D40" s="304"/>
      <c r="E40" s="303"/>
      <c r="F40" s="302"/>
      <c r="G40" s="301"/>
      <c r="H40" s="300"/>
      <c r="I40" s="299"/>
      <c r="J40" s="298"/>
      <c r="K40" s="297"/>
    </row>
    <row r="41" spans="1:17" ht="13.5" thickBot="1"/>
    <row r="42" spans="1:17">
      <c r="A42" s="723" t="s">
        <v>2574</v>
      </c>
      <c r="B42" s="294" t="s">
        <v>2573</v>
      </c>
      <c r="C42" s="294" t="s">
        <v>2572</v>
      </c>
      <c r="D42" s="295" t="s">
        <v>2571</v>
      </c>
      <c r="E42" s="725" t="s">
        <v>2570</v>
      </c>
      <c r="F42" s="294" t="s">
        <v>2569</v>
      </c>
      <c r="G42" s="293" t="s">
        <v>2568</v>
      </c>
      <c r="H42" s="727" t="s">
        <v>2567</v>
      </c>
      <c r="I42" s="728"/>
      <c r="J42" s="727" t="s">
        <v>2566</v>
      </c>
      <c r="K42" s="729"/>
    </row>
    <row r="43" spans="1:17" ht="13.5" thickBot="1">
      <c r="A43" s="724"/>
      <c r="B43" s="292" t="s">
        <v>2565</v>
      </c>
      <c r="C43" s="292" t="s">
        <v>2564</v>
      </c>
      <c r="D43" s="292" t="s">
        <v>22</v>
      </c>
      <c r="E43" s="726"/>
      <c r="F43" s="292" t="s">
        <v>2563</v>
      </c>
      <c r="G43" s="291" t="s">
        <v>2562</v>
      </c>
      <c r="H43" s="289" t="s">
        <v>2561</v>
      </c>
      <c r="I43" s="290" t="s">
        <v>2560</v>
      </c>
      <c r="J43" s="289" t="s">
        <v>2561</v>
      </c>
      <c r="K43" s="288" t="s">
        <v>2560</v>
      </c>
      <c r="N43" s="287"/>
      <c r="Q43" s="287"/>
    </row>
    <row r="44" spans="1:17">
      <c r="A44" s="262" t="s">
        <v>22</v>
      </c>
      <c r="B44" s="261"/>
      <c r="C44" s="260" t="s">
        <v>22</v>
      </c>
      <c r="D44" s="275" t="s">
        <v>22</v>
      </c>
      <c r="E44" s="282" t="s">
        <v>2559</v>
      </c>
      <c r="F44" s="281"/>
      <c r="G44" s="280"/>
      <c r="H44" s="279"/>
      <c r="I44" s="278"/>
      <c r="J44" s="277"/>
      <c r="K44" s="276"/>
      <c r="N44" s="247"/>
      <c r="O44" s="267"/>
    </row>
    <row r="45" spans="1:17">
      <c r="A45" s="262">
        <v>1</v>
      </c>
      <c r="B45" s="261"/>
      <c r="C45" s="260" t="s">
        <v>22</v>
      </c>
      <c r="D45" s="275" t="s">
        <v>22</v>
      </c>
      <c r="E45" s="270" t="s">
        <v>2558</v>
      </c>
      <c r="F45" s="274" t="s">
        <v>2556</v>
      </c>
      <c r="G45" s="273">
        <v>0.504</v>
      </c>
      <c r="H45" s="268"/>
      <c r="I45" s="267"/>
      <c r="J45" s="235">
        <f t="shared" ref="J45:J63" si="4">G45*H45</f>
        <v>0</v>
      </c>
      <c r="K45" s="266">
        <f t="shared" ref="K45:K55" si="5">G45*I45</f>
        <v>0</v>
      </c>
      <c r="N45" s="247"/>
      <c r="O45" s="267"/>
    </row>
    <row r="46" spans="1:17">
      <c r="A46" s="262">
        <v>2</v>
      </c>
      <c r="B46" s="261" t="s">
        <v>22</v>
      </c>
      <c r="C46" s="260" t="s">
        <v>22</v>
      </c>
      <c r="D46" s="272" t="s">
        <v>22</v>
      </c>
      <c r="E46" s="270" t="s">
        <v>2557</v>
      </c>
      <c r="F46" s="274" t="s">
        <v>2556</v>
      </c>
      <c r="G46" s="273">
        <v>0.45600000000000002</v>
      </c>
      <c r="H46" s="268"/>
      <c r="I46" s="267"/>
      <c r="J46" s="235">
        <f t="shared" si="4"/>
        <v>0</v>
      </c>
      <c r="K46" s="266">
        <f t="shared" si="5"/>
        <v>0</v>
      </c>
      <c r="N46" s="247"/>
      <c r="O46" s="267"/>
    </row>
    <row r="47" spans="1:17">
      <c r="A47" s="262">
        <v>3</v>
      </c>
      <c r="B47" s="261"/>
      <c r="C47" s="260"/>
      <c r="D47" s="263"/>
      <c r="E47" s="270" t="s">
        <v>2553</v>
      </c>
      <c r="F47" s="239" t="s">
        <v>2536</v>
      </c>
      <c r="G47" s="269">
        <v>39</v>
      </c>
      <c r="H47" s="268"/>
      <c r="I47" s="267"/>
      <c r="J47" s="235">
        <f t="shared" si="4"/>
        <v>0</v>
      </c>
      <c r="K47" s="266">
        <f t="shared" si="5"/>
        <v>0</v>
      </c>
      <c r="N47" s="247"/>
      <c r="O47" s="267"/>
    </row>
    <row r="48" spans="1:17">
      <c r="A48" s="262">
        <v>4</v>
      </c>
      <c r="B48" s="261"/>
      <c r="C48" s="260" t="s">
        <v>22</v>
      </c>
      <c r="D48" s="263" t="s">
        <v>22</v>
      </c>
      <c r="E48" s="270" t="s">
        <v>2552</v>
      </c>
      <c r="F48" s="239" t="s">
        <v>249</v>
      </c>
      <c r="G48" s="269">
        <v>156</v>
      </c>
      <c r="H48" s="268"/>
      <c r="I48" s="267"/>
      <c r="J48" s="235">
        <f t="shared" si="4"/>
        <v>0</v>
      </c>
      <c r="K48" s="266">
        <f t="shared" si="5"/>
        <v>0</v>
      </c>
      <c r="N48" s="247"/>
      <c r="O48" s="267"/>
    </row>
    <row r="49" spans="1:17">
      <c r="A49" s="262">
        <v>5</v>
      </c>
      <c r="B49" s="261"/>
      <c r="C49" s="260"/>
      <c r="D49" s="263"/>
      <c r="E49" s="270" t="s">
        <v>2551</v>
      </c>
      <c r="F49" s="239" t="s">
        <v>2536</v>
      </c>
      <c r="G49" s="269">
        <v>39</v>
      </c>
      <c r="H49" s="268"/>
      <c r="I49" s="267"/>
      <c r="J49" s="235">
        <f t="shared" si="4"/>
        <v>0</v>
      </c>
      <c r="K49" s="266">
        <f t="shared" si="5"/>
        <v>0</v>
      </c>
      <c r="N49" s="247"/>
      <c r="O49" s="267"/>
    </row>
    <row r="50" spans="1:17">
      <c r="A50" s="262">
        <v>6</v>
      </c>
      <c r="B50" s="261"/>
      <c r="C50" s="260"/>
      <c r="D50" s="263"/>
      <c r="E50" s="270" t="s">
        <v>2550</v>
      </c>
      <c r="F50" s="239" t="s">
        <v>2536</v>
      </c>
      <c r="G50" s="269">
        <v>39</v>
      </c>
      <c r="H50" s="268"/>
      <c r="I50" s="267"/>
      <c r="J50" s="235">
        <f t="shared" si="4"/>
        <v>0</v>
      </c>
      <c r="K50" s="266">
        <f t="shared" si="5"/>
        <v>0</v>
      </c>
      <c r="N50" s="247"/>
      <c r="O50" s="259"/>
    </row>
    <row r="51" spans="1:17">
      <c r="A51" s="262">
        <v>7</v>
      </c>
      <c r="B51" s="261"/>
      <c r="C51" s="260"/>
      <c r="D51" s="263"/>
      <c r="E51" s="240" t="s">
        <v>2549</v>
      </c>
      <c r="F51" s="239" t="s">
        <v>249</v>
      </c>
      <c r="G51" s="238">
        <v>30</v>
      </c>
      <c r="H51" s="237"/>
      <c r="I51" s="259"/>
      <c r="J51" s="235">
        <f t="shared" si="4"/>
        <v>0</v>
      </c>
      <c r="K51" s="234">
        <f t="shared" si="5"/>
        <v>0</v>
      </c>
      <c r="N51" s="258"/>
      <c r="O51" s="563"/>
    </row>
    <row r="52" spans="1:17">
      <c r="A52" s="262">
        <v>8</v>
      </c>
      <c r="B52" s="261"/>
      <c r="C52" s="260"/>
      <c r="D52" s="263"/>
      <c r="E52" s="240" t="s">
        <v>2548</v>
      </c>
      <c r="F52" s="239" t="s">
        <v>249</v>
      </c>
      <c r="G52" s="238">
        <v>74</v>
      </c>
      <c r="H52" s="237"/>
      <c r="I52" s="563"/>
      <c r="J52" s="235">
        <f t="shared" si="4"/>
        <v>0</v>
      </c>
      <c r="K52" s="234">
        <f t="shared" si="5"/>
        <v>0</v>
      </c>
      <c r="N52" s="564"/>
      <c r="O52" s="563"/>
    </row>
    <row r="53" spans="1:17">
      <c r="A53" s="262">
        <v>9</v>
      </c>
      <c r="B53" s="261"/>
      <c r="C53" s="260"/>
      <c r="D53" s="263"/>
      <c r="E53" s="240" t="s">
        <v>2619</v>
      </c>
      <c r="F53" s="239" t="s">
        <v>249</v>
      </c>
      <c r="G53" s="238">
        <v>430</v>
      </c>
      <c r="H53" s="237"/>
      <c r="I53" s="563"/>
      <c r="J53" s="235">
        <f t="shared" si="4"/>
        <v>0</v>
      </c>
      <c r="K53" s="234">
        <f t="shared" si="5"/>
        <v>0</v>
      </c>
      <c r="N53" s="564"/>
      <c r="O53" s="259"/>
    </row>
    <row r="54" spans="1:17">
      <c r="A54" s="262">
        <v>10</v>
      </c>
      <c r="B54" s="261"/>
      <c r="C54" s="260"/>
      <c r="D54" s="263"/>
      <c r="E54" s="240" t="s">
        <v>2546</v>
      </c>
      <c r="F54" s="239" t="s">
        <v>249</v>
      </c>
      <c r="G54" s="238">
        <v>504</v>
      </c>
      <c r="H54" s="237"/>
      <c r="I54" s="259"/>
      <c r="J54" s="235">
        <f t="shared" si="4"/>
        <v>0</v>
      </c>
      <c r="K54" s="234">
        <f t="shared" si="5"/>
        <v>0</v>
      </c>
      <c r="N54" s="258"/>
      <c r="O54" s="563"/>
    </row>
    <row r="55" spans="1:17">
      <c r="A55" s="262">
        <v>11</v>
      </c>
      <c r="B55" s="261"/>
      <c r="C55" s="260"/>
      <c r="D55" s="263"/>
      <c r="E55" s="565" t="s">
        <v>2545</v>
      </c>
      <c r="F55" s="566" t="s">
        <v>2533</v>
      </c>
      <c r="G55" s="567">
        <v>2</v>
      </c>
      <c r="H55" s="568"/>
      <c r="I55" s="563"/>
      <c r="J55" s="235">
        <f t="shared" si="4"/>
        <v>0</v>
      </c>
      <c r="K55" s="569">
        <f t="shared" si="5"/>
        <v>0</v>
      </c>
      <c r="N55" s="564"/>
      <c r="O55" s="259"/>
    </row>
    <row r="56" spans="1:17" ht="12.75" customHeight="1">
      <c r="A56" s="262">
        <v>12</v>
      </c>
      <c r="B56" s="261"/>
      <c r="C56" s="260"/>
      <c r="D56" s="263"/>
      <c r="E56" s="240" t="s">
        <v>2544</v>
      </c>
      <c r="F56" s="239" t="s">
        <v>22</v>
      </c>
      <c r="G56" s="238"/>
      <c r="H56" s="237"/>
      <c r="I56" s="259"/>
      <c r="J56" s="235">
        <f t="shared" si="4"/>
        <v>0</v>
      </c>
      <c r="K56" s="234" t="s">
        <v>22</v>
      </c>
      <c r="N56" s="258"/>
      <c r="O56" s="259"/>
    </row>
    <row r="57" spans="1:17">
      <c r="A57" s="262" t="s">
        <v>22</v>
      </c>
      <c r="B57" s="261"/>
      <c r="C57" s="260"/>
      <c r="D57" s="263"/>
      <c r="E57" s="240" t="s">
        <v>2543</v>
      </c>
      <c r="F57" s="239" t="s">
        <v>2533</v>
      </c>
      <c r="G57" s="238">
        <v>3</v>
      </c>
      <c r="H57" s="237"/>
      <c r="I57" s="259"/>
      <c r="J57" s="235">
        <f t="shared" si="4"/>
        <v>0</v>
      </c>
      <c r="K57" s="234">
        <f>G57*I57</f>
        <v>0</v>
      </c>
      <c r="N57" s="258"/>
      <c r="O57" s="259"/>
    </row>
    <row r="58" spans="1:17">
      <c r="A58" s="262">
        <v>13</v>
      </c>
      <c r="B58" s="261"/>
      <c r="C58" s="260" t="s">
        <v>22</v>
      </c>
      <c r="D58" s="241" t="s">
        <v>22</v>
      </c>
      <c r="E58" s="240" t="s">
        <v>2539</v>
      </c>
      <c r="F58" s="239" t="s">
        <v>249</v>
      </c>
      <c r="G58" s="238">
        <v>78</v>
      </c>
      <c r="H58" s="237"/>
      <c r="I58" s="259"/>
      <c r="J58" s="235">
        <f t="shared" si="4"/>
        <v>0</v>
      </c>
      <c r="K58" s="234">
        <f>G58*I58</f>
        <v>0</v>
      </c>
      <c r="N58" s="258"/>
      <c r="O58" s="563"/>
    </row>
    <row r="59" spans="1:17">
      <c r="A59" s="262">
        <v>14</v>
      </c>
      <c r="B59" s="261"/>
      <c r="C59" s="260"/>
      <c r="D59" s="241"/>
      <c r="E59" s="565" t="s">
        <v>2538</v>
      </c>
      <c r="F59" s="566" t="s">
        <v>249</v>
      </c>
      <c r="G59" s="567">
        <v>78</v>
      </c>
      <c r="H59" s="570"/>
      <c r="I59" s="563"/>
      <c r="J59" s="235">
        <f t="shared" si="4"/>
        <v>0</v>
      </c>
      <c r="K59" s="571">
        <f>G59*I59</f>
        <v>0</v>
      </c>
      <c r="N59" s="564"/>
      <c r="O59" s="248"/>
    </row>
    <row r="60" spans="1:17">
      <c r="A60" s="257">
        <v>15</v>
      </c>
      <c r="B60" s="243"/>
      <c r="C60" s="256"/>
      <c r="D60" s="241" t="s">
        <v>22</v>
      </c>
      <c r="E60" s="240" t="s">
        <v>2537</v>
      </c>
      <c r="F60" s="239" t="s">
        <v>2536</v>
      </c>
      <c r="G60" s="238">
        <v>174</v>
      </c>
      <c r="H60" s="237"/>
      <c r="I60" s="248"/>
      <c r="J60" s="235">
        <f t="shared" si="4"/>
        <v>0</v>
      </c>
      <c r="K60" s="234">
        <f>G60*I60</f>
        <v>0</v>
      </c>
      <c r="N60" s="247"/>
      <c r="Q60" s="246"/>
    </row>
    <row r="61" spans="1:17">
      <c r="A61" s="244" t="s">
        <v>22</v>
      </c>
      <c r="B61" s="243"/>
      <c r="C61" s="242"/>
      <c r="D61" s="241"/>
      <c r="E61" s="240"/>
      <c r="F61" s="239"/>
      <c r="G61" s="238"/>
      <c r="H61" s="237"/>
      <c r="I61" s="236"/>
      <c r="J61" s="235">
        <f t="shared" si="4"/>
        <v>0</v>
      </c>
      <c r="K61" s="234"/>
    </row>
    <row r="62" spans="1:17">
      <c r="A62" s="257" t="s">
        <v>22</v>
      </c>
      <c r="B62" s="243"/>
      <c r="C62" s="256" t="s">
        <v>22</v>
      </c>
      <c r="D62" s="241" t="s">
        <v>22</v>
      </c>
      <c r="E62" s="245" t="s">
        <v>2535</v>
      </c>
      <c r="F62" s="239"/>
      <c r="G62" s="238"/>
      <c r="H62" s="237"/>
      <c r="I62" s="236"/>
      <c r="J62" s="235">
        <f t="shared" si="4"/>
        <v>0</v>
      </c>
      <c r="K62" s="234"/>
    </row>
    <row r="63" spans="1:17">
      <c r="A63" s="244" t="s">
        <v>78</v>
      </c>
      <c r="B63" s="243"/>
      <c r="C63" s="242"/>
      <c r="D63" s="241"/>
      <c r="E63" s="240" t="s">
        <v>2534</v>
      </c>
      <c r="F63" s="239" t="s">
        <v>2533</v>
      </c>
      <c r="G63" s="238">
        <v>1</v>
      </c>
      <c r="H63" s="237"/>
      <c r="I63" s="236"/>
      <c r="J63" s="235">
        <f t="shared" si="4"/>
        <v>0</v>
      </c>
      <c r="K63" s="234">
        <f>G63*I63</f>
        <v>0</v>
      </c>
    </row>
    <row r="64" spans="1:17" ht="13.5" thickBot="1">
      <c r="A64" s="233" t="s">
        <v>22</v>
      </c>
      <c r="B64" s="232"/>
      <c r="C64" s="231"/>
      <c r="D64" s="230"/>
      <c r="E64" s="397"/>
      <c r="F64" s="362"/>
      <c r="G64" s="363"/>
      <c r="H64" s="364"/>
      <c r="I64" s="365"/>
      <c r="J64" s="364"/>
      <c r="K64" s="366" t="s">
        <v>22</v>
      </c>
    </row>
    <row r="67" spans="1:9" ht="13.5" thickBot="1"/>
    <row r="68" spans="1:9">
      <c r="A68" s="398"/>
      <c r="B68" s="399"/>
      <c r="C68" s="399"/>
      <c r="D68" s="399"/>
      <c r="E68" s="399"/>
      <c r="F68" s="400" t="s">
        <v>22</v>
      </c>
      <c r="G68" s="401"/>
      <c r="H68" s="402" t="s">
        <v>2532</v>
      </c>
      <c r="I68" s="403">
        <f>SUM(J12:J64)</f>
        <v>0</v>
      </c>
    </row>
    <row r="69" spans="1:9" ht="13.5" thickBot="1">
      <c r="A69" s="404"/>
      <c r="B69" s="405"/>
      <c r="C69" s="405"/>
      <c r="D69" s="405"/>
      <c r="E69" s="405"/>
      <c r="F69" s="405"/>
      <c r="G69" s="406"/>
      <c r="H69" s="407" t="s">
        <v>2531</v>
      </c>
      <c r="I69" s="408">
        <f>SUM(K12:K66)</f>
        <v>0</v>
      </c>
    </row>
    <row r="70" spans="1:9" ht="14.25" thickTop="1" thickBot="1">
      <c r="A70" s="409"/>
      <c r="B70" s="410"/>
      <c r="C70" s="410"/>
      <c r="D70" s="410"/>
      <c r="E70" s="410"/>
      <c r="F70" s="410"/>
      <c r="G70" s="411"/>
      <c r="H70" s="412" t="s">
        <v>2530</v>
      </c>
      <c r="I70" s="413">
        <f>SUM(I68:I69)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M308"/>
  <sheetViews>
    <sheetView showGridLines="0" topLeftCell="A115" workbookViewId="0">
      <selection activeCell="I132" sqref="I132:I30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137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1798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1799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ROUND((SUM(BE129:BE307)),  2)</f>
        <v>0</v>
      </c>
      <c r="G35" s="30"/>
      <c r="H35" s="30"/>
      <c r="I35" s="104">
        <v>0.21</v>
      </c>
      <c r="J35" s="103">
        <f>ROUND(((SUM(BE129:BE307))*I35),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ROUND((SUM(BF129:BF307)),  2)</f>
        <v>0</v>
      </c>
      <c r="G36" s="30"/>
      <c r="H36" s="30"/>
      <c r="I36" s="104">
        <v>0.12</v>
      </c>
      <c r="J36" s="103">
        <f>ROUND(((SUM(BF129:BF307))*I36),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ROUND((SUM(BG129:BG307)),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ROUND((SUM(BH129:BH307)),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ROUND((SUM(BI129:BI307)),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1798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SO_04.1-N - Tlakové stoky T5 - neuznatelné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J216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J218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J221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J252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J285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J295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J297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721" t="str">
        <f>E7</f>
        <v>Kanalizace Dvůr Králové nad Labem - Verdek</v>
      </c>
      <c r="F117" s="722"/>
      <c r="G117" s="722"/>
      <c r="H117" s="722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721" t="s">
        <v>1798</v>
      </c>
      <c r="F119" s="720"/>
      <c r="G119" s="720"/>
      <c r="H119" s="72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712" t="str">
        <f>E11</f>
        <v>SO_04.1-N - Tlakové stoky T5 - neuznatelné</v>
      </c>
      <c r="F121" s="720"/>
      <c r="G121" s="720"/>
      <c r="H121" s="72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45764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471.20067399999994</v>
      </c>
      <c r="Q129" s="64"/>
      <c r="R129" s="132">
        <f>R130</f>
        <v>68.314157279999989</v>
      </c>
      <c r="S129" s="64"/>
      <c r="T129" s="133">
        <f>T130</f>
        <v>18.293999999999997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P131+P216+P218+P221+P252+P285+P295+P297</f>
        <v>471.20067399999994</v>
      </c>
      <c r="Q130" s="140"/>
      <c r="R130" s="141">
        <f>R131+R216+R218+R221+R252+R285+R295+R297</f>
        <v>68.314157279999989</v>
      </c>
      <c r="S130" s="140"/>
      <c r="T130" s="142">
        <f>T131+T216+T218+T221+T252+T285+T295+T297</f>
        <v>18.293999999999997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BK131+BK216+BK218+BK221+BK252+BK285+BK295+BK297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SUM(P132:P215)</f>
        <v>261.642403</v>
      </c>
      <c r="Q131" s="140"/>
      <c r="R131" s="141">
        <f>SUM(R132:R215)</f>
        <v>54.701818199999998</v>
      </c>
      <c r="S131" s="140"/>
      <c r="T131" s="142">
        <f>SUM(T132:T215)</f>
        <v>18.293999999999997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SUM(BK132:BK215)</f>
        <v>0</v>
      </c>
    </row>
    <row r="132" spans="1:65" s="2" customFormat="1" ht="76.349999999999994" customHeight="1">
      <c r="A132" s="30"/>
      <c r="B132" s="147"/>
      <c r="C132" s="148" t="s">
        <v>78</v>
      </c>
      <c r="D132" s="148" t="s">
        <v>214</v>
      </c>
      <c r="E132" s="149" t="s">
        <v>1800</v>
      </c>
      <c r="F132" s="150" t="s">
        <v>1801</v>
      </c>
      <c r="G132" s="151" t="s">
        <v>217</v>
      </c>
      <c r="H132" s="152">
        <v>3.48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0.20799999999999999</v>
      </c>
      <c r="P132" s="157">
        <f>O132*H132</f>
        <v>0.72383999999999993</v>
      </c>
      <c r="Q132" s="157">
        <v>0</v>
      </c>
      <c r="R132" s="157">
        <f>Q132*H132</f>
        <v>0</v>
      </c>
      <c r="S132" s="157">
        <v>0.255</v>
      </c>
      <c r="T132" s="158">
        <f>S132*H132</f>
        <v>0.88739999999999997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1802</v>
      </c>
    </row>
    <row r="133" spans="1:65" s="14" customFormat="1">
      <c r="B133" s="168"/>
      <c r="D133" s="162" t="s">
        <v>220</v>
      </c>
      <c r="E133" s="169" t="s">
        <v>1</v>
      </c>
      <c r="F133" s="170" t="s">
        <v>1803</v>
      </c>
      <c r="H133" s="171">
        <v>3.48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215</v>
      </c>
      <c r="F134" s="150" t="s">
        <v>216</v>
      </c>
      <c r="G134" s="151" t="s">
        <v>217</v>
      </c>
      <c r="H134" s="152">
        <v>5.5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7.8E-2</v>
      </c>
      <c r="P134" s="157">
        <f>O134*H134</f>
        <v>0.42899999999999999</v>
      </c>
      <c r="Q134" s="157">
        <v>0</v>
      </c>
      <c r="R134" s="157">
        <f>Q134*H134</f>
        <v>0</v>
      </c>
      <c r="S134" s="157">
        <v>0.5</v>
      </c>
      <c r="T134" s="158">
        <f>S134*H134</f>
        <v>2.75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219</v>
      </c>
    </row>
    <row r="135" spans="1:65" s="13" customFormat="1">
      <c r="B135" s="161"/>
      <c r="D135" s="162" t="s">
        <v>220</v>
      </c>
      <c r="E135" s="163" t="s">
        <v>1</v>
      </c>
      <c r="F135" s="164" t="s">
        <v>626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1804</v>
      </c>
      <c r="H136" s="171">
        <v>5.5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1173</v>
      </c>
      <c r="F137" s="150" t="s">
        <v>1174</v>
      </c>
      <c r="G137" s="151" t="s">
        <v>217</v>
      </c>
      <c r="H137" s="152">
        <v>3.48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0.05</v>
      </c>
      <c r="P137" s="157">
        <f>O137*H137</f>
        <v>0.17400000000000002</v>
      </c>
      <c r="Q137" s="157">
        <v>0</v>
      </c>
      <c r="R137" s="157">
        <f>Q137*H137</f>
        <v>0</v>
      </c>
      <c r="S137" s="157">
        <v>0.17</v>
      </c>
      <c r="T137" s="158">
        <f>S137*H137</f>
        <v>0.59160000000000001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1805</v>
      </c>
    </row>
    <row r="138" spans="1:65" s="13" customFormat="1">
      <c r="B138" s="161"/>
      <c r="D138" s="162" t="s">
        <v>220</v>
      </c>
      <c r="E138" s="163" t="s">
        <v>1</v>
      </c>
      <c r="F138" s="164" t="s">
        <v>1806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1807</v>
      </c>
      <c r="H139" s="171">
        <v>3.48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6.75" customHeight="1">
      <c r="A140" s="30"/>
      <c r="B140" s="147"/>
      <c r="C140" s="148" t="s">
        <v>218</v>
      </c>
      <c r="D140" s="148" t="s">
        <v>214</v>
      </c>
      <c r="E140" s="149" t="s">
        <v>630</v>
      </c>
      <c r="F140" s="150" t="s">
        <v>631</v>
      </c>
      <c r="G140" s="151" t="s">
        <v>217</v>
      </c>
      <c r="H140" s="152">
        <v>11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0.11899999999999999</v>
      </c>
      <c r="P140" s="157">
        <f>O140*H140</f>
        <v>1.3089999999999999</v>
      </c>
      <c r="Q140" s="157">
        <v>0</v>
      </c>
      <c r="R140" s="157">
        <f>Q140*H140</f>
        <v>0</v>
      </c>
      <c r="S140" s="157">
        <v>0.44</v>
      </c>
      <c r="T140" s="158">
        <f>S140*H140</f>
        <v>4.84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1808</v>
      </c>
    </row>
    <row r="141" spans="1:65" s="13" customFormat="1">
      <c r="B141" s="161"/>
      <c r="D141" s="162" t="s">
        <v>220</v>
      </c>
      <c r="E141" s="163" t="s">
        <v>1</v>
      </c>
      <c r="F141" s="164" t="s">
        <v>633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1809</v>
      </c>
      <c r="H142" s="171">
        <v>11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62.65" customHeight="1">
      <c r="A143" s="30"/>
      <c r="B143" s="147"/>
      <c r="C143" s="148" t="s">
        <v>234</v>
      </c>
      <c r="D143" s="148" t="s">
        <v>214</v>
      </c>
      <c r="E143" s="149" t="s">
        <v>223</v>
      </c>
      <c r="F143" s="150" t="s">
        <v>224</v>
      </c>
      <c r="G143" s="151" t="s">
        <v>217</v>
      </c>
      <c r="H143" s="152">
        <v>7.5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0.19400000000000001</v>
      </c>
      <c r="P143" s="157">
        <f>O143*H143</f>
        <v>1.4550000000000001</v>
      </c>
      <c r="Q143" s="157">
        <v>0</v>
      </c>
      <c r="R143" s="157">
        <f>Q143*H143</f>
        <v>0</v>
      </c>
      <c r="S143" s="157">
        <v>0.32500000000000001</v>
      </c>
      <c r="T143" s="158">
        <f>S143*H143</f>
        <v>2.4375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225</v>
      </c>
    </row>
    <row r="144" spans="1:65" s="13" customFormat="1">
      <c r="B144" s="161"/>
      <c r="D144" s="162" t="s">
        <v>220</v>
      </c>
      <c r="E144" s="163" t="s">
        <v>1</v>
      </c>
      <c r="F144" s="164" t="s">
        <v>637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1810</v>
      </c>
      <c r="H145" s="171">
        <v>7.5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55.5" customHeight="1">
      <c r="A146" s="30"/>
      <c r="B146" s="147"/>
      <c r="C146" s="148" t="s">
        <v>240</v>
      </c>
      <c r="D146" s="148" t="s">
        <v>214</v>
      </c>
      <c r="E146" s="149" t="s">
        <v>641</v>
      </c>
      <c r="F146" s="150" t="s">
        <v>642</v>
      </c>
      <c r="G146" s="151" t="s">
        <v>217</v>
      </c>
      <c r="H146" s="152">
        <v>21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7.8E-2</v>
      </c>
      <c r="P146" s="157">
        <f>O146*H146</f>
        <v>1.6379999999999999</v>
      </c>
      <c r="Q146" s="157">
        <v>0</v>
      </c>
      <c r="R146" s="157">
        <f>Q146*H146</f>
        <v>0</v>
      </c>
      <c r="S146" s="157">
        <v>0.22</v>
      </c>
      <c r="T146" s="158">
        <f>S146*H146</f>
        <v>4.62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643</v>
      </c>
    </row>
    <row r="147" spans="1:65" s="13" customFormat="1">
      <c r="B147" s="161"/>
      <c r="D147" s="162" t="s">
        <v>220</v>
      </c>
      <c r="E147" s="163" t="s">
        <v>1</v>
      </c>
      <c r="F147" s="164" t="s">
        <v>644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1811</v>
      </c>
      <c r="H148" s="171">
        <v>11.5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>
      <c r="B149" s="161"/>
      <c r="D149" s="162" t="s">
        <v>220</v>
      </c>
      <c r="E149" s="163" t="s">
        <v>1</v>
      </c>
      <c r="F149" s="164" t="s">
        <v>649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1812</v>
      </c>
      <c r="H150" s="171">
        <v>9.5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>
      <c r="B151" s="175"/>
      <c r="D151" s="162" t="s">
        <v>220</v>
      </c>
      <c r="E151" s="176" t="s">
        <v>1</v>
      </c>
      <c r="F151" s="177" t="s">
        <v>233</v>
      </c>
      <c r="H151" s="178">
        <v>21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246</v>
      </c>
      <c r="D152" s="148" t="s">
        <v>214</v>
      </c>
      <c r="E152" s="149" t="s">
        <v>230</v>
      </c>
      <c r="F152" s="150" t="s">
        <v>231</v>
      </c>
      <c r="G152" s="151" t="s">
        <v>217</v>
      </c>
      <c r="H152" s="152">
        <v>13.5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8.9999999999999993E-3</v>
      </c>
      <c r="P152" s="157">
        <f>O152*H152</f>
        <v>0.1215</v>
      </c>
      <c r="Q152" s="157">
        <v>9.0000000000000006E-5</v>
      </c>
      <c r="R152" s="157">
        <f>Q152*H152</f>
        <v>1.2150000000000002E-3</v>
      </c>
      <c r="S152" s="157">
        <v>0.115</v>
      </c>
      <c r="T152" s="158">
        <f>S152*H152</f>
        <v>1.5525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232</v>
      </c>
    </row>
    <row r="153" spans="1:65" s="13" customFormat="1">
      <c r="B153" s="161"/>
      <c r="D153" s="162" t="s">
        <v>220</v>
      </c>
      <c r="E153" s="163" t="s">
        <v>1</v>
      </c>
      <c r="F153" s="164" t="s">
        <v>653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1813</v>
      </c>
      <c r="H154" s="171">
        <v>13.5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49.15" customHeight="1">
      <c r="A155" s="30"/>
      <c r="B155" s="147"/>
      <c r="C155" s="148" t="s">
        <v>252</v>
      </c>
      <c r="D155" s="148" t="s">
        <v>214</v>
      </c>
      <c r="E155" s="149" t="s">
        <v>657</v>
      </c>
      <c r="F155" s="150" t="s">
        <v>658</v>
      </c>
      <c r="G155" s="151" t="s">
        <v>249</v>
      </c>
      <c r="H155" s="152">
        <v>3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0.13300000000000001</v>
      </c>
      <c r="P155" s="157">
        <f>O155*H155</f>
        <v>0.39900000000000002</v>
      </c>
      <c r="Q155" s="157">
        <v>0</v>
      </c>
      <c r="R155" s="157">
        <f>Q155*H155</f>
        <v>0</v>
      </c>
      <c r="S155" s="157">
        <v>0.20499999999999999</v>
      </c>
      <c r="T155" s="158">
        <f>S155*H155</f>
        <v>0.61499999999999999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659</v>
      </c>
    </row>
    <row r="156" spans="1:65" s="14" customFormat="1">
      <c r="B156" s="168"/>
      <c r="D156" s="162" t="s">
        <v>220</v>
      </c>
      <c r="E156" s="169" t="s">
        <v>1</v>
      </c>
      <c r="F156" s="170" t="s">
        <v>1814</v>
      </c>
      <c r="H156" s="171">
        <v>3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257</v>
      </c>
      <c r="D157" s="148" t="s">
        <v>214</v>
      </c>
      <c r="E157" s="149" t="s">
        <v>235</v>
      </c>
      <c r="F157" s="150" t="s">
        <v>236</v>
      </c>
      <c r="G157" s="151" t="s">
        <v>237</v>
      </c>
      <c r="H157" s="152">
        <v>25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0.184</v>
      </c>
      <c r="P157" s="157">
        <f>O157*H157</f>
        <v>4.5999999999999996</v>
      </c>
      <c r="Q157" s="157">
        <v>3.0000000000000001E-5</v>
      </c>
      <c r="R157" s="157">
        <f>Q157*H157</f>
        <v>7.5000000000000002E-4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238</v>
      </c>
    </row>
    <row r="158" spans="1:65" s="14" customFormat="1">
      <c r="B158" s="168"/>
      <c r="D158" s="162" t="s">
        <v>220</v>
      </c>
      <c r="E158" s="169" t="s">
        <v>1</v>
      </c>
      <c r="F158" s="170" t="s">
        <v>1815</v>
      </c>
      <c r="H158" s="171">
        <v>25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262</v>
      </c>
      <c r="D159" s="148" t="s">
        <v>214</v>
      </c>
      <c r="E159" s="149" t="s">
        <v>241</v>
      </c>
      <c r="F159" s="150" t="s">
        <v>242</v>
      </c>
      <c r="G159" s="151" t="s">
        <v>243</v>
      </c>
      <c r="H159" s="152">
        <v>4.8899999999999997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</v>
      </c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244</v>
      </c>
    </row>
    <row r="160" spans="1:65" s="14" customFormat="1">
      <c r="B160" s="168"/>
      <c r="D160" s="162" t="s">
        <v>220</v>
      </c>
      <c r="E160" s="169" t="s">
        <v>1</v>
      </c>
      <c r="F160" s="170" t="s">
        <v>1816</v>
      </c>
      <c r="H160" s="171">
        <v>4.8899999999999997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90" customHeight="1">
      <c r="A161" s="30"/>
      <c r="B161" s="147"/>
      <c r="C161" s="148" t="s">
        <v>269</v>
      </c>
      <c r="D161" s="148" t="s">
        <v>214</v>
      </c>
      <c r="E161" s="149" t="s">
        <v>253</v>
      </c>
      <c r="F161" s="150" t="s">
        <v>254</v>
      </c>
      <c r="G161" s="151" t="s">
        <v>249</v>
      </c>
      <c r="H161" s="152">
        <v>1.1000000000000001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0.54700000000000004</v>
      </c>
      <c r="P161" s="157">
        <f>O161*H161</f>
        <v>0.60170000000000012</v>
      </c>
      <c r="Q161" s="157">
        <v>3.6900000000000002E-2</v>
      </c>
      <c r="R161" s="157">
        <f>Q161*H161</f>
        <v>4.0590000000000008E-2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255</v>
      </c>
    </row>
    <row r="162" spans="1:65" s="14" customFormat="1">
      <c r="B162" s="168"/>
      <c r="D162" s="162" t="s">
        <v>220</v>
      </c>
      <c r="E162" s="169" t="s">
        <v>1</v>
      </c>
      <c r="F162" s="170" t="s">
        <v>1210</v>
      </c>
      <c r="H162" s="171">
        <v>1.1000000000000001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24.2" customHeight="1">
      <c r="A163" s="30"/>
      <c r="B163" s="147"/>
      <c r="C163" s="148" t="s">
        <v>8</v>
      </c>
      <c r="D163" s="148" t="s">
        <v>214</v>
      </c>
      <c r="E163" s="149" t="s">
        <v>258</v>
      </c>
      <c r="F163" s="150" t="s">
        <v>259</v>
      </c>
      <c r="G163" s="151" t="s">
        <v>217</v>
      </c>
      <c r="H163" s="152">
        <v>34.1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1.9E-2</v>
      </c>
      <c r="P163" s="157">
        <f>O163*H163</f>
        <v>0.64790000000000003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1817</v>
      </c>
    </row>
    <row r="164" spans="1:65" s="14" customFormat="1">
      <c r="B164" s="168"/>
      <c r="D164" s="162" t="s">
        <v>220</v>
      </c>
      <c r="E164" s="169" t="s">
        <v>1</v>
      </c>
      <c r="F164" s="170" t="s">
        <v>1818</v>
      </c>
      <c r="H164" s="171">
        <v>34.1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55.5" customHeight="1">
      <c r="A165" s="30"/>
      <c r="B165" s="147"/>
      <c r="C165" s="148" t="s">
        <v>279</v>
      </c>
      <c r="D165" s="148" t="s">
        <v>214</v>
      </c>
      <c r="E165" s="149" t="s">
        <v>1819</v>
      </c>
      <c r="F165" s="150" t="s">
        <v>1820</v>
      </c>
      <c r="G165" s="151" t="s">
        <v>265</v>
      </c>
      <c r="H165" s="152">
        <v>29.047000000000001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0.23400000000000001</v>
      </c>
      <c r="P165" s="157">
        <f>O165*H165</f>
        <v>6.7969980000000003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1821</v>
      </c>
    </row>
    <row r="166" spans="1:65" s="13" customFormat="1">
      <c r="B166" s="161"/>
      <c r="D166" s="162" t="s">
        <v>220</v>
      </c>
      <c r="E166" s="163" t="s">
        <v>1</v>
      </c>
      <c r="F166" s="164" t="s">
        <v>1822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1823</v>
      </c>
      <c r="H167" s="171">
        <v>29.047000000000001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55.5" customHeight="1">
      <c r="A168" s="30"/>
      <c r="B168" s="147"/>
      <c r="C168" s="148" t="s">
        <v>283</v>
      </c>
      <c r="D168" s="148" t="s">
        <v>214</v>
      </c>
      <c r="E168" s="149" t="s">
        <v>263</v>
      </c>
      <c r="F168" s="150" t="s">
        <v>264</v>
      </c>
      <c r="G168" s="151" t="s">
        <v>265</v>
      </c>
      <c r="H168" s="152">
        <v>29.047000000000001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0.36199999999999999</v>
      </c>
      <c r="P168" s="157">
        <f>O168*H168</f>
        <v>10.515014000000001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266</v>
      </c>
    </row>
    <row r="169" spans="1:65" s="13" customFormat="1">
      <c r="B169" s="161"/>
      <c r="D169" s="162" t="s">
        <v>220</v>
      </c>
      <c r="E169" s="163" t="s">
        <v>1</v>
      </c>
      <c r="F169" s="164" t="s">
        <v>1824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1823</v>
      </c>
      <c r="H170" s="171">
        <v>29.047000000000001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44.25" customHeight="1">
      <c r="A171" s="30"/>
      <c r="B171" s="147"/>
      <c r="C171" s="148" t="s">
        <v>289</v>
      </c>
      <c r="D171" s="148" t="s">
        <v>214</v>
      </c>
      <c r="E171" s="149" t="s">
        <v>1825</v>
      </c>
      <c r="F171" s="150" t="s">
        <v>1826</v>
      </c>
      <c r="G171" s="151" t="s">
        <v>265</v>
      </c>
      <c r="H171" s="152">
        <v>9.6880000000000006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6.3259999999999996</v>
      </c>
      <c r="P171" s="157">
        <f>O171*H171</f>
        <v>61.286287999999999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1827</v>
      </c>
    </row>
    <row r="172" spans="1:65" s="14" customFormat="1">
      <c r="B172" s="168"/>
      <c r="D172" s="162" t="s">
        <v>220</v>
      </c>
      <c r="E172" s="169" t="s">
        <v>1</v>
      </c>
      <c r="F172" s="170" t="s">
        <v>1828</v>
      </c>
      <c r="H172" s="171">
        <v>9.6880000000000006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55.5" customHeight="1">
      <c r="A173" s="30"/>
      <c r="B173" s="147"/>
      <c r="C173" s="148" t="s">
        <v>294</v>
      </c>
      <c r="D173" s="148" t="s">
        <v>214</v>
      </c>
      <c r="E173" s="149" t="s">
        <v>1421</v>
      </c>
      <c r="F173" s="150" t="s">
        <v>1422</v>
      </c>
      <c r="G173" s="151" t="s">
        <v>265</v>
      </c>
      <c r="H173" s="152">
        <v>29.047000000000001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0.505</v>
      </c>
      <c r="P173" s="157">
        <f>O173*H173</f>
        <v>14.668735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1829</v>
      </c>
    </row>
    <row r="174" spans="1:65" s="13" customFormat="1">
      <c r="B174" s="161"/>
      <c r="D174" s="162" t="s">
        <v>220</v>
      </c>
      <c r="E174" s="163" t="s">
        <v>1</v>
      </c>
      <c r="F174" s="164" t="s">
        <v>1830</v>
      </c>
      <c r="H174" s="163" t="s">
        <v>1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3" t="s">
        <v>220</v>
      </c>
      <c r="AU174" s="163" t="s">
        <v>80</v>
      </c>
      <c r="AV174" s="13" t="s">
        <v>78</v>
      </c>
      <c r="AW174" s="13" t="s">
        <v>27</v>
      </c>
      <c r="AX174" s="13" t="s">
        <v>71</v>
      </c>
      <c r="AY174" s="163" t="s">
        <v>212</v>
      </c>
    </row>
    <row r="175" spans="1:65" s="14" customFormat="1">
      <c r="B175" s="168"/>
      <c r="D175" s="162" t="s">
        <v>220</v>
      </c>
      <c r="E175" s="169" t="s">
        <v>1</v>
      </c>
      <c r="F175" s="170" t="s">
        <v>1823</v>
      </c>
      <c r="H175" s="171">
        <v>29.047000000000001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55.5" customHeight="1">
      <c r="A176" s="30"/>
      <c r="B176" s="147"/>
      <c r="C176" s="148" t="s">
        <v>298</v>
      </c>
      <c r="D176" s="148" t="s">
        <v>214</v>
      </c>
      <c r="E176" s="149" t="s">
        <v>1426</v>
      </c>
      <c r="F176" s="150" t="s">
        <v>1427</v>
      </c>
      <c r="G176" s="151" t="s">
        <v>265</v>
      </c>
      <c r="H176" s="152">
        <v>9.6820000000000004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0.59099999999999997</v>
      </c>
      <c r="P176" s="157">
        <f>O176*H176</f>
        <v>5.7220620000000002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1831</v>
      </c>
    </row>
    <row r="177" spans="1:65" s="13" customFormat="1">
      <c r="B177" s="161"/>
      <c r="D177" s="162" t="s">
        <v>220</v>
      </c>
      <c r="E177" s="163" t="s">
        <v>1</v>
      </c>
      <c r="F177" s="164" t="s">
        <v>1832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>
      <c r="B178" s="168"/>
      <c r="D178" s="162" t="s">
        <v>220</v>
      </c>
      <c r="E178" s="169" t="s">
        <v>1</v>
      </c>
      <c r="F178" s="170" t="s">
        <v>1833</v>
      </c>
      <c r="H178" s="171">
        <v>9.6820000000000004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37.9" customHeight="1">
      <c r="A179" s="30"/>
      <c r="B179" s="147"/>
      <c r="C179" s="148" t="s">
        <v>304</v>
      </c>
      <c r="D179" s="148" t="s">
        <v>214</v>
      </c>
      <c r="E179" s="149" t="s">
        <v>270</v>
      </c>
      <c r="F179" s="150" t="s">
        <v>271</v>
      </c>
      <c r="G179" s="151" t="s">
        <v>265</v>
      </c>
      <c r="H179" s="152">
        <v>39.6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1.7629999999999999</v>
      </c>
      <c r="P179" s="157">
        <f>O179*H179</f>
        <v>69.814800000000005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272</v>
      </c>
    </row>
    <row r="180" spans="1:65" s="14" customFormat="1">
      <c r="B180" s="168"/>
      <c r="D180" s="162" t="s">
        <v>220</v>
      </c>
      <c r="E180" s="169" t="s">
        <v>1</v>
      </c>
      <c r="F180" s="170" t="s">
        <v>1834</v>
      </c>
      <c r="H180" s="171">
        <v>39.6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37.9" customHeight="1">
      <c r="A181" s="30"/>
      <c r="B181" s="147"/>
      <c r="C181" s="148" t="s">
        <v>310</v>
      </c>
      <c r="D181" s="148" t="s">
        <v>214</v>
      </c>
      <c r="E181" s="149" t="s">
        <v>557</v>
      </c>
      <c r="F181" s="150" t="s">
        <v>558</v>
      </c>
      <c r="G181" s="151" t="s">
        <v>217</v>
      </c>
      <c r="H181" s="152">
        <v>176.04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8.7999999999999995E-2</v>
      </c>
      <c r="P181" s="157">
        <f>O181*H181</f>
        <v>15.491519999999998</v>
      </c>
      <c r="Q181" s="157">
        <v>5.8E-4</v>
      </c>
      <c r="R181" s="157">
        <f>Q181*H181</f>
        <v>0.10210319999999999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276</v>
      </c>
    </row>
    <row r="182" spans="1:65" s="14" customFormat="1">
      <c r="B182" s="168"/>
      <c r="D182" s="162" t="s">
        <v>220</v>
      </c>
      <c r="E182" s="169" t="s">
        <v>1</v>
      </c>
      <c r="F182" s="170" t="s">
        <v>1835</v>
      </c>
      <c r="H182" s="171">
        <v>176.04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318</v>
      </c>
      <c r="D183" s="148" t="s">
        <v>214</v>
      </c>
      <c r="E183" s="149" t="s">
        <v>560</v>
      </c>
      <c r="F183" s="150" t="s">
        <v>561</v>
      </c>
      <c r="G183" s="151" t="s">
        <v>217</v>
      </c>
      <c r="H183" s="152">
        <v>176.04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8.5000000000000006E-2</v>
      </c>
      <c r="P183" s="157">
        <f>O183*H183</f>
        <v>14.9634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282</v>
      </c>
    </row>
    <row r="184" spans="1:65" s="2" customFormat="1" ht="62.65" customHeight="1">
      <c r="A184" s="30"/>
      <c r="B184" s="147"/>
      <c r="C184" s="148" t="s">
        <v>7</v>
      </c>
      <c r="D184" s="148" t="s">
        <v>214</v>
      </c>
      <c r="E184" s="149" t="s">
        <v>1003</v>
      </c>
      <c r="F184" s="150" t="s">
        <v>1004</v>
      </c>
      <c r="G184" s="151" t="s">
        <v>265</v>
      </c>
      <c r="H184" s="152">
        <v>116.188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5.8000000000000003E-2</v>
      </c>
      <c r="P184" s="157">
        <f>O184*H184</f>
        <v>6.7389040000000007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1836</v>
      </c>
    </row>
    <row r="185" spans="1:65" s="14" customFormat="1">
      <c r="B185" s="168"/>
      <c r="D185" s="162" t="s">
        <v>220</v>
      </c>
      <c r="E185" s="169" t="s">
        <v>1</v>
      </c>
      <c r="F185" s="170" t="s">
        <v>1837</v>
      </c>
      <c r="H185" s="171">
        <v>58.094000000000001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14" customFormat="1">
      <c r="B186" s="168"/>
      <c r="D186" s="162" t="s">
        <v>220</v>
      </c>
      <c r="F186" s="170" t="s">
        <v>1838</v>
      </c>
      <c r="H186" s="171">
        <v>116.188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3</v>
      </c>
      <c r="AX186" s="14" t="s">
        <v>78</v>
      </c>
      <c r="AY186" s="169" t="s">
        <v>212</v>
      </c>
    </row>
    <row r="187" spans="1:65" s="2" customFormat="1" ht="62.65" customHeight="1">
      <c r="A187" s="30"/>
      <c r="B187" s="147"/>
      <c r="C187" s="148" t="s">
        <v>327</v>
      </c>
      <c r="D187" s="148" t="s">
        <v>214</v>
      </c>
      <c r="E187" s="149" t="s">
        <v>1839</v>
      </c>
      <c r="F187" s="150" t="s">
        <v>1840</v>
      </c>
      <c r="G187" s="151" t="s">
        <v>265</v>
      </c>
      <c r="H187" s="152">
        <v>4.5359999999999996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6.6000000000000003E-2</v>
      </c>
      <c r="P187" s="157">
        <f>O187*H187</f>
        <v>0.29937599999999998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1841</v>
      </c>
    </row>
    <row r="188" spans="1:65" s="14" customFormat="1">
      <c r="B188" s="168"/>
      <c r="D188" s="162" t="s">
        <v>220</v>
      </c>
      <c r="E188" s="169" t="s">
        <v>1</v>
      </c>
      <c r="F188" s="170" t="s">
        <v>1842</v>
      </c>
      <c r="H188" s="171">
        <v>2.2679999999999998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14" customFormat="1">
      <c r="B189" s="168"/>
      <c r="D189" s="162" t="s">
        <v>220</v>
      </c>
      <c r="F189" s="170" t="s">
        <v>1843</v>
      </c>
      <c r="H189" s="171">
        <v>4.5359999999999996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3</v>
      </c>
      <c r="AX189" s="14" t="s">
        <v>78</v>
      </c>
      <c r="AY189" s="169" t="s">
        <v>212</v>
      </c>
    </row>
    <row r="190" spans="1:65" s="2" customFormat="1" ht="62.65" customHeight="1">
      <c r="A190" s="30"/>
      <c r="B190" s="147"/>
      <c r="C190" s="148" t="s">
        <v>331</v>
      </c>
      <c r="D190" s="148" t="s">
        <v>214</v>
      </c>
      <c r="E190" s="149" t="s">
        <v>1263</v>
      </c>
      <c r="F190" s="150" t="s">
        <v>1264</v>
      </c>
      <c r="G190" s="151" t="s">
        <v>265</v>
      </c>
      <c r="H190" s="152">
        <v>36.460999999999999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9.9000000000000005E-2</v>
      </c>
      <c r="P190" s="157">
        <f>O190*H190</f>
        <v>3.609639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1844</v>
      </c>
    </row>
    <row r="191" spans="1:65" s="14" customFormat="1">
      <c r="B191" s="168"/>
      <c r="D191" s="162" t="s">
        <v>220</v>
      </c>
      <c r="E191" s="169" t="s">
        <v>1</v>
      </c>
      <c r="F191" s="170" t="s">
        <v>1845</v>
      </c>
      <c r="H191" s="171">
        <v>36.460999999999999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335</v>
      </c>
      <c r="D192" s="148" t="s">
        <v>214</v>
      </c>
      <c r="E192" s="149" t="s">
        <v>1266</v>
      </c>
      <c r="F192" s="150" t="s">
        <v>1267</v>
      </c>
      <c r="G192" s="151" t="s">
        <v>265</v>
      </c>
      <c r="H192" s="152">
        <v>364.61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6.0000000000000001E-3</v>
      </c>
      <c r="P192" s="157">
        <f>O192*H192</f>
        <v>2.1876600000000002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1846</v>
      </c>
    </row>
    <row r="193" spans="1:65" s="14" customFormat="1">
      <c r="B193" s="168"/>
      <c r="D193" s="162" t="s">
        <v>220</v>
      </c>
      <c r="F193" s="170" t="s">
        <v>1847</v>
      </c>
      <c r="H193" s="171">
        <v>364.61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44.25" customHeight="1">
      <c r="A194" s="30"/>
      <c r="B194" s="147"/>
      <c r="C194" s="148" t="s">
        <v>342</v>
      </c>
      <c r="D194" s="148" t="s">
        <v>214</v>
      </c>
      <c r="E194" s="149" t="s">
        <v>1277</v>
      </c>
      <c r="F194" s="150" t="s">
        <v>1278</v>
      </c>
      <c r="G194" s="151" t="s">
        <v>265</v>
      </c>
      <c r="H194" s="152">
        <v>60.362000000000002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7.1999999999999995E-2</v>
      </c>
      <c r="P194" s="157">
        <f>O194*H194</f>
        <v>4.3460640000000001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1848</v>
      </c>
    </row>
    <row r="195" spans="1:65" s="2" customFormat="1" ht="37.9" customHeight="1">
      <c r="A195" s="30"/>
      <c r="B195" s="147"/>
      <c r="C195" s="148" t="s">
        <v>347</v>
      </c>
      <c r="D195" s="148" t="s">
        <v>214</v>
      </c>
      <c r="E195" s="149" t="s">
        <v>295</v>
      </c>
      <c r="F195" s="150" t="s">
        <v>296</v>
      </c>
      <c r="G195" s="151" t="s">
        <v>265</v>
      </c>
      <c r="H195" s="152">
        <v>36.460999999999999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8.9999999999999993E-3</v>
      </c>
      <c r="P195" s="157">
        <f>O195*H195</f>
        <v>0.32814899999999997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297</v>
      </c>
    </row>
    <row r="196" spans="1:65" s="2" customFormat="1" ht="55.5" customHeight="1">
      <c r="A196" s="30"/>
      <c r="B196" s="147"/>
      <c r="C196" s="148" t="s">
        <v>351</v>
      </c>
      <c r="D196" s="148" t="s">
        <v>214</v>
      </c>
      <c r="E196" s="149" t="s">
        <v>299</v>
      </c>
      <c r="F196" s="150" t="s">
        <v>300</v>
      </c>
      <c r="G196" s="151" t="s">
        <v>301</v>
      </c>
      <c r="H196" s="152">
        <v>74.745000000000005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0</v>
      </c>
      <c r="P196" s="157">
        <f>O196*H196</f>
        <v>0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302</v>
      </c>
    </row>
    <row r="197" spans="1:65" s="14" customFormat="1">
      <c r="B197" s="168"/>
      <c r="D197" s="162" t="s">
        <v>220</v>
      </c>
      <c r="F197" s="170" t="s">
        <v>1849</v>
      </c>
      <c r="H197" s="171">
        <v>74.745000000000005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37.9" customHeight="1">
      <c r="A198" s="30"/>
      <c r="B198" s="147"/>
      <c r="C198" s="148" t="s">
        <v>356</v>
      </c>
      <c r="D198" s="148" t="s">
        <v>214</v>
      </c>
      <c r="E198" s="149" t="s">
        <v>295</v>
      </c>
      <c r="F198" s="150" t="s">
        <v>296</v>
      </c>
      <c r="G198" s="151" t="s">
        <v>265</v>
      </c>
      <c r="H198" s="152">
        <v>60.362000000000002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8.9999999999999993E-3</v>
      </c>
      <c r="P198" s="157">
        <f>O198*H198</f>
        <v>0.54325800000000002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1850</v>
      </c>
    </row>
    <row r="199" spans="1:65" s="14" customFormat="1">
      <c r="B199" s="168"/>
      <c r="D199" s="162" t="s">
        <v>220</v>
      </c>
      <c r="E199" s="169" t="s">
        <v>1</v>
      </c>
      <c r="F199" s="170" t="s">
        <v>1851</v>
      </c>
      <c r="H199" s="171">
        <v>60.362000000000002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44.25" customHeight="1">
      <c r="A200" s="30"/>
      <c r="B200" s="147"/>
      <c r="C200" s="148" t="s">
        <v>361</v>
      </c>
      <c r="D200" s="148" t="s">
        <v>214</v>
      </c>
      <c r="E200" s="149" t="s">
        <v>305</v>
      </c>
      <c r="F200" s="150" t="s">
        <v>306</v>
      </c>
      <c r="G200" s="151" t="s">
        <v>265</v>
      </c>
      <c r="H200" s="152">
        <v>67.236999999999995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0.32800000000000001</v>
      </c>
      <c r="P200" s="157">
        <f>O200*H200</f>
        <v>22.053736000000001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307</v>
      </c>
    </row>
    <row r="201" spans="1:65" s="13" customFormat="1">
      <c r="B201" s="161"/>
      <c r="D201" s="162" t="s">
        <v>220</v>
      </c>
      <c r="E201" s="163" t="s">
        <v>1</v>
      </c>
      <c r="F201" s="164" t="s">
        <v>308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>
      <c r="B202" s="168"/>
      <c r="D202" s="162" t="s">
        <v>220</v>
      </c>
      <c r="E202" s="169" t="s">
        <v>1</v>
      </c>
      <c r="F202" s="170" t="s">
        <v>1852</v>
      </c>
      <c r="H202" s="171">
        <v>67.236999999999995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16.5" customHeight="1">
      <c r="A203" s="30"/>
      <c r="B203" s="147"/>
      <c r="C203" s="182" t="s">
        <v>366</v>
      </c>
      <c r="D203" s="182" t="s">
        <v>311</v>
      </c>
      <c r="E203" s="183" t="s">
        <v>312</v>
      </c>
      <c r="F203" s="184" t="s">
        <v>313</v>
      </c>
      <c r="G203" s="185" t="s">
        <v>301</v>
      </c>
      <c r="H203" s="186">
        <v>11.481</v>
      </c>
      <c r="I203" s="187"/>
      <c r="J203" s="187">
        <f>ROUND(I203*H203,2)</f>
        <v>0</v>
      </c>
      <c r="K203" s="188"/>
      <c r="L203" s="189"/>
      <c r="M203" s="190" t="s">
        <v>1</v>
      </c>
      <c r="N203" s="191" t="s">
        <v>36</v>
      </c>
      <c r="O203" s="157">
        <v>0</v>
      </c>
      <c r="P203" s="157">
        <f>O203*H203</f>
        <v>0</v>
      </c>
      <c r="Q203" s="157">
        <v>1</v>
      </c>
      <c r="R203" s="157">
        <f>Q203*H203</f>
        <v>11.481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252</v>
      </c>
      <c r="AT203" s="159" t="s">
        <v>311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314</v>
      </c>
    </row>
    <row r="204" spans="1:65" s="13" customFormat="1">
      <c r="B204" s="161"/>
      <c r="D204" s="162" t="s">
        <v>220</v>
      </c>
      <c r="E204" s="163" t="s">
        <v>1</v>
      </c>
      <c r="F204" s="164" t="s">
        <v>677</v>
      </c>
      <c r="H204" s="163" t="s">
        <v>1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3" t="s">
        <v>220</v>
      </c>
      <c r="AU204" s="163" t="s">
        <v>80</v>
      </c>
      <c r="AV204" s="13" t="s">
        <v>78</v>
      </c>
      <c r="AW204" s="13" t="s">
        <v>27</v>
      </c>
      <c r="AX204" s="13" t="s">
        <v>71</v>
      </c>
      <c r="AY204" s="163" t="s">
        <v>212</v>
      </c>
    </row>
    <row r="205" spans="1:65" s="14" customFormat="1">
      <c r="B205" s="168"/>
      <c r="D205" s="162" t="s">
        <v>220</v>
      </c>
      <c r="E205" s="169" t="s">
        <v>1</v>
      </c>
      <c r="F205" s="170" t="s">
        <v>1853</v>
      </c>
      <c r="H205" s="171">
        <v>6.875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14" customFormat="1">
      <c r="B206" s="168"/>
      <c r="D206" s="162" t="s">
        <v>220</v>
      </c>
      <c r="F206" s="170" t="s">
        <v>1854</v>
      </c>
      <c r="H206" s="171">
        <v>11.481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3</v>
      </c>
      <c r="AX206" s="14" t="s">
        <v>78</v>
      </c>
      <c r="AY206" s="169" t="s">
        <v>212</v>
      </c>
    </row>
    <row r="207" spans="1:65" s="2" customFormat="1" ht="66.75" customHeight="1">
      <c r="A207" s="30"/>
      <c r="B207" s="147"/>
      <c r="C207" s="148" t="s">
        <v>370</v>
      </c>
      <c r="D207" s="148" t="s">
        <v>214</v>
      </c>
      <c r="E207" s="149" t="s">
        <v>319</v>
      </c>
      <c r="F207" s="150" t="s">
        <v>320</v>
      </c>
      <c r="G207" s="151" t="s">
        <v>265</v>
      </c>
      <c r="H207" s="152">
        <v>21.515999999999998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0.435</v>
      </c>
      <c r="P207" s="157">
        <f>O207*H207</f>
        <v>9.3594599999999986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321</v>
      </c>
    </row>
    <row r="208" spans="1:65" s="14" customFormat="1">
      <c r="B208" s="168"/>
      <c r="D208" s="162" t="s">
        <v>220</v>
      </c>
      <c r="E208" s="169" t="s">
        <v>1</v>
      </c>
      <c r="F208" s="170" t="s">
        <v>1855</v>
      </c>
      <c r="H208" s="171">
        <v>21.515999999999998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16.5" customHeight="1">
      <c r="A209" s="30"/>
      <c r="B209" s="147"/>
      <c r="C209" s="182" t="s">
        <v>374</v>
      </c>
      <c r="D209" s="182" t="s">
        <v>311</v>
      </c>
      <c r="E209" s="183" t="s">
        <v>323</v>
      </c>
      <c r="F209" s="184" t="s">
        <v>324</v>
      </c>
      <c r="G209" s="185" t="s">
        <v>301</v>
      </c>
      <c r="H209" s="186">
        <v>43.031999999999996</v>
      </c>
      <c r="I209" s="187"/>
      <c r="J209" s="187">
        <f>ROUND(I209*H209,2)</f>
        <v>0</v>
      </c>
      <c r="K209" s="188"/>
      <c r="L209" s="189"/>
      <c r="M209" s="190" t="s">
        <v>1</v>
      </c>
      <c r="N209" s="191" t="s">
        <v>36</v>
      </c>
      <c r="O209" s="157">
        <v>0</v>
      </c>
      <c r="P209" s="157">
        <f>O209*H209</f>
        <v>0</v>
      </c>
      <c r="Q209" s="157">
        <v>1</v>
      </c>
      <c r="R209" s="157">
        <f>Q209*H209</f>
        <v>43.031999999999996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252</v>
      </c>
      <c r="AT209" s="159" t="s">
        <v>311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325</v>
      </c>
    </row>
    <row r="210" spans="1:65" s="14" customFormat="1">
      <c r="B210" s="168"/>
      <c r="D210" s="162" t="s">
        <v>220</v>
      </c>
      <c r="F210" s="170" t="s">
        <v>1856</v>
      </c>
      <c r="H210" s="171">
        <v>43.031999999999996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3</v>
      </c>
      <c r="AX210" s="14" t="s">
        <v>78</v>
      </c>
      <c r="AY210" s="169" t="s">
        <v>212</v>
      </c>
    </row>
    <row r="211" spans="1:65" s="2" customFormat="1" ht="37.9" customHeight="1">
      <c r="A211" s="30"/>
      <c r="B211" s="147"/>
      <c r="C211" s="148" t="s">
        <v>378</v>
      </c>
      <c r="D211" s="148" t="s">
        <v>214</v>
      </c>
      <c r="E211" s="149" t="s">
        <v>328</v>
      </c>
      <c r="F211" s="150" t="s">
        <v>329</v>
      </c>
      <c r="G211" s="151" t="s">
        <v>217</v>
      </c>
      <c r="H211" s="152">
        <v>34.1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1.2E-2</v>
      </c>
      <c r="P211" s="157">
        <f>O211*H211</f>
        <v>0.40920000000000001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1857</v>
      </c>
    </row>
    <row r="212" spans="1:65" s="14" customFormat="1">
      <c r="B212" s="168"/>
      <c r="D212" s="162" t="s">
        <v>220</v>
      </c>
      <c r="E212" s="169" t="s">
        <v>1</v>
      </c>
      <c r="F212" s="170" t="s">
        <v>1818</v>
      </c>
      <c r="H212" s="171">
        <v>34.1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16.5" customHeight="1">
      <c r="A213" s="30"/>
      <c r="B213" s="147"/>
      <c r="C213" s="148" t="s">
        <v>383</v>
      </c>
      <c r="D213" s="148" t="s">
        <v>214</v>
      </c>
      <c r="E213" s="149" t="s">
        <v>332</v>
      </c>
      <c r="F213" s="150" t="s">
        <v>333</v>
      </c>
      <c r="G213" s="151" t="s">
        <v>217</v>
      </c>
      <c r="H213" s="152">
        <v>34.1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1.2E-2</v>
      </c>
      <c r="P213" s="157">
        <f>O213*H213</f>
        <v>0.40920000000000001</v>
      </c>
      <c r="Q213" s="157">
        <v>1.2700000000000001E-3</v>
      </c>
      <c r="R213" s="157">
        <f>Q213*H213</f>
        <v>4.3307000000000005E-2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1858</v>
      </c>
    </row>
    <row r="214" spans="1:65" s="2" customFormat="1" ht="16.5" customHeight="1">
      <c r="A214" s="30"/>
      <c r="B214" s="147"/>
      <c r="C214" s="182" t="s">
        <v>388</v>
      </c>
      <c r="D214" s="182" t="s">
        <v>311</v>
      </c>
      <c r="E214" s="183" t="s">
        <v>336</v>
      </c>
      <c r="F214" s="184" t="s">
        <v>337</v>
      </c>
      <c r="G214" s="185" t="s">
        <v>338</v>
      </c>
      <c r="H214" s="186">
        <v>0.85299999999999998</v>
      </c>
      <c r="I214" s="187"/>
      <c r="J214" s="187">
        <f>ROUND(I214*H214,2)</f>
        <v>0</v>
      </c>
      <c r="K214" s="188"/>
      <c r="L214" s="189"/>
      <c r="M214" s="190" t="s">
        <v>1</v>
      </c>
      <c r="N214" s="191" t="s">
        <v>36</v>
      </c>
      <c r="O214" s="157">
        <v>0</v>
      </c>
      <c r="P214" s="157">
        <f>O214*H214</f>
        <v>0</v>
      </c>
      <c r="Q214" s="157">
        <v>1E-3</v>
      </c>
      <c r="R214" s="157">
        <f>Q214*H214</f>
        <v>8.5300000000000003E-4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252</v>
      </c>
      <c r="AT214" s="159" t="s">
        <v>311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1859</v>
      </c>
    </row>
    <row r="215" spans="1:65" s="14" customFormat="1">
      <c r="B215" s="168"/>
      <c r="D215" s="162" t="s">
        <v>220</v>
      </c>
      <c r="F215" s="170" t="s">
        <v>1860</v>
      </c>
      <c r="H215" s="171">
        <v>0.85299999999999998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12" customFormat="1" ht="22.9" customHeight="1">
      <c r="B216" s="135"/>
      <c r="D216" s="136" t="s">
        <v>70</v>
      </c>
      <c r="E216" s="145" t="s">
        <v>80</v>
      </c>
      <c r="F216" s="145" t="s">
        <v>341</v>
      </c>
      <c r="J216" s="146">
        <f>BK216</f>
        <v>0</v>
      </c>
      <c r="L216" s="135"/>
      <c r="M216" s="139"/>
      <c r="N216" s="140"/>
      <c r="O216" s="140"/>
      <c r="P216" s="141">
        <f>P217</f>
        <v>20.048999999999999</v>
      </c>
      <c r="Q216" s="140"/>
      <c r="R216" s="141">
        <f>R217</f>
        <v>10.009341000000001</v>
      </c>
      <c r="S216" s="140"/>
      <c r="T216" s="142">
        <f>T217</f>
        <v>0</v>
      </c>
      <c r="AR216" s="136" t="s">
        <v>78</v>
      </c>
      <c r="AT216" s="143" t="s">
        <v>70</v>
      </c>
      <c r="AU216" s="143" t="s">
        <v>78</v>
      </c>
      <c r="AY216" s="136" t="s">
        <v>212</v>
      </c>
      <c r="BK216" s="144">
        <f>BK217</f>
        <v>0</v>
      </c>
    </row>
    <row r="217" spans="1:65" s="2" customFormat="1" ht="55.5" customHeight="1">
      <c r="A217" s="30"/>
      <c r="B217" s="147"/>
      <c r="C217" s="148" t="s">
        <v>392</v>
      </c>
      <c r="D217" s="148" t="s">
        <v>214</v>
      </c>
      <c r="E217" s="149" t="s">
        <v>343</v>
      </c>
      <c r="F217" s="150" t="s">
        <v>344</v>
      </c>
      <c r="G217" s="151" t="s">
        <v>249</v>
      </c>
      <c r="H217" s="152">
        <v>48.9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0.41</v>
      </c>
      <c r="P217" s="157">
        <f>O217*H217</f>
        <v>20.048999999999999</v>
      </c>
      <c r="Q217" s="157">
        <v>0.20469000000000001</v>
      </c>
      <c r="R217" s="157">
        <f>Q217*H217</f>
        <v>10.009341000000001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345</v>
      </c>
    </row>
    <row r="218" spans="1:65" s="12" customFormat="1" ht="22.9" customHeight="1">
      <c r="B218" s="135"/>
      <c r="D218" s="136" t="s">
        <v>70</v>
      </c>
      <c r="E218" s="145" t="s">
        <v>218</v>
      </c>
      <c r="F218" s="145" t="s">
        <v>355</v>
      </c>
      <c r="J218" s="146">
        <f>BK218</f>
        <v>0</v>
      </c>
      <c r="L218" s="135"/>
      <c r="M218" s="139"/>
      <c r="N218" s="140"/>
      <c r="O218" s="140"/>
      <c r="P218" s="141">
        <f>SUM(P219:P220)</f>
        <v>10.626873000000002</v>
      </c>
      <c r="Q218" s="140"/>
      <c r="R218" s="141">
        <f>SUM(R219:R220)</f>
        <v>0</v>
      </c>
      <c r="S218" s="140"/>
      <c r="T218" s="142">
        <f>SUM(T219:T220)</f>
        <v>0</v>
      </c>
      <c r="AR218" s="136" t="s">
        <v>78</v>
      </c>
      <c r="AT218" s="143" t="s">
        <v>70</v>
      </c>
      <c r="AU218" s="143" t="s">
        <v>78</v>
      </c>
      <c r="AY218" s="136" t="s">
        <v>212</v>
      </c>
      <c r="BK218" s="144">
        <f>SUM(BK219:BK220)</f>
        <v>0</v>
      </c>
    </row>
    <row r="219" spans="1:65" s="2" customFormat="1" ht="16.5" customHeight="1">
      <c r="A219" s="30"/>
      <c r="B219" s="147"/>
      <c r="C219" s="148" t="s">
        <v>396</v>
      </c>
      <c r="D219" s="148" t="s">
        <v>214</v>
      </c>
      <c r="E219" s="149" t="s">
        <v>357</v>
      </c>
      <c r="F219" s="150" t="s">
        <v>358</v>
      </c>
      <c r="G219" s="151" t="s">
        <v>265</v>
      </c>
      <c r="H219" s="152">
        <v>8.0690000000000008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1.3169999999999999</v>
      </c>
      <c r="P219" s="157">
        <f>O219*H219</f>
        <v>10.626873000000002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359</v>
      </c>
    </row>
    <row r="220" spans="1:65" s="14" customFormat="1">
      <c r="B220" s="168"/>
      <c r="D220" s="162" t="s">
        <v>220</v>
      </c>
      <c r="E220" s="169" t="s">
        <v>1</v>
      </c>
      <c r="F220" s="170" t="s">
        <v>1861</v>
      </c>
      <c r="H220" s="171">
        <v>8.0690000000000008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234</v>
      </c>
      <c r="F221" s="145" t="s">
        <v>382</v>
      </c>
      <c r="J221" s="146">
        <f>BK221</f>
        <v>0</v>
      </c>
      <c r="L221" s="135"/>
      <c r="M221" s="139"/>
      <c r="N221" s="140"/>
      <c r="O221" s="140"/>
      <c r="P221" s="141">
        <f>SUM(P222:P251)</f>
        <v>6.1250600000000004</v>
      </c>
      <c r="Q221" s="140"/>
      <c r="R221" s="141">
        <f>SUM(R222:R251)</f>
        <v>0.79964000000000013</v>
      </c>
      <c r="S221" s="140"/>
      <c r="T221" s="142">
        <f>SUM(T222:T251)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SUM(BK222:BK251)</f>
        <v>0</v>
      </c>
    </row>
    <row r="222" spans="1:65" s="2" customFormat="1" ht="37.9" customHeight="1">
      <c r="A222" s="30"/>
      <c r="B222" s="147"/>
      <c r="C222" s="148" t="s">
        <v>400</v>
      </c>
      <c r="D222" s="148" t="s">
        <v>214</v>
      </c>
      <c r="E222" s="149" t="s">
        <v>1862</v>
      </c>
      <c r="F222" s="150" t="s">
        <v>1863</v>
      </c>
      <c r="G222" s="151" t="s">
        <v>217</v>
      </c>
      <c r="H222" s="152">
        <v>5.5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7.0999999999999994E-2</v>
      </c>
      <c r="P222" s="157">
        <f>O222*H222</f>
        <v>0.39049999999999996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1864</v>
      </c>
    </row>
    <row r="223" spans="1:65" s="13" customFormat="1">
      <c r="B223" s="161"/>
      <c r="D223" s="162" t="s">
        <v>220</v>
      </c>
      <c r="E223" s="163" t="s">
        <v>1</v>
      </c>
      <c r="F223" s="164" t="s">
        <v>626</v>
      </c>
      <c r="H223" s="163" t="s">
        <v>1</v>
      </c>
      <c r="L223" s="161"/>
      <c r="M223" s="165"/>
      <c r="N223" s="166"/>
      <c r="O223" s="166"/>
      <c r="P223" s="166"/>
      <c r="Q223" s="166"/>
      <c r="R223" s="166"/>
      <c r="S223" s="166"/>
      <c r="T223" s="167"/>
      <c r="AT223" s="163" t="s">
        <v>220</v>
      </c>
      <c r="AU223" s="163" t="s">
        <v>80</v>
      </c>
      <c r="AV223" s="13" t="s">
        <v>78</v>
      </c>
      <c r="AW223" s="13" t="s">
        <v>27</v>
      </c>
      <c r="AX223" s="13" t="s">
        <v>71</v>
      </c>
      <c r="AY223" s="163" t="s">
        <v>212</v>
      </c>
    </row>
    <row r="224" spans="1:65" s="14" customFormat="1">
      <c r="B224" s="168"/>
      <c r="D224" s="162" t="s">
        <v>220</v>
      </c>
      <c r="E224" s="169" t="s">
        <v>1</v>
      </c>
      <c r="F224" s="170" t="s">
        <v>1804</v>
      </c>
      <c r="H224" s="171">
        <v>5.5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37.9" customHeight="1">
      <c r="A225" s="30"/>
      <c r="B225" s="147"/>
      <c r="C225" s="148" t="s">
        <v>404</v>
      </c>
      <c r="D225" s="148" t="s">
        <v>214</v>
      </c>
      <c r="E225" s="149" t="s">
        <v>703</v>
      </c>
      <c r="F225" s="150" t="s">
        <v>704</v>
      </c>
      <c r="G225" s="151" t="s">
        <v>217</v>
      </c>
      <c r="H225" s="152">
        <v>3.48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0.02</v>
      </c>
      <c r="P225" s="157">
        <f>O225*H225</f>
        <v>6.9599999999999995E-2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705</v>
      </c>
    </row>
    <row r="226" spans="1:65" s="2" customFormat="1" ht="44.25" customHeight="1">
      <c r="A226" s="30"/>
      <c r="B226" s="147"/>
      <c r="C226" s="148" t="s">
        <v>408</v>
      </c>
      <c r="D226" s="148" t="s">
        <v>214</v>
      </c>
      <c r="E226" s="149" t="s">
        <v>1029</v>
      </c>
      <c r="F226" s="150" t="s">
        <v>710</v>
      </c>
      <c r="G226" s="151" t="s">
        <v>217</v>
      </c>
      <c r="H226" s="152">
        <v>11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2.8000000000000001E-2</v>
      </c>
      <c r="P226" s="157">
        <f>O226*H226</f>
        <v>0.308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1865</v>
      </c>
    </row>
    <row r="227" spans="1:65" s="13" customFormat="1">
      <c r="B227" s="161"/>
      <c r="D227" s="162" t="s">
        <v>220</v>
      </c>
      <c r="E227" s="163" t="s">
        <v>1</v>
      </c>
      <c r="F227" s="164" t="s">
        <v>712</v>
      </c>
      <c r="H227" s="163" t="s">
        <v>1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3" t="s">
        <v>220</v>
      </c>
      <c r="AU227" s="163" t="s">
        <v>80</v>
      </c>
      <c r="AV227" s="13" t="s">
        <v>78</v>
      </c>
      <c r="AW227" s="13" t="s">
        <v>27</v>
      </c>
      <c r="AX227" s="13" t="s">
        <v>71</v>
      </c>
      <c r="AY227" s="163" t="s">
        <v>212</v>
      </c>
    </row>
    <row r="228" spans="1:65" s="14" customFormat="1">
      <c r="B228" s="168"/>
      <c r="D228" s="162" t="s">
        <v>220</v>
      </c>
      <c r="E228" s="169" t="s">
        <v>1</v>
      </c>
      <c r="F228" s="170" t="s">
        <v>1809</v>
      </c>
      <c r="H228" s="171">
        <v>11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49.15" customHeight="1">
      <c r="A229" s="30"/>
      <c r="B229" s="147"/>
      <c r="C229" s="148" t="s">
        <v>414</v>
      </c>
      <c r="D229" s="148" t="s">
        <v>214</v>
      </c>
      <c r="E229" s="149" t="s">
        <v>716</v>
      </c>
      <c r="F229" s="150" t="s">
        <v>717</v>
      </c>
      <c r="G229" s="151" t="s">
        <v>217</v>
      </c>
      <c r="H229" s="152">
        <v>9.5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7.0999999999999994E-2</v>
      </c>
      <c r="P229" s="157">
        <f>O229*H229</f>
        <v>0.67449999999999999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718</v>
      </c>
    </row>
    <row r="230" spans="1:65" s="13" customFormat="1">
      <c r="B230" s="161"/>
      <c r="D230" s="162" t="s">
        <v>220</v>
      </c>
      <c r="E230" s="163" t="s">
        <v>1</v>
      </c>
      <c r="F230" s="164" t="s">
        <v>649</v>
      </c>
      <c r="H230" s="163" t="s">
        <v>1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3" t="s">
        <v>220</v>
      </c>
      <c r="AU230" s="163" t="s">
        <v>80</v>
      </c>
      <c r="AV230" s="13" t="s">
        <v>78</v>
      </c>
      <c r="AW230" s="13" t="s">
        <v>27</v>
      </c>
      <c r="AX230" s="13" t="s">
        <v>71</v>
      </c>
      <c r="AY230" s="163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1812</v>
      </c>
      <c r="H231" s="171">
        <v>9.5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37.9" customHeight="1">
      <c r="A232" s="30"/>
      <c r="B232" s="147"/>
      <c r="C232" s="148" t="s">
        <v>418</v>
      </c>
      <c r="D232" s="148" t="s">
        <v>214</v>
      </c>
      <c r="E232" s="149" t="s">
        <v>719</v>
      </c>
      <c r="F232" s="150" t="s">
        <v>720</v>
      </c>
      <c r="G232" s="151" t="s">
        <v>217</v>
      </c>
      <c r="H232" s="152">
        <v>7.5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2.7E-2</v>
      </c>
      <c r="P232" s="157">
        <f>O232*H232</f>
        <v>0.20249999999999999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721</v>
      </c>
    </row>
    <row r="233" spans="1:65" s="13" customFormat="1">
      <c r="B233" s="161"/>
      <c r="D233" s="162" t="s">
        <v>220</v>
      </c>
      <c r="E233" s="163" t="s">
        <v>1</v>
      </c>
      <c r="F233" s="164" t="s">
        <v>637</v>
      </c>
      <c r="H233" s="163" t="s">
        <v>1</v>
      </c>
      <c r="L233" s="161"/>
      <c r="M233" s="165"/>
      <c r="N233" s="166"/>
      <c r="O233" s="166"/>
      <c r="P233" s="166"/>
      <c r="Q233" s="166"/>
      <c r="R233" s="166"/>
      <c r="S233" s="166"/>
      <c r="T233" s="167"/>
      <c r="AT233" s="163" t="s">
        <v>220</v>
      </c>
      <c r="AU233" s="163" t="s">
        <v>80</v>
      </c>
      <c r="AV233" s="13" t="s">
        <v>78</v>
      </c>
      <c r="AW233" s="13" t="s">
        <v>27</v>
      </c>
      <c r="AX233" s="13" t="s">
        <v>71</v>
      </c>
      <c r="AY233" s="163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1810</v>
      </c>
      <c r="H234" s="171">
        <v>7.5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78</v>
      </c>
      <c r="AY234" s="169" t="s">
        <v>212</v>
      </c>
    </row>
    <row r="235" spans="1:65" s="2" customFormat="1" ht="24.2" customHeight="1">
      <c r="A235" s="30"/>
      <c r="B235" s="147"/>
      <c r="C235" s="148" t="s">
        <v>423</v>
      </c>
      <c r="D235" s="148" t="s">
        <v>214</v>
      </c>
      <c r="E235" s="149" t="s">
        <v>397</v>
      </c>
      <c r="F235" s="150" t="s">
        <v>398</v>
      </c>
      <c r="G235" s="151" t="s">
        <v>217</v>
      </c>
      <c r="H235" s="152">
        <v>9.5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4.0000000000000001E-3</v>
      </c>
      <c r="P235" s="157">
        <f>O235*H235</f>
        <v>3.7999999999999999E-2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399</v>
      </c>
    </row>
    <row r="236" spans="1:65" s="14" customFormat="1">
      <c r="B236" s="168"/>
      <c r="D236" s="162" t="s">
        <v>220</v>
      </c>
      <c r="E236" s="169" t="s">
        <v>1</v>
      </c>
      <c r="F236" s="170" t="s">
        <v>1812</v>
      </c>
      <c r="H236" s="171">
        <v>9.5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2" customFormat="1" ht="24.2" customHeight="1">
      <c r="A237" s="30"/>
      <c r="B237" s="147"/>
      <c r="C237" s="148" t="s">
        <v>427</v>
      </c>
      <c r="D237" s="148" t="s">
        <v>214</v>
      </c>
      <c r="E237" s="149" t="s">
        <v>401</v>
      </c>
      <c r="F237" s="150" t="s">
        <v>402</v>
      </c>
      <c r="G237" s="151" t="s">
        <v>217</v>
      </c>
      <c r="H237" s="152">
        <v>13.5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2E-3</v>
      </c>
      <c r="P237" s="157">
        <f>O237*H237</f>
        <v>2.7E-2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403</v>
      </c>
    </row>
    <row r="238" spans="1:65" s="13" customFormat="1">
      <c r="B238" s="161"/>
      <c r="D238" s="162" t="s">
        <v>220</v>
      </c>
      <c r="E238" s="163" t="s">
        <v>1</v>
      </c>
      <c r="F238" s="164" t="s">
        <v>653</v>
      </c>
      <c r="H238" s="163" t="s">
        <v>1</v>
      </c>
      <c r="L238" s="161"/>
      <c r="M238" s="165"/>
      <c r="N238" s="166"/>
      <c r="O238" s="166"/>
      <c r="P238" s="166"/>
      <c r="Q238" s="166"/>
      <c r="R238" s="166"/>
      <c r="S238" s="166"/>
      <c r="T238" s="167"/>
      <c r="AT238" s="163" t="s">
        <v>220</v>
      </c>
      <c r="AU238" s="163" t="s">
        <v>80</v>
      </c>
      <c r="AV238" s="13" t="s">
        <v>78</v>
      </c>
      <c r="AW238" s="13" t="s">
        <v>27</v>
      </c>
      <c r="AX238" s="13" t="s">
        <v>71</v>
      </c>
      <c r="AY238" s="163" t="s">
        <v>212</v>
      </c>
    </row>
    <row r="239" spans="1:65" s="14" customFormat="1">
      <c r="B239" s="168"/>
      <c r="D239" s="162" t="s">
        <v>220</v>
      </c>
      <c r="E239" s="169" t="s">
        <v>1</v>
      </c>
      <c r="F239" s="170" t="s">
        <v>1813</v>
      </c>
      <c r="H239" s="171">
        <v>13.5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44.25" customHeight="1">
      <c r="A240" s="30"/>
      <c r="B240" s="147"/>
      <c r="C240" s="148" t="s">
        <v>431</v>
      </c>
      <c r="D240" s="148" t="s">
        <v>214</v>
      </c>
      <c r="E240" s="149" t="s">
        <v>722</v>
      </c>
      <c r="F240" s="150" t="s">
        <v>723</v>
      </c>
      <c r="G240" s="151" t="s">
        <v>217</v>
      </c>
      <c r="H240" s="152">
        <v>13.5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1.6E-2</v>
      </c>
      <c r="P240" s="157">
        <f>O240*H240</f>
        <v>0.216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724</v>
      </c>
    </row>
    <row r="241" spans="1:65" s="13" customFormat="1">
      <c r="B241" s="161"/>
      <c r="D241" s="162" t="s">
        <v>220</v>
      </c>
      <c r="E241" s="163" t="s">
        <v>1</v>
      </c>
      <c r="F241" s="164" t="s">
        <v>653</v>
      </c>
      <c r="H241" s="163" t="s">
        <v>1</v>
      </c>
      <c r="L241" s="161"/>
      <c r="M241" s="165"/>
      <c r="N241" s="166"/>
      <c r="O241" s="166"/>
      <c r="P241" s="166"/>
      <c r="Q241" s="166"/>
      <c r="R241" s="166"/>
      <c r="S241" s="166"/>
      <c r="T241" s="167"/>
      <c r="AT241" s="163" t="s">
        <v>220</v>
      </c>
      <c r="AU241" s="163" t="s">
        <v>80</v>
      </c>
      <c r="AV241" s="13" t="s">
        <v>78</v>
      </c>
      <c r="AW241" s="13" t="s">
        <v>27</v>
      </c>
      <c r="AX241" s="13" t="s">
        <v>71</v>
      </c>
      <c r="AY241" s="163" t="s">
        <v>212</v>
      </c>
    </row>
    <row r="242" spans="1:65" s="14" customFormat="1">
      <c r="B242" s="168"/>
      <c r="D242" s="162" t="s">
        <v>220</v>
      </c>
      <c r="E242" s="169" t="s">
        <v>1</v>
      </c>
      <c r="F242" s="170" t="s">
        <v>1813</v>
      </c>
      <c r="H242" s="171">
        <v>13.5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44.25" customHeight="1">
      <c r="A243" s="30"/>
      <c r="B243" s="147"/>
      <c r="C243" s="148" t="s">
        <v>435</v>
      </c>
      <c r="D243" s="148" t="s">
        <v>214</v>
      </c>
      <c r="E243" s="149" t="s">
        <v>725</v>
      </c>
      <c r="F243" s="150" t="s">
        <v>726</v>
      </c>
      <c r="G243" s="151" t="s">
        <v>217</v>
      </c>
      <c r="H243" s="152">
        <v>11.5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0.09</v>
      </c>
      <c r="P243" s="157">
        <f>O243*H243</f>
        <v>1.0349999999999999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727</v>
      </c>
    </row>
    <row r="244" spans="1:65" s="13" customFormat="1">
      <c r="B244" s="161"/>
      <c r="D244" s="162" t="s">
        <v>220</v>
      </c>
      <c r="E244" s="163" t="s">
        <v>1</v>
      </c>
      <c r="F244" s="164" t="s">
        <v>644</v>
      </c>
      <c r="H244" s="163" t="s">
        <v>1</v>
      </c>
      <c r="L244" s="161"/>
      <c r="M244" s="165"/>
      <c r="N244" s="166"/>
      <c r="O244" s="166"/>
      <c r="P244" s="166"/>
      <c r="Q244" s="166"/>
      <c r="R244" s="166"/>
      <c r="S244" s="166"/>
      <c r="T244" s="167"/>
      <c r="AT244" s="163" t="s">
        <v>220</v>
      </c>
      <c r="AU244" s="163" t="s">
        <v>80</v>
      </c>
      <c r="AV244" s="13" t="s">
        <v>78</v>
      </c>
      <c r="AW244" s="13" t="s">
        <v>27</v>
      </c>
      <c r="AX244" s="13" t="s">
        <v>71</v>
      </c>
      <c r="AY244" s="163" t="s">
        <v>212</v>
      </c>
    </row>
    <row r="245" spans="1:65" s="14" customFormat="1">
      <c r="B245" s="168"/>
      <c r="D245" s="162" t="s">
        <v>220</v>
      </c>
      <c r="E245" s="169" t="s">
        <v>1</v>
      </c>
      <c r="F245" s="170" t="s">
        <v>1811</v>
      </c>
      <c r="H245" s="171">
        <v>11.5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66.75" customHeight="1">
      <c r="A246" s="30"/>
      <c r="B246" s="147"/>
      <c r="C246" s="148" t="s">
        <v>439</v>
      </c>
      <c r="D246" s="148" t="s">
        <v>214</v>
      </c>
      <c r="E246" s="149" t="s">
        <v>1866</v>
      </c>
      <c r="F246" s="150" t="s">
        <v>1867</v>
      </c>
      <c r="G246" s="151" t="s">
        <v>217</v>
      </c>
      <c r="H246" s="152">
        <v>3.48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0.77700000000000002</v>
      </c>
      <c r="P246" s="157">
        <f>O246*H246</f>
        <v>2.7039599999999999</v>
      </c>
      <c r="Q246" s="157">
        <v>0.10100000000000001</v>
      </c>
      <c r="R246" s="157">
        <f>Q246*H246</f>
        <v>0.35148000000000001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1868</v>
      </c>
    </row>
    <row r="247" spans="1:65" s="14" customFormat="1">
      <c r="B247" s="168"/>
      <c r="D247" s="162" t="s">
        <v>220</v>
      </c>
      <c r="E247" s="169" t="s">
        <v>1</v>
      </c>
      <c r="F247" s="170" t="s">
        <v>1803</v>
      </c>
      <c r="H247" s="171">
        <v>3.48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27</v>
      </c>
      <c r="AX247" s="14" t="s">
        <v>78</v>
      </c>
      <c r="AY247" s="169" t="s">
        <v>212</v>
      </c>
    </row>
    <row r="248" spans="1:65" s="2" customFormat="1" ht="24.2" customHeight="1">
      <c r="A248" s="30"/>
      <c r="B248" s="147"/>
      <c r="C248" s="182" t="s">
        <v>443</v>
      </c>
      <c r="D248" s="182" t="s">
        <v>311</v>
      </c>
      <c r="E248" s="183" t="s">
        <v>1869</v>
      </c>
      <c r="F248" s="184" t="s">
        <v>1870</v>
      </c>
      <c r="G248" s="185" t="s">
        <v>217</v>
      </c>
      <c r="H248" s="186">
        <v>3.5840000000000001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0.115</v>
      </c>
      <c r="R248" s="157">
        <f>Q248*H248</f>
        <v>0.41216000000000003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1871</v>
      </c>
    </row>
    <row r="249" spans="1:65" s="14" customFormat="1">
      <c r="B249" s="168"/>
      <c r="D249" s="162" t="s">
        <v>220</v>
      </c>
      <c r="F249" s="170" t="s">
        <v>1872</v>
      </c>
      <c r="H249" s="171">
        <v>3.5840000000000001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2" customFormat="1" ht="24.2" customHeight="1">
      <c r="A250" s="30"/>
      <c r="B250" s="147"/>
      <c r="C250" s="148" t="s">
        <v>447</v>
      </c>
      <c r="D250" s="148" t="s">
        <v>214</v>
      </c>
      <c r="E250" s="149" t="s">
        <v>409</v>
      </c>
      <c r="F250" s="150" t="s">
        <v>410</v>
      </c>
      <c r="G250" s="151" t="s">
        <v>249</v>
      </c>
      <c r="H250" s="152">
        <v>10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4.5999999999999999E-2</v>
      </c>
      <c r="P250" s="157">
        <f>O250*H250</f>
        <v>0.45999999999999996</v>
      </c>
      <c r="Q250" s="157">
        <v>3.5999999999999999E-3</v>
      </c>
      <c r="R250" s="157">
        <f>Q250*H250</f>
        <v>3.5999999999999997E-2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728</v>
      </c>
    </row>
    <row r="251" spans="1:65" s="14" customFormat="1">
      <c r="B251" s="168"/>
      <c r="D251" s="162" t="s">
        <v>220</v>
      </c>
      <c r="E251" s="169" t="s">
        <v>1</v>
      </c>
      <c r="F251" s="170" t="s">
        <v>551</v>
      </c>
      <c r="H251" s="171">
        <v>10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78</v>
      </c>
      <c r="AY251" s="169" t="s">
        <v>212</v>
      </c>
    </row>
    <row r="252" spans="1:65" s="12" customFormat="1" ht="22.9" customHeight="1">
      <c r="B252" s="135"/>
      <c r="D252" s="136" t="s">
        <v>70</v>
      </c>
      <c r="E252" s="145" t="s">
        <v>252</v>
      </c>
      <c r="F252" s="145" t="s">
        <v>413</v>
      </c>
      <c r="J252" s="146">
        <f>BK252</f>
        <v>0</v>
      </c>
      <c r="L252" s="135"/>
      <c r="M252" s="139"/>
      <c r="N252" s="140"/>
      <c r="O252" s="140"/>
      <c r="P252" s="141">
        <f>SUM(P253:P284)</f>
        <v>58.053719999999998</v>
      </c>
      <c r="Q252" s="140"/>
      <c r="R252" s="141">
        <f>SUM(R253:R284)</f>
        <v>1.6034762800000002</v>
      </c>
      <c r="S252" s="140"/>
      <c r="T252" s="142">
        <f>SUM(T253:T284)</f>
        <v>0</v>
      </c>
      <c r="AR252" s="136" t="s">
        <v>78</v>
      </c>
      <c r="AT252" s="143" t="s">
        <v>70</v>
      </c>
      <c r="AU252" s="143" t="s">
        <v>78</v>
      </c>
      <c r="AY252" s="136" t="s">
        <v>212</v>
      </c>
      <c r="BK252" s="144">
        <f>SUM(BK253:BK284)</f>
        <v>0</v>
      </c>
    </row>
    <row r="253" spans="1:65" s="2" customFormat="1" ht="44.25" customHeight="1">
      <c r="A253" s="30"/>
      <c r="B253" s="147"/>
      <c r="C253" s="148" t="s">
        <v>451</v>
      </c>
      <c r="D253" s="148" t="s">
        <v>214</v>
      </c>
      <c r="E253" s="149" t="s">
        <v>878</v>
      </c>
      <c r="F253" s="150" t="s">
        <v>879</v>
      </c>
      <c r="G253" s="151" t="s">
        <v>364</v>
      </c>
      <c r="H253" s="152">
        <v>2</v>
      </c>
      <c r="I253" s="153"/>
      <c r="J253" s="153">
        <f t="shared" ref="J253:J281" si="0">ROUND(I253*H253,2)</f>
        <v>0</v>
      </c>
      <c r="K253" s="154"/>
      <c r="L253" s="31"/>
      <c r="M253" s="155" t="s">
        <v>1</v>
      </c>
      <c r="N253" s="156" t="s">
        <v>36</v>
      </c>
      <c r="O253" s="157">
        <v>0.75900000000000001</v>
      </c>
      <c r="P253" s="157">
        <f t="shared" ref="P253:P281" si="1">O253*H253</f>
        <v>1.518</v>
      </c>
      <c r="Q253" s="157">
        <v>1.67E-3</v>
      </c>
      <c r="R253" s="157">
        <f t="shared" ref="R253:R281" si="2">Q253*H253</f>
        <v>3.3400000000000001E-3</v>
      </c>
      <c r="S253" s="157">
        <v>0</v>
      </c>
      <c r="T253" s="158">
        <f t="shared" ref="T253:T281" si="3"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ref="BE253:BE281" si="4">IF(N253="základní",J253,0)</f>
        <v>0</v>
      </c>
      <c r="BF253" s="160">
        <f t="shared" ref="BF253:BF281" si="5">IF(N253="snížená",J253,0)</f>
        <v>0</v>
      </c>
      <c r="BG253" s="160">
        <f t="shared" ref="BG253:BG281" si="6">IF(N253="zákl. přenesená",J253,0)</f>
        <v>0</v>
      </c>
      <c r="BH253" s="160">
        <f t="shared" ref="BH253:BH281" si="7">IF(N253="sníž. přenesená",J253,0)</f>
        <v>0</v>
      </c>
      <c r="BI253" s="160">
        <f t="shared" ref="BI253:BI281" si="8">IF(N253="nulová",J253,0)</f>
        <v>0</v>
      </c>
      <c r="BJ253" s="18" t="s">
        <v>78</v>
      </c>
      <c r="BK253" s="160">
        <f t="shared" ref="BK253:BK281" si="9">ROUND(I253*H253,2)</f>
        <v>0</v>
      </c>
      <c r="BL253" s="18" t="s">
        <v>218</v>
      </c>
      <c r="BM253" s="159" t="s">
        <v>1873</v>
      </c>
    </row>
    <row r="254" spans="1:65" s="2" customFormat="1" ht="24.2" customHeight="1">
      <c r="A254" s="30"/>
      <c r="B254" s="147"/>
      <c r="C254" s="182" t="s">
        <v>455</v>
      </c>
      <c r="D254" s="182" t="s">
        <v>311</v>
      </c>
      <c r="E254" s="183" t="s">
        <v>882</v>
      </c>
      <c r="F254" s="184" t="s">
        <v>883</v>
      </c>
      <c r="G254" s="185" t="s">
        <v>364</v>
      </c>
      <c r="H254" s="186">
        <v>1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7.0000000000000001E-3</v>
      </c>
      <c r="R254" s="157">
        <f t="shared" si="2"/>
        <v>7.0000000000000001E-3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1874</v>
      </c>
    </row>
    <row r="255" spans="1:65" s="2" customFormat="1" ht="24.2" customHeight="1">
      <c r="A255" s="30"/>
      <c r="B255" s="147"/>
      <c r="C255" s="182" t="s">
        <v>459</v>
      </c>
      <c r="D255" s="182" t="s">
        <v>311</v>
      </c>
      <c r="E255" s="183" t="s">
        <v>886</v>
      </c>
      <c r="F255" s="184" t="s">
        <v>1875</v>
      </c>
      <c r="G255" s="185" t="s">
        <v>364</v>
      </c>
      <c r="H255" s="186">
        <v>1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1.6299999999999999E-2</v>
      </c>
      <c r="R255" s="157">
        <f t="shared" si="2"/>
        <v>1.6299999999999999E-2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1876</v>
      </c>
    </row>
    <row r="256" spans="1:65" s="2" customFormat="1" ht="44.25" customHeight="1">
      <c r="A256" s="30"/>
      <c r="B256" s="147"/>
      <c r="C256" s="148" t="s">
        <v>463</v>
      </c>
      <c r="D256" s="148" t="s">
        <v>214</v>
      </c>
      <c r="E256" s="149" t="s">
        <v>1877</v>
      </c>
      <c r="F256" s="150" t="s">
        <v>1878</v>
      </c>
      <c r="G256" s="151" t="s">
        <v>249</v>
      </c>
      <c r="H256" s="152">
        <v>48.9</v>
      </c>
      <c r="I256" s="153"/>
      <c r="J256" s="153">
        <f t="shared" si="0"/>
        <v>0</v>
      </c>
      <c r="K256" s="154"/>
      <c r="L256" s="31"/>
      <c r="M256" s="155" t="s">
        <v>1</v>
      </c>
      <c r="N256" s="156" t="s">
        <v>36</v>
      </c>
      <c r="O256" s="157">
        <v>0.313</v>
      </c>
      <c r="P256" s="157">
        <f t="shared" si="1"/>
        <v>15.3057</v>
      </c>
      <c r="Q256" s="157">
        <v>0</v>
      </c>
      <c r="R256" s="157">
        <f t="shared" si="2"/>
        <v>0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1879</v>
      </c>
    </row>
    <row r="257" spans="1:65" s="2" customFormat="1" ht="24.2" customHeight="1">
      <c r="A257" s="30"/>
      <c r="B257" s="147"/>
      <c r="C257" s="182" t="s">
        <v>467</v>
      </c>
      <c r="D257" s="182" t="s">
        <v>311</v>
      </c>
      <c r="E257" s="183" t="s">
        <v>1880</v>
      </c>
      <c r="F257" s="184" t="s">
        <v>1881</v>
      </c>
      <c r="G257" s="185" t="s">
        <v>249</v>
      </c>
      <c r="H257" s="186">
        <v>49.634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2.1199999999999999E-3</v>
      </c>
      <c r="R257" s="157">
        <f t="shared" si="2"/>
        <v>0.10522408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1882</v>
      </c>
    </row>
    <row r="258" spans="1:65" s="2" customFormat="1" ht="44.25" customHeight="1">
      <c r="A258" s="30"/>
      <c r="B258" s="147"/>
      <c r="C258" s="148" t="s">
        <v>472</v>
      </c>
      <c r="D258" s="148" t="s">
        <v>214</v>
      </c>
      <c r="E258" s="149" t="s">
        <v>751</v>
      </c>
      <c r="F258" s="150" t="s">
        <v>752</v>
      </c>
      <c r="G258" s="151" t="s">
        <v>364</v>
      </c>
      <c r="H258" s="152">
        <v>3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0.94699999999999995</v>
      </c>
      <c r="P258" s="157">
        <f t="shared" si="1"/>
        <v>2.8409999999999997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1883</v>
      </c>
    </row>
    <row r="259" spans="1:65" s="2" customFormat="1" ht="16.5" customHeight="1">
      <c r="A259" s="30"/>
      <c r="B259" s="147"/>
      <c r="C259" s="182" t="s">
        <v>476</v>
      </c>
      <c r="D259" s="182" t="s">
        <v>311</v>
      </c>
      <c r="E259" s="183" t="s">
        <v>1884</v>
      </c>
      <c r="F259" s="184" t="s">
        <v>1885</v>
      </c>
      <c r="G259" s="185" t="s">
        <v>364</v>
      </c>
      <c r="H259" s="186">
        <v>1</v>
      </c>
      <c r="I259" s="187"/>
      <c r="J259" s="187">
        <f t="shared" si="0"/>
        <v>0</v>
      </c>
      <c r="K259" s="188"/>
      <c r="L259" s="189"/>
      <c r="M259" s="190" t="s">
        <v>1</v>
      </c>
      <c r="N259" s="191" t="s">
        <v>36</v>
      </c>
      <c r="O259" s="157">
        <v>0</v>
      </c>
      <c r="P259" s="157">
        <f t="shared" si="1"/>
        <v>0</v>
      </c>
      <c r="Q259" s="157">
        <v>2.9999999999999997E-4</v>
      </c>
      <c r="R259" s="157">
        <f t="shared" si="2"/>
        <v>2.9999999999999997E-4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252</v>
      </c>
      <c r="AT259" s="159" t="s">
        <v>311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1886</v>
      </c>
    </row>
    <row r="260" spans="1:65" s="2" customFormat="1" ht="16.5" customHeight="1">
      <c r="A260" s="30"/>
      <c r="B260" s="147"/>
      <c r="C260" s="182" t="s">
        <v>480</v>
      </c>
      <c r="D260" s="182" t="s">
        <v>311</v>
      </c>
      <c r="E260" s="183" t="s">
        <v>1887</v>
      </c>
      <c r="F260" s="184" t="s">
        <v>1888</v>
      </c>
      <c r="G260" s="185" t="s">
        <v>364</v>
      </c>
      <c r="H260" s="186">
        <v>1</v>
      </c>
      <c r="I260" s="187"/>
      <c r="J260" s="187">
        <f t="shared" si="0"/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 t="shared" si="1"/>
        <v>0</v>
      </c>
      <c r="Q260" s="157">
        <v>1.9000000000000001E-4</v>
      </c>
      <c r="R260" s="157">
        <f t="shared" si="2"/>
        <v>1.9000000000000001E-4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1889</v>
      </c>
    </row>
    <row r="261" spans="1:65" s="2" customFormat="1" ht="16.5" customHeight="1">
      <c r="A261" s="30"/>
      <c r="B261" s="147"/>
      <c r="C261" s="182" t="s">
        <v>484</v>
      </c>
      <c r="D261" s="182" t="s">
        <v>311</v>
      </c>
      <c r="E261" s="183" t="s">
        <v>1890</v>
      </c>
      <c r="F261" s="184" t="s">
        <v>1891</v>
      </c>
      <c r="G261" s="185" t="s">
        <v>364</v>
      </c>
      <c r="H261" s="186">
        <v>1</v>
      </c>
      <c r="I261" s="187"/>
      <c r="J261" s="187">
        <f t="shared" si="0"/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 t="shared" si="1"/>
        <v>0</v>
      </c>
      <c r="Q261" s="157">
        <v>1.08E-3</v>
      </c>
      <c r="R261" s="157">
        <f t="shared" si="2"/>
        <v>1.08E-3</v>
      </c>
      <c r="S261" s="157">
        <v>0</v>
      </c>
      <c r="T261" s="158">
        <f t="shared" si="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 t="shared" si="4"/>
        <v>0</v>
      </c>
      <c r="BF261" s="160">
        <f t="shared" si="5"/>
        <v>0</v>
      </c>
      <c r="BG261" s="160">
        <f t="shared" si="6"/>
        <v>0</v>
      </c>
      <c r="BH261" s="160">
        <f t="shared" si="7"/>
        <v>0</v>
      </c>
      <c r="BI261" s="160">
        <f t="shared" si="8"/>
        <v>0</v>
      </c>
      <c r="BJ261" s="18" t="s">
        <v>78</v>
      </c>
      <c r="BK261" s="160">
        <f t="shared" si="9"/>
        <v>0</v>
      </c>
      <c r="BL261" s="18" t="s">
        <v>218</v>
      </c>
      <c r="BM261" s="159" t="s">
        <v>1892</v>
      </c>
    </row>
    <row r="262" spans="1:65" s="2" customFormat="1" ht="44.25" customHeight="1">
      <c r="A262" s="30"/>
      <c r="B262" s="147"/>
      <c r="C262" s="148" t="s">
        <v>488</v>
      </c>
      <c r="D262" s="148" t="s">
        <v>214</v>
      </c>
      <c r="E262" s="149" t="s">
        <v>1893</v>
      </c>
      <c r="F262" s="150" t="s">
        <v>1894</v>
      </c>
      <c r="G262" s="151" t="s">
        <v>364</v>
      </c>
      <c r="H262" s="152">
        <v>4</v>
      </c>
      <c r="I262" s="153"/>
      <c r="J262" s="153">
        <f t="shared" si="0"/>
        <v>0</v>
      </c>
      <c r="K262" s="154"/>
      <c r="L262" s="31"/>
      <c r="M262" s="155" t="s">
        <v>1</v>
      </c>
      <c r="N262" s="156" t="s">
        <v>36</v>
      </c>
      <c r="O262" s="157">
        <v>1.0589999999999999</v>
      </c>
      <c r="P262" s="157">
        <f t="shared" si="1"/>
        <v>4.2359999999999998</v>
      </c>
      <c r="Q262" s="157">
        <v>0</v>
      </c>
      <c r="R262" s="157">
        <f t="shared" si="2"/>
        <v>0</v>
      </c>
      <c r="S262" s="157">
        <v>0</v>
      </c>
      <c r="T262" s="158">
        <f t="shared" si="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 t="shared" si="4"/>
        <v>0</v>
      </c>
      <c r="BF262" s="160">
        <f t="shared" si="5"/>
        <v>0</v>
      </c>
      <c r="BG262" s="160">
        <f t="shared" si="6"/>
        <v>0</v>
      </c>
      <c r="BH262" s="160">
        <f t="shared" si="7"/>
        <v>0</v>
      </c>
      <c r="BI262" s="160">
        <f t="shared" si="8"/>
        <v>0</v>
      </c>
      <c r="BJ262" s="18" t="s">
        <v>78</v>
      </c>
      <c r="BK262" s="160">
        <f t="shared" si="9"/>
        <v>0</v>
      </c>
      <c r="BL262" s="18" t="s">
        <v>218</v>
      </c>
      <c r="BM262" s="159" t="s">
        <v>1895</v>
      </c>
    </row>
    <row r="263" spans="1:65" s="2" customFormat="1" ht="21.75" customHeight="1">
      <c r="A263" s="30"/>
      <c r="B263" s="147"/>
      <c r="C263" s="182" t="s">
        <v>492</v>
      </c>
      <c r="D263" s="182" t="s">
        <v>311</v>
      </c>
      <c r="E263" s="183" t="s">
        <v>1896</v>
      </c>
      <c r="F263" s="184" t="s">
        <v>1897</v>
      </c>
      <c r="G263" s="185" t="s">
        <v>364</v>
      </c>
      <c r="H263" s="186">
        <v>1</v>
      </c>
      <c r="I263" s="187"/>
      <c r="J263" s="187">
        <f t="shared" si="0"/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 t="shared" si="1"/>
        <v>0</v>
      </c>
      <c r="Q263" s="157">
        <v>4.8999999999999998E-4</v>
      </c>
      <c r="R263" s="157">
        <f t="shared" si="2"/>
        <v>4.8999999999999998E-4</v>
      </c>
      <c r="S263" s="157">
        <v>0</v>
      </c>
      <c r="T263" s="158">
        <f t="shared" si="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 t="shared" si="4"/>
        <v>0</v>
      </c>
      <c r="BF263" s="160">
        <f t="shared" si="5"/>
        <v>0</v>
      </c>
      <c r="BG263" s="160">
        <f t="shared" si="6"/>
        <v>0</v>
      </c>
      <c r="BH263" s="160">
        <f t="shared" si="7"/>
        <v>0</v>
      </c>
      <c r="BI263" s="160">
        <f t="shared" si="8"/>
        <v>0</v>
      </c>
      <c r="BJ263" s="18" t="s">
        <v>78</v>
      </c>
      <c r="BK263" s="160">
        <f t="shared" si="9"/>
        <v>0</v>
      </c>
      <c r="BL263" s="18" t="s">
        <v>218</v>
      </c>
      <c r="BM263" s="159" t="s">
        <v>1898</v>
      </c>
    </row>
    <row r="264" spans="1:65" s="2" customFormat="1" ht="21.75" customHeight="1">
      <c r="A264" s="30"/>
      <c r="B264" s="147"/>
      <c r="C264" s="182" t="s">
        <v>496</v>
      </c>
      <c r="D264" s="182" t="s">
        <v>311</v>
      </c>
      <c r="E264" s="183" t="s">
        <v>858</v>
      </c>
      <c r="F264" s="184" t="s">
        <v>859</v>
      </c>
      <c r="G264" s="185" t="s">
        <v>364</v>
      </c>
      <c r="H264" s="186">
        <v>2</v>
      </c>
      <c r="I264" s="187"/>
      <c r="J264" s="187">
        <f t="shared" si="0"/>
        <v>0</v>
      </c>
      <c r="K264" s="188"/>
      <c r="L264" s="189"/>
      <c r="M264" s="190" t="s">
        <v>1</v>
      </c>
      <c r="N264" s="191" t="s">
        <v>36</v>
      </c>
      <c r="O264" s="157">
        <v>0</v>
      </c>
      <c r="P264" s="157">
        <f t="shared" si="1"/>
        <v>0</v>
      </c>
      <c r="Q264" s="157">
        <v>5.8E-4</v>
      </c>
      <c r="R264" s="157">
        <f t="shared" si="2"/>
        <v>1.16E-3</v>
      </c>
      <c r="S264" s="157">
        <v>0</v>
      </c>
      <c r="T264" s="158">
        <f t="shared" si="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252</v>
      </c>
      <c r="AT264" s="159" t="s">
        <v>311</v>
      </c>
      <c r="AU264" s="159" t="s">
        <v>80</v>
      </c>
      <c r="AY264" s="18" t="s">
        <v>212</v>
      </c>
      <c r="BE264" s="160">
        <f t="shared" si="4"/>
        <v>0</v>
      </c>
      <c r="BF264" s="160">
        <f t="shared" si="5"/>
        <v>0</v>
      </c>
      <c r="BG264" s="160">
        <f t="shared" si="6"/>
        <v>0</v>
      </c>
      <c r="BH264" s="160">
        <f t="shared" si="7"/>
        <v>0</v>
      </c>
      <c r="BI264" s="160">
        <f t="shared" si="8"/>
        <v>0</v>
      </c>
      <c r="BJ264" s="18" t="s">
        <v>78</v>
      </c>
      <c r="BK264" s="160">
        <f t="shared" si="9"/>
        <v>0</v>
      </c>
      <c r="BL264" s="18" t="s">
        <v>218</v>
      </c>
      <c r="BM264" s="159" t="s">
        <v>1899</v>
      </c>
    </row>
    <row r="265" spans="1:65" s="2" customFormat="1" ht="16.5" customHeight="1">
      <c r="A265" s="30"/>
      <c r="B265" s="147"/>
      <c r="C265" s="182" t="s">
        <v>501</v>
      </c>
      <c r="D265" s="182" t="s">
        <v>311</v>
      </c>
      <c r="E265" s="183" t="s">
        <v>1900</v>
      </c>
      <c r="F265" s="184" t="s">
        <v>1901</v>
      </c>
      <c r="G265" s="185" t="s">
        <v>364</v>
      </c>
      <c r="H265" s="186">
        <v>1</v>
      </c>
      <c r="I265" s="187"/>
      <c r="J265" s="187">
        <f t="shared" si="0"/>
        <v>0</v>
      </c>
      <c r="K265" s="188"/>
      <c r="L265" s="189"/>
      <c r="M265" s="190" t="s">
        <v>1</v>
      </c>
      <c r="N265" s="191" t="s">
        <v>36</v>
      </c>
      <c r="O265" s="157">
        <v>0</v>
      </c>
      <c r="P265" s="157">
        <f t="shared" si="1"/>
        <v>0</v>
      </c>
      <c r="Q265" s="157">
        <v>6.9999999999999999E-4</v>
      </c>
      <c r="R265" s="157">
        <f t="shared" si="2"/>
        <v>6.9999999999999999E-4</v>
      </c>
      <c r="S265" s="157">
        <v>0</v>
      </c>
      <c r="T265" s="158">
        <f t="shared" si="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252</v>
      </c>
      <c r="AT265" s="159" t="s">
        <v>311</v>
      </c>
      <c r="AU265" s="159" t="s">
        <v>80</v>
      </c>
      <c r="AY265" s="18" t="s">
        <v>212</v>
      </c>
      <c r="BE265" s="160">
        <f t="shared" si="4"/>
        <v>0</v>
      </c>
      <c r="BF265" s="160">
        <f t="shared" si="5"/>
        <v>0</v>
      </c>
      <c r="BG265" s="160">
        <f t="shared" si="6"/>
        <v>0</v>
      </c>
      <c r="BH265" s="160">
        <f t="shared" si="7"/>
        <v>0</v>
      </c>
      <c r="BI265" s="160">
        <f t="shared" si="8"/>
        <v>0</v>
      </c>
      <c r="BJ265" s="18" t="s">
        <v>78</v>
      </c>
      <c r="BK265" s="160">
        <f t="shared" si="9"/>
        <v>0</v>
      </c>
      <c r="BL265" s="18" t="s">
        <v>218</v>
      </c>
      <c r="BM265" s="159" t="s">
        <v>1902</v>
      </c>
    </row>
    <row r="266" spans="1:65" s="2" customFormat="1" ht="37.9" customHeight="1">
      <c r="A266" s="30"/>
      <c r="B266" s="147"/>
      <c r="C266" s="148" t="s">
        <v>505</v>
      </c>
      <c r="D266" s="148" t="s">
        <v>214</v>
      </c>
      <c r="E266" s="149" t="s">
        <v>1903</v>
      </c>
      <c r="F266" s="150" t="s">
        <v>1904</v>
      </c>
      <c r="G266" s="151" t="s">
        <v>364</v>
      </c>
      <c r="H266" s="152">
        <v>2</v>
      </c>
      <c r="I266" s="153"/>
      <c r="J266" s="153">
        <f t="shared" si="0"/>
        <v>0</v>
      </c>
      <c r="K266" s="154"/>
      <c r="L266" s="31"/>
      <c r="M266" s="155" t="s">
        <v>1</v>
      </c>
      <c r="N266" s="156" t="s">
        <v>36</v>
      </c>
      <c r="O266" s="157">
        <v>1.226</v>
      </c>
      <c r="P266" s="157">
        <f t="shared" si="1"/>
        <v>2.452</v>
      </c>
      <c r="Q266" s="157">
        <v>0</v>
      </c>
      <c r="R266" s="157">
        <f t="shared" si="2"/>
        <v>0</v>
      </c>
      <c r="S266" s="157">
        <v>0</v>
      </c>
      <c r="T266" s="158">
        <f t="shared" si="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4"/>
        <v>0</v>
      </c>
      <c r="BF266" s="160">
        <f t="shared" si="5"/>
        <v>0</v>
      </c>
      <c r="BG266" s="160">
        <f t="shared" si="6"/>
        <v>0</v>
      </c>
      <c r="BH266" s="160">
        <f t="shared" si="7"/>
        <v>0</v>
      </c>
      <c r="BI266" s="160">
        <f t="shared" si="8"/>
        <v>0</v>
      </c>
      <c r="BJ266" s="18" t="s">
        <v>78</v>
      </c>
      <c r="BK266" s="160">
        <f t="shared" si="9"/>
        <v>0</v>
      </c>
      <c r="BL266" s="18" t="s">
        <v>218</v>
      </c>
      <c r="BM266" s="159" t="s">
        <v>1905</v>
      </c>
    </row>
    <row r="267" spans="1:65" s="2" customFormat="1" ht="16.5" customHeight="1">
      <c r="A267" s="30"/>
      <c r="B267" s="147"/>
      <c r="C267" s="182" t="s">
        <v>510</v>
      </c>
      <c r="D267" s="182" t="s">
        <v>311</v>
      </c>
      <c r="E267" s="183" t="s">
        <v>1906</v>
      </c>
      <c r="F267" s="184" t="s">
        <v>1907</v>
      </c>
      <c r="G267" s="185" t="s">
        <v>364</v>
      </c>
      <c r="H267" s="186">
        <v>1</v>
      </c>
      <c r="I267" s="187"/>
      <c r="J267" s="187">
        <f t="shared" si="0"/>
        <v>0</v>
      </c>
      <c r="K267" s="188"/>
      <c r="L267" s="189"/>
      <c r="M267" s="190" t="s">
        <v>1</v>
      </c>
      <c r="N267" s="191" t="s">
        <v>36</v>
      </c>
      <c r="O267" s="157">
        <v>0</v>
      </c>
      <c r="P267" s="157">
        <f t="shared" si="1"/>
        <v>0</v>
      </c>
      <c r="Q267" s="157">
        <v>7.7999999999999999E-4</v>
      </c>
      <c r="R267" s="157">
        <f t="shared" si="2"/>
        <v>7.7999999999999999E-4</v>
      </c>
      <c r="S267" s="157">
        <v>0</v>
      </c>
      <c r="T267" s="158">
        <f t="shared" si="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252</v>
      </c>
      <c r="AT267" s="159" t="s">
        <v>311</v>
      </c>
      <c r="AU267" s="159" t="s">
        <v>80</v>
      </c>
      <c r="AY267" s="18" t="s">
        <v>212</v>
      </c>
      <c r="BE267" s="160">
        <f t="shared" si="4"/>
        <v>0</v>
      </c>
      <c r="BF267" s="160">
        <f t="shared" si="5"/>
        <v>0</v>
      </c>
      <c r="BG267" s="160">
        <f t="shared" si="6"/>
        <v>0</v>
      </c>
      <c r="BH267" s="160">
        <f t="shared" si="7"/>
        <v>0</v>
      </c>
      <c r="BI267" s="160">
        <f t="shared" si="8"/>
        <v>0</v>
      </c>
      <c r="BJ267" s="18" t="s">
        <v>78</v>
      </c>
      <c r="BK267" s="160">
        <f t="shared" si="9"/>
        <v>0</v>
      </c>
      <c r="BL267" s="18" t="s">
        <v>218</v>
      </c>
      <c r="BM267" s="159" t="s">
        <v>1908</v>
      </c>
    </row>
    <row r="268" spans="1:65" s="2" customFormat="1" ht="16.5" customHeight="1">
      <c r="A268" s="30"/>
      <c r="B268" s="147"/>
      <c r="C268" s="182" t="s">
        <v>516</v>
      </c>
      <c r="D268" s="182" t="s">
        <v>311</v>
      </c>
      <c r="E268" s="183" t="s">
        <v>1909</v>
      </c>
      <c r="F268" s="184" t="s">
        <v>1910</v>
      </c>
      <c r="G268" s="185" t="s">
        <v>364</v>
      </c>
      <c r="H268" s="186">
        <v>1</v>
      </c>
      <c r="I268" s="187"/>
      <c r="J268" s="187">
        <f t="shared" si="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"/>
        <v>0</v>
      </c>
      <c r="Q268" s="157">
        <v>1.0300000000000001E-3</v>
      </c>
      <c r="R268" s="157">
        <f t="shared" si="2"/>
        <v>1.0300000000000001E-3</v>
      </c>
      <c r="S268" s="157">
        <v>0</v>
      </c>
      <c r="T268" s="158">
        <f t="shared" si="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4"/>
        <v>0</v>
      </c>
      <c r="BF268" s="160">
        <f t="shared" si="5"/>
        <v>0</v>
      </c>
      <c r="BG268" s="160">
        <f t="shared" si="6"/>
        <v>0</v>
      </c>
      <c r="BH268" s="160">
        <f t="shared" si="7"/>
        <v>0</v>
      </c>
      <c r="BI268" s="160">
        <f t="shared" si="8"/>
        <v>0</v>
      </c>
      <c r="BJ268" s="18" t="s">
        <v>78</v>
      </c>
      <c r="BK268" s="160">
        <f t="shared" si="9"/>
        <v>0</v>
      </c>
      <c r="BL268" s="18" t="s">
        <v>218</v>
      </c>
      <c r="BM268" s="159" t="s">
        <v>1911</v>
      </c>
    </row>
    <row r="269" spans="1:65" s="2" customFormat="1" ht="49.15" customHeight="1">
      <c r="A269" s="30"/>
      <c r="B269" s="147"/>
      <c r="C269" s="148" t="s">
        <v>522</v>
      </c>
      <c r="D269" s="148" t="s">
        <v>214</v>
      </c>
      <c r="E269" s="149" t="s">
        <v>897</v>
      </c>
      <c r="F269" s="150" t="s">
        <v>898</v>
      </c>
      <c r="G269" s="151" t="s">
        <v>364</v>
      </c>
      <c r="H269" s="152">
        <v>1</v>
      </c>
      <c r="I269" s="153"/>
      <c r="J269" s="153">
        <f t="shared" si="0"/>
        <v>0</v>
      </c>
      <c r="K269" s="154"/>
      <c r="L269" s="31"/>
      <c r="M269" s="155" t="s">
        <v>1</v>
      </c>
      <c r="N269" s="156" t="s">
        <v>36</v>
      </c>
      <c r="O269" s="157">
        <v>1.278</v>
      </c>
      <c r="P269" s="157">
        <f t="shared" si="1"/>
        <v>1.278</v>
      </c>
      <c r="Q269" s="157">
        <v>7.2000000000000005E-4</v>
      </c>
      <c r="R269" s="157">
        <f t="shared" si="2"/>
        <v>7.2000000000000005E-4</v>
      </c>
      <c r="S269" s="157">
        <v>0</v>
      </c>
      <c r="T269" s="158">
        <f t="shared" si="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 t="shared" si="4"/>
        <v>0</v>
      </c>
      <c r="BF269" s="160">
        <f t="shared" si="5"/>
        <v>0</v>
      </c>
      <c r="BG269" s="160">
        <f t="shared" si="6"/>
        <v>0</v>
      </c>
      <c r="BH269" s="160">
        <f t="shared" si="7"/>
        <v>0</v>
      </c>
      <c r="BI269" s="160">
        <f t="shared" si="8"/>
        <v>0</v>
      </c>
      <c r="BJ269" s="18" t="s">
        <v>78</v>
      </c>
      <c r="BK269" s="160">
        <f t="shared" si="9"/>
        <v>0</v>
      </c>
      <c r="BL269" s="18" t="s">
        <v>218</v>
      </c>
      <c r="BM269" s="159" t="s">
        <v>1912</v>
      </c>
    </row>
    <row r="270" spans="1:65" s="2" customFormat="1" ht="24.2" customHeight="1">
      <c r="A270" s="30"/>
      <c r="B270" s="147"/>
      <c r="C270" s="182" t="s">
        <v>526</v>
      </c>
      <c r="D270" s="182" t="s">
        <v>311</v>
      </c>
      <c r="E270" s="183" t="s">
        <v>901</v>
      </c>
      <c r="F270" s="184" t="s">
        <v>902</v>
      </c>
      <c r="G270" s="185" t="s">
        <v>364</v>
      </c>
      <c r="H270" s="186">
        <v>1</v>
      </c>
      <c r="I270" s="187"/>
      <c r="J270" s="187">
        <f t="shared" si="0"/>
        <v>0</v>
      </c>
      <c r="K270" s="188"/>
      <c r="L270" s="189"/>
      <c r="M270" s="190" t="s">
        <v>1</v>
      </c>
      <c r="N270" s="191" t="s">
        <v>36</v>
      </c>
      <c r="O270" s="157">
        <v>0</v>
      </c>
      <c r="P270" s="157">
        <f t="shared" si="1"/>
        <v>0</v>
      </c>
      <c r="Q270" s="157">
        <v>1.2E-2</v>
      </c>
      <c r="R270" s="157">
        <f t="shared" si="2"/>
        <v>1.2E-2</v>
      </c>
      <c r="S270" s="157">
        <v>0</v>
      </c>
      <c r="T270" s="158">
        <f t="shared" si="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252</v>
      </c>
      <c r="AT270" s="159" t="s">
        <v>311</v>
      </c>
      <c r="AU270" s="159" t="s">
        <v>80</v>
      </c>
      <c r="AY270" s="18" t="s">
        <v>212</v>
      </c>
      <c r="BE270" s="160">
        <f t="shared" si="4"/>
        <v>0</v>
      </c>
      <c r="BF270" s="160">
        <f t="shared" si="5"/>
        <v>0</v>
      </c>
      <c r="BG270" s="160">
        <f t="shared" si="6"/>
        <v>0</v>
      </c>
      <c r="BH270" s="160">
        <f t="shared" si="7"/>
        <v>0</v>
      </c>
      <c r="BI270" s="160">
        <f t="shared" si="8"/>
        <v>0</v>
      </c>
      <c r="BJ270" s="18" t="s">
        <v>78</v>
      </c>
      <c r="BK270" s="160">
        <f t="shared" si="9"/>
        <v>0</v>
      </c>
      <c r="BL270" s="18" t="s">
        <v>218</v>
      </c>
      <c r="BM270" s="159" t="s">
        <v>1913</v>
      </c>
    </row>
    <row r="271" spans="1:65" s="2" customFormat="1" ht="24.2" customHeight="1">
      <c r="A271" s="30"/>
      <c r="B271" s="147"/>
      <c r="C271" s="182" t="s">
        <v>531</v>
      </c>
      <c r="D271" s="182" t="s">
        <v>311</v>
      </c>
      <c r="E271" s="183" t="s">
        <v>905</v>
      </c>
      <c r="F271" s="184" t="s">
        <v>906</v>
      </c>
      <c r="G271" s="185" t="s">
        <v>364</v>
      </c>
      <c r="H271" s="186">
        <v>1</v>
      </c>
      <c r="I271" s="187"/>
      <c r="J271" s="187">
        <f t="shared" si="0"/>
        <v>0</v>
      </c>
      <c r="K271" s="188"/>
      <c r="L271" s="189"/>
      <c r="M271" s="190" t="s">
        <v>1</v>
      </c>
      <c r="N271" s="191" t="s">
        <v>36</v>
      </c>
      <c r="O271" s="157">
        <v>0</v>
      </c>
      <c r="P271" s="157">
        <f t="shared" si="1"/>
        <v>0</v>
      </c>
      <c r="Q271" s="157">
        <v>2.8E-3</v>
      </c>
      <c r="R271" s="157">
        <f t="shared" si="2"/>
        <v>2.8E-3</v>
      </c>
      <c r="S271" s="157">
        <v>0</v>
      </c>
      <c r="T271" s="158">
        <f t="shared" si="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252</v>
      </c>
      <c r="AT271" s="159" t="s">
        <v>311</v>
      </c>
      <c r="AU271" s="159" t="s">
        <v>80</v>
      </c>
      <c r="AY271" s="18" t="s">
        <v>212</v>
      </c>
      <c r="BE271" s="160">
        <f t="shared" si="4"/>
        <v>0</v>
      </c>
      <c r="BF271" s="160">
        <f t="shared" si="5"/>
        <v>0</v>
      </c>
      <c r="BG271" s="160">
        <f t="shared" si="6"/>
        <v>0</v>
      </c>
      <c r="BH271" s="160">
        <f t="shared" si="7"/>
        <v>0</v>
      </c>
      <c r="BI271" s="160">
        <f t="shared" si="8"/>
        <v>0</v>
      </c>
      <c r="BJ271" s="18" t="s">
        <v>78</v>
      </c>
      <c r="BK271" s="160">
        <f t="shared" si="9"/>
        <v>0</v>
      </c>
      <c r="BL271" s="18" t="s">
        <v>218</v>
      </c>
      <c r="BM271" s="159" t="s">
        <v>1914</v>
      </c>
    </row>
    <row r="272" spans="1:65" s="2" customFormat="1" ht="24.2" customHeight="1">
      <c r="A272" s="30"/>
      <c r="B272" s="147"/>
      <c r="C272" s="148" t="s">
        <v>535</v>
      </c>
      <c r="D272" s="148" t="s">
        <v>214</v>
      </c>
      <c r="E272" s="149" t="s">
        <v>890</v>
      </c>
      <c r="F272" s="150" t="s">
        <v>891</v>
      </c>
      <c r="G272" s="151" t="s">
        <v>364</v>
      </c>
      <c r="H272" s="152">
        <v>1</v>
      </c>
      <c r="I272" s="153"/>
      <c r="J272" s="153">
        <f t="shared" si="0"/>
        <v>0</v>
      </c>
      <c r="K272" s="154"/>
      <c r="L272" s="31"/>
      <c r="M272" s="155" t="s">
        <v>1</v>
      </c>
      <c r="N272" s="156" t="s">
        <v>36</v>
      </c>
      <c r="O272" s="157">
        <v>1.333</v>
      </c>
      <c r="P272" s="157">
        <f t="shared" si="1"/>
        <v>1.333</v>
      </c>
      <c r="Q272" s="157">
        <v>1.3600000000000001E-3</v>
      </c>
      <c r="R272" s="157">
        <f t="shared" si="2"/>
        <v>1.3600000000000001E-3</v>
      </c>
      <c r="S272" s="157">
        <v>0</v>
      </c>
      <c r="T272" s="158">
        <f t="shared" si="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 t="shared" si="4"/>
        <v>0</v>
      </c>
      <c r="BF272" s="160">
        <f t="shared" si="5"/>
        <v>0</v>
      </c>
      <c r="BG272" s="160">
        <f t="shared" si="6"/>
        <v>0</v>
      </c>
      <c r="BH272" s="160">
        <f t="shared" si="7"/>
        <v>0</v>
      </c>
      <c r="BI272" s="160">
        <f t="shared" si="8"/>
        <v>0</v>
      </c>
      <c r="BJ272" s="18" t="s">
        <v>78</v>
      </c>
      <c r="BK272" s="160">
        <f t="shared" si="9"/>
        <v>0</v>
      </c>
      <c r="BL272" s="18" t="s">
        <v>218</v>
      </c>
      <c r="BM272" s="159" t="s">
        <v>1915</v>
      </c>
    </row>
    <row r="273" spans="1:65" s="2" customFormat="1" ht="24.2" customHeight="1">
      <c r="A273" s="30"/>
      <c r="B273" s="147"/>
      <c r="C273" s="182" t="s">
        <v>540</v>
      </c>
      <c r="D273" s="182" t="s">
        <v>311</v>
      </c>
      <c r="E273" s="183" t="s">
        <v>894</v>
      </c>
      <c r="F273" s="184" t="s">
        <v>895</v>
      </c>
      <c r="G273" s="185" t="s">
        <v>364</v>
      </c>
      <c r="H273" s="186">
        <v>1</v>
      </c>
      <c r="I273" s="187"/>
      <c r="J273" s="187">
        <f t="shared" si="0"/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 t="shared" si="1"/>
        <v>0</v>
      </c>
      <c r="Q273" s="157">
        <v>1.7999999999999999E-2</v>
      </c>
      <c r="R273" s="157">
        <f t="shared" si="2"/>
        <v>1.7999999999999999E-2</v>
      </c>
      <c r="S273" s="157">
        <v>0</v>
      </c>
      <c r="T273" s="158">
        <f t="shared" si="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 t="shared" si="4"/>
        <v>0</v>
      </c>
      <c r="BF273" s="160">
        <f t="shared" si="5"/>
        <v>0</v>
      </c>
      <c r="BG273" s="160">
        <f t="shared" si="6"/>
        <v>0</v>
      </c>
      <c r="BH273" s="160">
        <f t="shared" si="7"/>
        <v>0</v>
      </c>
      <c r="BI273" s="160">
        <f t="shared" si="8"/>
        <v>0</v>
      </c>
      <c r="BJ273" s="18" t="s">
        <v>78</v>
      </c>
      <c r="BK273" s="160">
        <f t="shared" si="9"/>
        <v>0</v>
      </c>
      <c r="BL273" s="18" t="s">
        <v>218</v>
      </c>
      <c r="BM273" s="159" t="s">
        <v>1916</v>
      </c>
    </row>
    <row r="274" spans="1:65" s="2" customFormat="1" ht="16.5" customHeight="1">
      <c r="A274" s="30"/>
      <c r="B274" s="147"/>
      <c r="C274" s="148" t="s">
        <v>545</v>
      </c>
      <c r="D274" s="148" t="s">
        <v>214</v>
      </c>
      <c r="E274" s="149" t="s">
        <v>917</v>
      </c>
      <c r="F274" s="150" t="s">
        <v>918</v>
      </c>
      <c r="G274" s="151" t="s">
        <v>364</v>
      </c>
      <c r="H274" s="152">
        <v>1</v>
      </c>
      <c r="I274" s="153"/>
      <c r="J274" s="153">
        <f t="shared" si="0"/>
        <v>0</v>
      </c>
      <c r="K274" s="154"/>
      <c r="L274" s="31"/>
      <c r="M274" s="155" t="s">
        <v>1</v>
      </c>
      <c r="N274" s="156" t="s">
        <v>36</v>
      </c>
      <c r="O274" s="157">
        <v>0.86299999999999999</v>
      </c>
      <c r="P274" s="157">
        <f t="shared" si="1"/>
        <v>0.86299999999999999</v>
      </c>
      <c r="Q274" s="157">
        <v>0.12303</v>
      </c>
      <c r="R274" s="157">
        <f t="shared" si="2"/>
        <v>0.12303</v>
      </c>
      <c r="S274" s="157">
        <v>0</v>
      </c>
      <c r="T274" s="158">
        <f t="shared" si="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 t="shared" si="4"/>
        <v>0</v>
      </c>
      <c r="BF274" s="160">
        <f t="shared" si="5"/>
        <v>0</v>
      </c>
      <c r="BG274" s="160">
        <f t="shared" si="6"/>
        <v>0</v>
      </c>
      <c r="BH274" s="160">
        <f t="shared" si="7"/>
        <v>0</v>
      </c>
      <c r="BI274" s="160">
        <f t="shared" si="8"/>
        <v>0</v>
      </c>
      <c r="BJ274" s="18" t="s">
        <v>78</v>
      </c>
      <c r="BK274" s="160">
        <f t="shared" si="9"/>
        <v>0</v>
      </c>
      <c r="BL274" s="18" t="s">
        <v>218</v>
      </c>
      <c r="BM274" s="159" t="s">
        <v>1917</v>
      </c>
    </row>
    <row r="275" spans="1:65" s="2" customFormat="1" ht="24.2" customHeight="1">
      <c r="A275" s="30"/>
      <c r="B275" s="147"/>
      <c r="C275" s="182" t="s">
        <v>805</v>
      </c>
      <c r="D275" s="182" t="s">
        <v>311</v>
      </c>
      <c r="E275" s="183" t="s">
        <v>921</v>
      </c>
      <c r="F275" s="184" t="s">
        <v>922</v>
      </c>
      <c r="G275" s="185" t="s">
        <v>364</v>
      </c>
      <c r="H275" s="186">
        <v>1</v>
      </c>
      <c r="I275" s="187"/>
      <c r="J275" s="187">
        <f t="shared" si="0"/>
        <v>0</v>
      </c>
      <c r="K275" s="188"/>
      <c r="L275" s="189"/>
      <c r="M275" s="190" t="s">
        <v>1</v>
      </c>
      <c r="N275" s="191" t="s">
        <v>36</v>
      </c>
      <c r="O275" s="157">
        <v>0</v>
      </c>
      <c r="P275" s="157">
        <f t="shared" si="1"/>
        <v>0</v>
      </c>
      <c r="Q275" s="157">
        <v>1.3299999999999999E-2</v>
      </c>
      <c r="R275" s="157">
        <f t="shared" si="2"/>
        <v>1.3299999999999999E-2</v>
      </c>
      <c r="S275" s="157">
        <v>0</v>
      </c>
      <c r="T275" s="158">
        <f t="shared" si="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252</v>
      </c>
      <c r="AT275" s="159" t="s">
        <v>311</v>
      </c>
      <c r="AU275" s="159" t="s">
        <v>80</v>
      </c>
      <c r="AY275" s="18" t="s">
        <v>212</v>
      </c>
      <c r="BE275" s="160">
        <f t="shared" si="4"/>
        <v>0</v>
      </c>
      <c r="BF275" s="160">
        <f t="shared" si="5"/>
        <v>0</v>
      </c>
      <c r="BG275" s="160">
        <f t="shared" si="6"/>
        <v>0</v>
      </c>
      <c r="BH275" s="160">
        <f t="shared" si="7"/>
        <v>0</v>
      </c>
      <c r="BI275" s="160">
        <f t="shared" si="8"/>
        <v>0</v>
      </c>
      <c r="BJ275" s="18" t="s">
        <v>78</v>
      </c>
      <c r="BK275" s="160">
        <f t="shared" si="9"/>
        <v>0</v>
      </c>
      <c r="BL275" s="18" t="s">
        <v>218</v>
      </c>
      <c r="BM275" s="159" t="s">
        <v>1918</v>
      </c>
    </row>
    <row r="276" spans="1:65" s="2" customFormat="1" ht="24.2" customHeight="1">
      <c r="A276" s="30"/>
      <c r="B276" s="147"/>
      <c r="C276" s="182" t="s">
        <v>809</v>
      </c>
      <c r="D276" s="182" t="s">
        <v>311</v>
      </c>
      <c r="E276" s="183" t="s">
        <v>1919</v>
      </c>
      <c r="F276" s="184" t="s">
        <v>1920</v>
      </c>
      <c r="G276" s="185" t="s">
        <v>364</v>
      </c>
      <c r="H276" s="186">
        <v>1</v>
      </c>
      <c r="I276" s="187"/>
      <c r="J276" s="187">
        <f t="shared" si="0"/>
        <v>0</v>
      </c>
      <c r="K276" s="188"/>
      <c r="L276" s="189"/>
      <c r="M276" s="190" t="s">
        <v>1</v>
      </c>
      <c r="N276" s="191" t="s">
        <v>36</v>
      </c>
      <c r="O276" s="157">
        <v>0</v>
      </c>
      <c r="P276" s="157">
        <f t="shared" si="1"/>
        <v>0</v>
      </c>
      <c r="Q276" s="157">
        <v>8.9999999999999998E-4</v>
      </c>
      <c r="R276" s="157">
        <f t="shared" si="2"/>
        <v>8.9999999999999998E-4</v>
      </c>
      <c r="S276" s="157">
        <v>0</v>
      </c>
      <c r="T276" s="158">
        <f t="shared" si="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252</v>
      </c>
      <c r="AT276" s="159" t="s">
        <v>311</v>
      </c>
      <c r="AU276" s="159" t="s">
        <v>80</v>
      </c>
      <c r="AY276" s="18" t="s">
        <v>212</v>
      </c>
      <c r="BE276" s="160">
        <f t="shared" si="4"/>
        <v>0</v>
      </c>
      <c r="BF276" s="160">
        <f t="shared" si="5"/>
        <v>0</v>
      </c>
      <c r="BG276" s="160">
        <f t="shared" si="6"/>
        <v>0</v>
      </c>
      <c r="BH276" s="160">
        <f t="shared" si="7"/>
        <v>0</v>
      </c>
      <c r="BI276" s="160">
        <f t="shared" si="8"/>
        <v>0</v>
      </c>
      <c r="BJ276" s="18" t="s">
        <v>78</v>
      </c>
      <c r="BK276" s="160">
        <f t="shared" si="9"/>
        <v>0</v>
      </c>
      <c r="BL276" s="18" t="s">
        <v>218</v>
      </c>
      <c r="BM276" s="159" t="s">
        <v>1921</v>
      </c>
    </row>
    <row r="277" spans="1:65" s="2" customFormat="1" ht="24.2" customHeight="1">
      <c r="A277" s="30"/>
      <c r="B277" s="147"/>
      <c r="C277" s="148" t="s">
        <v>813</v>
      </c>
      <c r="D277" s="148" t="s">
        <v>214</v>
      </c>
      <c r="E277" s="149" t="s">
        <v>929</v>
      </c>
      <c r="F277" s="150" t="s">
        <v>930</v>
      </c>
      <c r="G277" s="151" t="s">
        <v>364</v>
      </c>
      <c r="H277" s="152">
        <v>2</v>
      </c>
      <c r="I277" s="153"/>
      <c r="J277" s="153">
        <f t="shared" si="0"/>
        <v>0</v>
      </c>
      <c r="K277" s="154"/>
      <c r="L277" s="31"/>
      <c r="M277" s="155" t="s">
        <v>1</v>
      </c>
      <c r="N277" s="156" t="s">
        <v>36</v>
      </c>
      <c r="O277" s="157">
        <v>10.3</v>
      </c>
      <c r="P277" s="157">
        <f t="shared" si="1"/>
        <v>20.6</v>
      </c>
      <c r="Q277" s="157">
        <v>0.45937</v>
      </c>
      <c r="R277" s="157">
        <f t="shared" si="2"/>
        <v>0.91874</v>
      </c>
      <c r="S277" s="157">
        <v>0</v>
      </c>
      <c r="T277" s="158">
        <f t="shared" si="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 t="shared" si="4"/>
        <v>0</v>
      </c>
      <c r="BF277" s="160">
        <f t="shared" si="5"/>
        <v>0</v>
      </c>
      <c r="BG277" s="160">
        <f t="shared" si="6"/>
        <v>0</v>
      </c>
      <c r="BH277" s="160">
        <f t="shared" si="7"/>
        <v>0</v>
      </c>
      <c r="BI277" s="160">
        <f t="shared" si="8"/>
        <v>0</v>
      </c>
      <c r="BJ277" s="18" t="s">
        <v>78</v>
      </c>
      <c r="BK277" s="160">
        <f t="shared" si="9"/>
        <v>0</v>
      </c>
      <c r="BL277" s="18" t="s">
        <v>218</v>
      </c>
      <c r="BM277" s="159" t="s">
        <v>1922</v>
      </c>
    </row>
    <row r="278" spans="1:65" s="2" customFormat="1" ht="16.5" customHeight="1">
      <c r="A278" s="30"/>
      <c r="B278" s="147"/>
      <c r="C278" s="148" t="s">
        <v>817</v>
      </c>
      <c r="D278" s="148" t="s">
        <v>214</v>
      </c>
      <c r="E278" s="149" t="s">
        <v>909</v>
      </c>
      <c r="F278" s="150" t="s">
        <v>910</v>
      </c>
      <c r="G278" s="151" t="s">
        <v>364</v>
      </c>
      <c r="H278" s="152">
        <v>1</v>
      </c>
      <c r="I278" s="153"/>
      <c r="J278" s="153">
        <f t="shared" si="0"/>
        <v>0</v>
      </c>
      <c r="K278" s="154"/>
      <c r="L278" s="31"/>
      <c r="M278" s="155" t="s">
        <v>1</v>
      </c>
      <c r="N278" s="156" t="s">
        <v>36</v>
      </c>
      <c r="O278" s="157">
        <v>1.1819999999999999</v>
      </c>
      <c r="P278" s="157">
        <f t="shared" si="1"/>
        <v>1.1819999999999999</v>
      </c>
      <c r="Q278" s="157">
        <v>0.32906000000000002</v>
      </c>
      <c r="R278" s="157">
        <f t="shared" si="2"/>
        <v>0.32906000000000002</v>
      </c>
      <c r="S278" s="157">
        <v>0</v>
      </c>
      <c r="T278" s="158">
        <f t="shared" si="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 t="shared" si="4"/>
        <v>0</v>
      </c>
      <c r="BF278" s="160">
        <f t="shared" si="5"/>
        <v>0</v>
      </c>
      <c r="BG278" s="160">
        <f t="shared" si="6"/>
        <v>0</v>
      </c>
      <c r="BH278" s="160">
        <f t="shared" si="7"/>
        <v>0</v>
      </c>
      <c r="BI278" s="160">
        <f t="shared" si="8"/>
        <v>0</v>
      </c>
      <c r="BJ278" s="18" t="s">
        <v>78</v>
      </c>
      <c r="BK278" s="160">
        <f t="shared" si="9"/>
        <v>0</v>
      </c>
      <c r="BL278" s="18" t="s">
        <v>218</v>
      </c>
      <c r="BM278" s="159" t="s">
        <v>1923</v>
      </c>
    </row>
    <row r="279" spans="1:65" s="2" customFormat="1" ht="16.5" customHeight="1">
      <c r="A279" s="30"/>
      <c r="B279" s="147"/>
      <c r="C279" s="182" t="s">
        <v>821</v>
      </c>
      <c r="D279" s="182" t="s">
        <v>311</v>
      </c>
      <c r="E279" s="183" t="s">
        <v>913</v>
      </c>
      <c r="F279" s="184" t="s">
        <v>914</v>
      </c>
      <c r="G279" s="185" t="s">
        <v>364</v>
      </c>
      <c r="H279" s="186">
        <v>1</v>
      </c>
      <c r="I279" s="187"/>
      <c r="J279" s="187">
        <f t="shared" si="0"/>
        <v>0</v>
      </c>
      <c r="K279" s="188"/>
      <c r="L279" s="189"/>
      <c r="M279" s="190" t="s">
        <v>1</v>
      </c>
      <c r="N279" s="191" t="s">
        <v>36</v>
      </c>
      <c r="O279" s="157">
        <v>0</v>
      </c>
      <c r="P279" s="157">
        <f t="shared" si="1"/>
        <v>0</v>
      </c>
      <c r="Q279" s="157">
        <v>2.9499999999999998E-2</v>
      </c>
      <c r="R279" s="157">
        <f t="shared" si="2"/>
        <v>2.9499999999999998E-2</v>
      </c>
      <c r="S279" s="157">
        <v>0</v>
      </c>
      <c r="T279" s="158">
        <f t="shared" si="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252</v>
      </c>
      <c r="AT279" s="159" t="s">
        <v>311</v>
      </c>
      <c r="AU279" s="159" t="s">
        <v>80</v>
      </c>
      <c r="AY279" s="18" t="s">
        <v>212</v>
      </c>
      <c r="BE279" s="160">
        <f t="shared" si="4"/>
        <v>0</v>
      </c>
      <c r="BF279" s="160">
        <f t="shared" si="5"/>
        <v>0</v>
      </c>
      <c r="BG279" s="160">
        <f t="shared" si="6"/>
        <v>0</v>
      </c>
      <c r="BH279" s="160">
        <f t="shared" si="7"/>
        <v>0</v>
      </c>
      <c r="BI279" s="160">
        <f t="shared" si="8"/>
        <v>0</v>
      </c>
      <c r="BJ279" s="18" t="s">
        <v>78</v>
      </c>
      <c r="BK279" s="160">
        <f t="shared" si="9"/>
        <v>0</v>
      </c>
      <c r="BL279" s="18" t="s">
        <v>218</v>
      </c>
      <c r="BM279" s="159" t="s">
        <v>1924</v>
      </c>
    </row>
    <row r="280" spans="1:65" s="2" customFormat="1" ht="24.2" customHeight="1">
      <c r="A280" s="30"/>
      <c r="B280" s="147"/>
      <c r="C280" s="182" t="s">
        <v>824</v>
      </c>
      <c r="D280" s="182" t="s">
        <v>311</v>
      </c>
      <c r="E280" s="183" t="s">
        <v>1925</v>
      </c>
      <c r="F280" s="184" t="s">
        <v>1926</v>
      </c>
      <c r="G280" s="185" t="s">
        <v>364</v>
      </c>
      <c r="H280" s="186">
        <v>1</v>
      </c>
      <c r="I280" s="187"/>
      <c r="J280" s="187">
        <f t="shared" si="0"/>
        <v>0</v>
      </c>
      <c r="K280" s="188"/>
      <c r="L280" s="189"/>
      <c r="M280" s="190" t="s">
        <v>1</v>
      </c>
      <c r="N280" s="191" t="s">
        <v>36</v>
      </c>
      <c r="O280" s="157">
        <v>0</v>
      </c>
      <c r="P280" s="157">
        <f t="shared" si="1"/>
        <v>0</v>
      </c>
      <c r="Q280" s="157">
        <v>1.9E-3</v>
      </c>
      <c r="R280" s="157">
        <f t="shared" si="2"/>
        <v>1.9E-3</v>
      </c>
      <c r="S280" s="157">
        <v>0</v>
      </c>
      <c r="T280" s="158">
        <f t="shared" si="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252</v>
      </c>
      <c r="AT280" s="159" t="s">
        <v>311</v>
      </c>
      <c r="AU280" s="159" t="s">
        <v>80</v>
      </c>
      <c r="AY280" s="18" t="s">
        <v>212</v>
      </c>
      <c r="BE280" s="160">
        <f t="shared" si="4"/>
        <v>0</v>
      </c>
      <c r="BF280" s="160">
        <f t="shared" si="5"/>
        <v>0</v>
      </c>
      <c r="BG280" s="160">
        <f t="shared" si="6"/>
        <v>0</v>
      </c>
      <c r="BH280" s="160">
        <f t="shared" si="7"/>
        <v>0</v>
      </c>
      <c r="BI280" s="160">
        <f t="shared" si="8"/>
        <v>0</v>
      </c>
      <c r="BJ280" s="18" t="s">
        <v>78</v>
      </c>
      <c r="BK280" s="160">
        <f t="shared" si="9"/>
        <v>0</v>
      </c>
      <c r="BL280" s="18" t="s">
        <v>218</v>
      </c>
      <c r="BM280" s="159" t="s">
        <v>1927</v>
      </c>
    </row>
    <row r="281" spans="1:65" s="2" customFormat="1" ht="16.5" customHeight="1">
      <c r="A281" s="30"/>
      <c r="B281" s="147"/>
      <c r="C281" s="148" t="s">
        <v>828</v>
      </c>
      <c r="D281" s="148" t="s">
        <v>214</v>
      </c>
      <c r="E281" s="149" t="s">
        <v>933</v>
      </c>
      <c r="F281" s="150" t="s">
        <v>934</v>
      </c>
      <c r="G281" s="151" t="s">
        <v>249</v>
      </c>
      <c r="H281" s="152">
        <v>58.68</v>
      </c>
      <c r="I281" s="153"/>
      <c r="J281" s="153">
        <f t="shared" si="0"/>
        <v>0</v>
      </c>
      <c r="K281" s="154"/>
      <c r="L281" s="31"/>
      <c r="M281" s="155" t="s">
        <v>1</v>
      </c>
      <c r="N281" s="156" t="s">
        <v>36</v>
      </c>
      <c r="O281" s="157">
        <v>5.3999999999999999E-2</v>
      </c>
      <c r="P281" s="157">
        <f t="shared" si="1"/>
        <v>3.16872</v>
      </c>
      <c r="Q281" s="157">
        <v>1.9000000000000001E-4</v>
      </c>
      <c r="R281" s="157">
        <f t="shared" si="2"/>
        <v>1.11492E-2</v>
      </c>
      <c r="S281" s="157">
        <v>0</v>
      </c>
      <c r="T281" s="158">
        <f t="shared" si="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 t="shared" si="4"/>
        <v>0</v>
      </c>
      <c r="BF281" s="160">
        <f t="shared" si="5"/>
        <v>0</v>
      </c>
      <c r="BG281" s="160">
        <f t="shared" si="6"/>
        <v>0</v>
      </c>
      <c r="BH281" s="160">
        <f t="shared" si="7"/>
        <v>0</v>
      </c>
      <c r="BI281" s="160">
        <f t="shared" si="8"/>
        <v>0</v>
      </c>
      <c r="BJ281" s="18" t="s">
        <v>78</v>
      </c>
      <c r="BK281" s="160">
        <f t="shared" si="9"/>
        <v>0</v>
      </c>
      <c r="BL281" s="18" t="s">
        <v>218</v>
      </c>
      <c r="BM281" s="159" t="s">
        <v>1928</v>
      </c>
    </row>
    <row r="282" spans="1:65" s="14" customFormat="1">
      <c r="B282" s="168"/>
      <c r="D282" s="162" t="s">
        <v>220</v>
      </c>
      <c r="F282" s="170" t="s">
        <v>1929</v>
      </c>
      <c r="H282" s="171">
        <v>58.68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3</v>
      </c>
      <c r="AX282" s="14" t="s">
        <v>78</v>
      </c>
      <c r="AY282" s="169" t="s">
        <v>212</v>
      </c>
    </row>
    <row r="283" spans="1:65" s="2" customFormat="1" ht="21.75" customHeight="1">
      <c r="A283" s="30"/>
      <c r="B283" s="147"/>
      <c r="C283" s="148" t="s">
        <v>832</v>
      </c>
      <c r="D283" s="148" t="s">
        <v>214</v>
      </c>
      <c r="E283" s="149" t="s">
        <v>473</v>
      </c>
      <c r="F283" s="150" t="s">
        <v>474</v>
      </c>
      <c r="G283" s="151" t="s">
        <v>249</v>
      </c>
      <c r="H283" s="152">
        <v>48.9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2.3E-2</v>
      </c>
      <c r="P283" s="157">
        <f>O283*H283</f>
        <v>1.1247</v>
      </c>
      <c r="Q283" s="157">
        <v>6.9999999999999994E-5</v>
      </c>
      <c r="R283" s="157">
        <f>Q283*H283</f>
        <v>3.4229999999999994E-3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475</v>
      </c>
    </row>
    <row r="284" spans="1:65" s="2" customFormat="1" ht="16.5" customHeight="1">
      <c r="A284" s="30"/>
      <c r="B284" s="147"/>
      <c r="C284" s="148" t="s">
        <v>837</v>
      </c>
      <c r="D284" s="148" t="s">
        <v>214</v>
      </c>
      <c r="E284" s="149" t="s">
        <v>1930</v>
      </c>
      <c r="F284" s="150" t="s">
        <v>1931</v>
      </c>
      <c r="G284" s="151" t="s">
        <v>249</v>
      </c>
      <c r="H284" s="152">
        <v>48.9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4.3999999999999997E-2</v>
      </c>
      <c r="P284" s="157">
        <f>O284*H284</f>
        <v>2.1515999999999997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1932</v>
      </c>
    </row>
    <row r="285" spans="1:65" s="12" customFormat="1" ht="22.9" customHeight="1">
      <c r="B285" s="135"/>
      <c r="D285" s="136" t="s">
        <v>70</v>
      </c>
      <c r="E285" s="145" t="s">
        <v>257</v>
      </c>
      <c r="F285" s="145" t="s">
        <v>500</v>
      </c>
      <c r="J285" s="146">
        <f>BK285</f>
        <v>0</v>
      </c>
      <c r="L285" s="135"/>
      <c r="M285" s="139"/>
      <c r="N285" s="140"/>
      <c r="O285" s="140"/>
      <c r="P285" s="141">
        <f>SUM(P286:P294)</f>
        <v>8.8973399999999998</v>
      </c>
      <c r="Q285" s="140"/>
      <c r="R285" s="141">
        <f>SUM(R286:R294)</f>
        <v>1.1998818</v>
      </c>
      <c r="S285" s="140"/>
      <c r="T285" s="142">
        <f>SUM(T286:T294)</f>
        <v>0</v>
      </c>
      <c r="AR285" s="136" t="s">
        <v>78</v>
      </c>
      <c r="AT285" s="143" t="s">
        <v>70</v>
      </c>
      <c r="AU285" s="143" t="s">
        <v>78</v>
      </c>
      <c r="AY285" s="136" t="s">
        <v>212</v>
      </c>
      <c r="BK285" s="144">
        <f>SUM(BK286:BK294)</f>
        <v>0</v>
      </c>
    </row>
    <row r="286" spans="1:65" s="2" customFormat="1" ht="44.25" customHeight="1">
      <c r="A286" s="30"/>
      <c r="B286" s="147"/>
      <c r="C286" s="148" t="s">
        <v>841</v>
      </c>
      <c r="D286" s="148" t="s">
        <v>214</v>
      </c>
      <c r="E286" s="149" t="s">
        <v>938</v>
      </c>
      <c r="F286" s="150" t="s">
        <v>939</v>
      </c>
      <c r="G286" s="151" t="s">
        <v>249</v>
      </c>
      <c r="H286" s="152">
        <v>3</v>
      </c>
      <c r="I286" s="153"/>
      <c r="J286" s="153">
        <f>ROUND(I286*H286,2)</f>
        <v>0</v>
      </c>
      <c r="K286" s="154"/>
      <c r="L286" s="31"/>
      <c r="M286" s="155" t="s">
        <v>1</v>
      </c>
      <c r="N286" s="156" t="s">
        <v>36</v>
      </c>
      <c r="O286" s="157">
        <v>0.216</v>
      </c>
      <c r="P286" s="157">
        <f>O286*H286</f>
        <v>0.64800000000000002</v>
      </c>
      <c r="Q286" s="157">
        <v>0.11519</v>
      </c>
      <c r="R286" s="157">
        <f>Q286*H286</f>
        <v>0.34556999999999999</v>
      </c>
      <c r="S286" s="157">
        <v>0</v>
      </c>
      <c r="T286" s="158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940</v>
      </c>
    </row>
    <row r="287" spans="1:65" s="2" customFormat="1" ht="16.5" customHeight="1">
      <c r="A287" s="30"/>
      <c r="B287" s="147"/>
      <c r="C287" s="182" t="s">
        <v>845</v>
      </c>
      <c r="D287" s="182" t="s">
        <v>311</v>
      </c>
      <c r="E287" s="183" t="s">
        <v>942</v>
      </c>
      <c r="F287" s="184" t="s">
        <v>943</v>
      </c>
      <c r="G287" s="185" t="s">
        <v>249</v>
      </c>
      <c r="H287" s="186">
        <v>3.06</v>
      </c>
      <c r="I287" s="187"/>
      <c r="J287" s="187">
        <f>ROUND(I287*H287,2)</f>
        <v>0</v>
      </c>
      <c r="K287" s="188"/>
      <c r="L287" s="189"/>
      <c r="M287" s="190" t="s">
        <v>1</v>
      </c>
      <c r="N287" s="191" t="s">
        <v>36</v>
      </c>
      <c r="O287" s="157">
        <v>0</v>
      </c>
      <c r="P287" s="157">
        <f>O287*H287</f>
        <v>0</v>
      </c>
      <c r="Q287" s="157">
        <v>0.08</v>
      </c>
      <c r="R287" s="157">
        <f>Q287*H287</f>
        <v>0.24480000000000002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252</v>
      </c>
      <c r="AT287" s="159" t="s">
        <v>311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944</v>
      </c>
    </row>
    <row r="288" spans="1:65" s="14" customFormat="1">
      <c r="B288" s="168"/>
      <c r="D288" s="162" t="s">
        <v>220</v>
      </c>
      <c r="F288" s="170" t="s">
        <v>1708</v>
      </c>
      <c r="H288" s="171">
        <v>3.06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3</v>
      </c>
      <c r="AX288" s="14" t="s">
        <v>78</v>
      </c>
      <c r="AY288" s="169" t="s">
        <v>212</v>
      </c>
    </row>
    <row r="289" spans="1:65" s="2" customFormat="1" ht="24.2" customHeight="1">
      <c r="A289" s="30"/>
      <c r="B289" s="147"/>
      <c r="C289" s="148" t="s">
        <v>1345</v>
      </c>
      <c r="D289" s="148" t="s">
        <v>214</v>
      </c>
      <c r="E289" s="149" t="s">
        <v>947</v>
      </c>
      <c r="F289" s="150" t="s">
        <v>948</v>
      </c>
      <c r="G289" s="151" t="s">
        <v>265</v>
      </c>
      <c r="H289" s="152">
        <v>0.27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1.4419999999999999</v>
      </c>
      <c r="P289" s="157">
        <f>O289*H289</f>
        <v>0.38934000000000002</v>
      </c>
      <c r="Q289" s="157">
        <v>2.2563399999999998</v>
      </c>
      <c r="R289" s="157">
        <f>Q289*H289</f>
        <v>0.60921179999999997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949</v>
      </c>
    </row>
    <row r="290" spans="1:65" s="14" customFormat="1">
      <c r="B290" s="168"/>
      <c r="D290" s="162" t="s">
        <v>220</v>
      </c>
      <c r="E290" s="169" t="s">
        <v>1</v>
      </c>
      <c r="F290" s="170" t="s">
        <v>1933</v>
      </c>
      <c r="H290" s="171">
        <v>0.27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78</v>
      </c>
      <c r="AY290" s="169" t="s">
        <v>212</v>
      </c>
    </row>
    <row r="291" spans="1:65" s="2" customFormat="1" ht="37.9" customHeight="1">
      <c r="A291" s="30"/>
      <c r="B291" s="147"/>
      <c r="C291" s="148" t="s">
        <v>849</v>
      </c>
      <c r="D291" s="148" t="s">
        <v>214</v>
      </c>
      <c r="E291" s="149" t="s">
        <v>502</v>
      </c>
      <c r="F291" s="150" t="s">
        <v>503</v>
      </c>
      <c r="G291" s="151" t="s">
        <v>249</v>
      </c>
      <c r="H291" s="152">
        <v>10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0.13900000000000001</v>
      </c>
      <c r="P291" s="157">
        <f>O291*H291</f>
        <v>1.3900000000000001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504</v>
      </c>
    </row>
    <row r="292" spans="1:65" s="14" customFormat="1">
      <c r="B292" s="168"/>
      <c r="D292" s="162" t="s">
        <v>220</v>
      </c>
      <c r="E292" s="169" t="s">
        <v>1</v>
      </c>
      <c r="F292" s="170" t="s">
        <v>551</v>
      </c>
      <c r="H292" s="171">
        <v>10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78</v>
      </c>
      <c r="AY292" s="169" t="s">
        <v>212</v>
      </c>
    </row>
    <row r="293" spans="1:65" s="2" customFormat="1" ht="24.2" customHeight="1">
      <c r="A293" s="30"/>
      <c r="B293" s="147"/>
      <c r="C293" s="148" t="s">
        <v>853</v>
      </c>
      <c r="D293" s="148" t="s">
        <v>214</v>
      </c>
      <c r="E293" s="149" t="s">
        <v>506</v>
      </c>
      <c r="F293" s="150" t="s">
        <v>507</v>
      </c>
      <c r="G293" s="151" t="s">
        <v>249</v>
      </c>
      <c r="H293" s="152">
        <v>10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0.19600000000000001</v>
      </c>
      <c r="P293" s="157">
        <f>O293*H293</f>
        <v>1.96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508</v>
      </c>
    </row>
    <row r="294" spans="1:65" s="2" customFormat="1" ht="24.2" customHeight="1">
      <c r="A294" s="30"/>
      <c r="B294" s="147"/>
      <c r="C294" s="148" t="s">
        <v>857</v>
      </c>
      <c r="D294" s="148" t="s">
        <v>214</v>
      </c>
      <c r="E294" s="149" t="s">
        <v>511</v>
      </c>
      <c r="F294" s="150" t="s">
        <v>512</v>
      </c>
      <c r="G294" s="151" t="s">
        <v>249</v>
      </c>
      <c r="H294" s="152">
        <v>10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0.45100000000000001</v>
      </c>
      <c r="P294" s="157">
        <f>O294*H294</f>
        <v>4.51</v>
      </c>
      <c r="Q294" s="157">
        <v>3.0000000000000001E-5</v>
      </c>
      <c r="R294" s="157">
        <f>Q294*H294</f>
        <v>3.0000000000000003E-4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513</v>
      </c>
    </row>
    <row r="295" spans="1:65" s="12" customFormat="1" ht="22.9" customHeight="1">
      <c r="B295" s="135"/>
      <c r="D295" s="136" t="s">
        <v>70</v>
      </c>
      <c r="E295" s="145" t="s">
        <v>514</v>
      </c>
      <c r="F295" s="145" t="s">
        <v>515</v>
      </c>
      <c r="J295" s="146">
        <f>BK295</f>
        <v>0</v>
      </c>
      <c r="L295" s="135"/>
      <c r="M295" s="139"/>
      <c r="N295" s="140"/>
      <c r="O295" s="140"/>
      <c r="P295" s="141">
        <f>P296</f>
        <v>101.10471999999999</v>
      </c>
      <c r="Q295" s="140"/>
      <c r="R295" s="141">
        <f>R296</f>
        <v>0</v>
      </c>
      <c r="S295" s="140"/>
      <c r="T295" s="142">
        <f>T296</f>
        <v>0</v>
      </c>
      <c r="AR295" s="136" t="s">
        <v>78</v>
      </c>
      <c r="AT295" s="143" t="s">
        <v>70</v>
      </c>
      <c r="AU295" s="143" t="s">
        <v>78</v>
      </c>
      <c r="AY295" s="136" t="s">
        <v>212</v>
      </c>
      <c r="BK295" s="144">
        <f>BK296</f>
        <v>0</v>
      </c>
    </row>
    <row r="296" spans="1:65" s="2" customFormat="1" ht="49.15" customHeight="1">
      <c r="A296" s="30"/>
      <c r="B296" s="147"/>
      <c r="C296" s="148" t="s">
        <v>1347</v>
      </c>
      <c r="D296" s="148" t="s">
        <v>214</v>
      </c>
      <c r="E296" s="149" t="s">
        <v>517</v>
      </c>
      <c r="F296" s="150" t="s">
        <v>518</v>
      </c>
      <c r="G296" s="151" t="s">
        <v>301</v>
      </c>
      <c r="H296" s="152">
        <v>68.313999999999993</v>
      </c>
      <c r="I296" s="153"/>
      <c r="J296" s="153">
        <f>ROUND(I296*H296,2)</f>
        <v>0</v>
      </c>
      <c r="K296" s="154"/>
      <c r="L296" s="31"/>
      <c r="M296" s="155" t="s">
        <v>1</v>
      </c>
      <c r="N296" s="156" t="s">
        <v>36</v>
      </c>
      <c r="O296" s="157">
        <v>1.48</v>
      </c>
      <c r="P296" s="157">
        <f>O296*H296</f>
        <v>101.10471999999999</v>
      </c>
      <c r="Q296" s="157">
        <v>0</v>
      </c>
      <c r="R296" s="157">
        <f>Q296*H296</f>
        <v>0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519</v>
      </c>
    </row>
    <row r="297" spans="1:65" s="12" customFormat="1" ht="22.9" customHeight="1">
      <c r="B297" s="135"/>
      <c r="D297" s="136" t="s">
        <v>70</v>
      </c>
      <c r="E297" s="145" t="s">
        <v>520</v>
      </c>
      <c r="F297" s="145" t="s">
        <v>521</v>
      </c>
      <c r="J297" s="146">
        <f>BK297</f>
        <v>0</v>
      </c>
      <c r="L297" s="135"/>
      <c r="M297" s="139"/>
      <c r="N297" s="140"/>
      <c r="O297" s="140"/>
      <c r="P297" s="141">
        <f>SUM(P298:P307)</f>
        <v>4.7015580000000003</v>
      </c>
      <c r="Q297" s="140"/>
      <c r="R297" s="141">
        <f>SUM(R298:R307)</f>
        <v>0</v>
      </c>
      <c r="S297" s="140"/>
      <c r="T297" s="142">
        <f>SUM(T298:T307)</f>
        <v>0</v>
      </c>
      <c r="AR297" s="136" t="s">
        <v>78</v>
      </c>
      <c r="AT297" s="143" t="s">
        <v>70</v>
      </c>
      <c r="AU297" s="143" t="s">
        <v>78</v>
      </c>
      <c r="AY297" s="136" t="s">
        <v>212</v>
      </c>
      <c r="BK297" s="144">
        <f>SUM(BK298:BK307)</f>
        <v>0</v>
      </c>
    </row>
    <row r="298" spans="1:65" s="2" customFormat="1" ht="37.9" customHeight="1">
      <c r="A298" s="30"/>
      <c r="B298" s="147"/>
      <c r="C298" s="148" t="s">
        <v>1348</v>
      </c>
      <c r="D298" s="148" t="s">
        <v>214</v>
      </c>
      <c r="E298" s="149" t="s">
        <v>523</v>
      </c>
      <c r="F298" s="150" t="s">
        <v>524</v>
      </c>
      <c r="G298" s="151" t="s">
        <v>301</v>
      </c>
      <c r="H298" s="152">
        <v>18.294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0.03</v>
      </c>
      <c r="P298" s="157">
        <f>O298*H298</f>
        <v>0.54881999999999997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525</v>
      </c>
    </row>
    <row r="299" spans="1:65" s="2" customFormat="1" ht="37.9" customHeight="1">
      <c r="A299" s="30"/>
      <c r="B299" s="147"/>
      <c r="C299" s="148" t="s">
        <v>1349</v>
      </c>
      <c r="D299" s="148" t="s">
        <v>214</v>
      </c>
      <c r="E299" s="149" t="s">
        <v>527</v>
      </c>
      <c r="F299" s="150" t="s">
        <v>528</v>
      </c>
      <c r="G299" s="151" t="s">
        <v>301</v>
      </c>
      <c r="H299" s="152">
        <v>621.99599999999998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2E-3</v>
      </c>
      <c r="P299" s="157">
        <f>O299*H299</f>
        <v>1.243992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529</v>
      </c>
    </row>
    <row r="300" spans="1:65" s="14" customFormat="1">
      <c r="B300" s="168"/>
      <c r="D300" s="162" t="s">
        <v>220</v>
      </c>
      <c r="F300" s="170" t="s">
        <v>1934</v>
      </c>
      <c r="H300" s="171">
        <v>621.99599999999998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3</v>
      </c>
      <c r="AX300" s="14" t="s">
        <v>78</v>
      </c>
      <c r="AY300" s="169" t="s">
        <v>212</v>
      </c>
    </row>
    <row r="301" spans="1:65" s="2" customFormat="1" ht="24.2" customHeight="1">
      <c r="A301" s="30"/>
      <c r="B301" s="147"/>
      <c r="C301" s="148" t="s">
        <v>861</v>
      </c>
      <c r="D301" s="148" t="s">
        <v>214</v>
      </c>
      <c r="E301" s="149" t="s">
        <v>532</v>
      </c>
      <c r="F301" s="150" t="s">
        <v>533</v>
      </c>
      <c r="G301" s="151" t="s">
        <v>301</v>
      </c>
      <c r="H301" s="152">
        <v>18.294</v>
      </c>
      <c r="I301" s="153"/>
      <c r="J301" s="153">
        <f>ROUND(I301*H301,2)</f>
        <v>0</v>
      </c>
      <c r="K301" s="154"/>
      <c r="L301" s="31"/>
      <c r="M301" s="155" t="s">
        <v>1</v>
      </c>
      <c r="N301" s="156" t="s">
        <v>36</v>
      </c>
      <c r="O301" s="157">
        <v>0.159</v>
      </c>
      <c r="P301" s="157">
        <f>O301*H301</f>
        <v>2.9087460000000003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218</v>
      </c>
      <c r="AT301" s="159" t="s">
        <v>214</v>
      </c>
      <c r="AU301" s="159" t="s">
        <v>80</v>
      </c>
      <c r="AY301" s="18" t="s">
        <v>212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8" t="s">
        <v>78</v>
      </c>
      <c r="BK301" s="160">
        <f>ROUND(I301*H301,2)</f>
        <v>0</v>
      </c>
      <c r="BL301" s="18" t="s">
        <v>218</v>
      </c>
      <c r="BM301" s="159" t="s">
        <v>534</v>
      </c>
    </row>
    <row r="302" spans="1:65" s="2" customFormat="1" ht="55.5" customHeight="1">
      <c r="A302" s="30"/>
      <c r="B302" s="147"/>
      <c r="C302" s="148" t="s">
        <v>865</v>
      </c>
      <c r="D302" s="148" t="s">
        <v>214</v>
      </c>
      <c r="E302" s="149" t="s">
        <v>536</v>
      </c>
      <c r="F302" s="150" t="s">
        <v>537</v>
      </c>
      <c r="G302" s="151" t="s">
        <v>301</v>
      </c>
      <c r="H302" s="152">
        <v>3.94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0</v>
      </c>
      <c r="P302" s="157">
        <f>O302*H302</f>
        <v>0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538</v>
      </c>
    </row>
    <row r="303" spans="1:65" s="14" customFormat="1">
      <c r="B303" s="168"/>
      <c r="D303" s="162" t="s">
        <v>220</v>
      </c>
      <c r="E303" s="169" t="s">
        <v>1</v>
      </c>
      <c r="F303" s="170" t="s">
        <v>1935</v>
      </c>
      <c r="H303" s="171">
        <v>3.94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78</v>
      </c>
      <c r="AY303" s="169" t="s">
        <v>212</v>
      </c>
    </row>
    <row r="304" spans="1:65" s="2" customFormat="1" ht="62.65" customHeight="1">
      <c r="A304" s="30"/>
      <c r="B304" s="147"/>
      <c r="C304" s="148" t="s">
        <v>869</v>
      </c>
      <c r="D304" s="148" t="s">
        <v>214</v>
      </c>
      <c r="E304" s="149" t="s">
        <v>541</v>
      </c>
      <c r="F304" s="150" t="s">
        <v>542</v>
      </c>
      <c r="G304" s="151" t="s">
        <v>301</v>
      </c>
      <c r="H304" s="152">
        <v>4.62</v>
      </c>
      <c r="I304" s="153"/>
      <c r="J304" s="153">
        <f>ROUND(I304*H304,2)</f>
        <v>0</v>
      </c>
      <c r="K304" s="154"/>
      <c r="L304" s="31"/>
      <c r="M304" s="155" t="s">
        <v>1</v>
      </c>
      <c r="N304" s="156" t="s">
        <v>36</v>
      </c>
      <c r="O304" s="157">
        <v>0</v>
      </c>
      <c r="P304" s="157">
        <f>O304*H304</f>
        <v>0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218</v>
      </c>
      <c r="AT304" s="159" t="s">
        <v>214</v>
      </c>
      <c r="AU304" s="159" t="s">
        <v>80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218</v>
      </c>
      <c r="BM304" s="159" t="s">
        <v>543</v>
      </c>
    </row>
    <row r="305" spans="1:65" s="14" customFormat="1">
      <c r="B305" s="168"/>
      <c r="D305" s="162" t="s">
        <v>220</v>
      </c>
      <c r="E305" s="169" t="s">
        <v>1</v>
      </c>
      <c r="F305" s="170" t="s">
        <v>1936</v>
      </c>
      <c r="H305" s="171">
        <v>4.62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78</v>
      </c>
      <c r="AY305" s="169" t="s">
        <v>212</v>
      </c>
    </row>
    <row r="306" spans="1:65" s="2" customFormat="1" ht="55.5" customHeight="1">
      <c r="A306" s="30"/>
      <c r="B306" s="147"/>
      <c r="C306" s="148" t="s">
        <v>873</v>
      </c>
      <c r="D306" s="148" t="s">
        <v>214</v>
      </c>
      <c r="E306" s="149" t="s">
        <v>546</v>
      </c>
      <c r="F306" s="150" t="s">
        <v>300</v>
      </c>
      <c r="G306" s="151" t="s">
        <v>301</v>
      </c>
      <c r="H306" s="152">
        <v>8.1820000000000004</v>
      </c>
      <c r="I306" s="153"/>
      <c r="J306" s="153">
        <f>ROUND(I306*H306,2)</f>
        <v>0</v>
      </c>
      <c r="K306" s="154"/>
      <c r="L306" s="31"/>
      <c r="M306" s="155" t="s">
        <v>1</v>
      </c>
      <c r="N306" s="156" t="s">
        <v>36</v>
      </c>
      <c r="O306" s="157">
        <v>0</v>
      </c>
      <c r="P306" s="157">
        <f>O306*H306</f>
        <v>0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218</v>
      </c>
      <c r="AT306" s="159" t="s">
        <v>214</v>
      </c>
      <c r="AU306" s="159" t="s">
        <v>80</v>
      </c>
      <c r="AY306" s="18" t="s">
        <v>212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78</v>
      </c>
      <c r="BK306" s="160">
        <f>ROUND(I306*H306,2)</f>
        <v>0</v>
      </c>
      <c r="BL306" s="18" t="s">
        <v>218</v>
      </c>
      <c r="BM306" s="159" t="s">
        <v>547</v>
      </c>
    </row>
    <row r="307" spans="1:65" s="14" customFormat="1">
      <c r="B307" s="168"/>
      <c r="D307" s="162" t="s">
        <v>220</v>
      </c>
      <c r="E307" s="169" t="s">
        <v>1</v>
      </c>
      <c r="F307" s="170" t="s">
        <v>1937</v>
      </c>
      <c r="H307" s="171">
        <v>8.1820000000000004</v>
      </c>
      <c r="L307" s="168"/>
      <c r="M307" s="192"/>
      <c r="N307" s="193"/>
      <c r="O307" s="193"/>
      <c r="P307" s="193"/>
      <c r="Q307" s="193"/>
      <c r="R307" s="193"/>
      <c r="S307" s="193"/>
      <c r="T307" s="194"/>
      <c r="AT307" s="169" t="s">
        <v>220</v>
      </c>
      <c r="AU307" s="169" t="s">
        <v>80</v>
      </c>
      <c r="AV307" s="14" t="s">
        <v>80</v>
      </c>
      <c r="AW307" s="14" t="s">
        <v>27</v>
      </c>
      <c r="AX307" s="14" t="s">
        <v>78</v>
      </c>
      <c r="AY307" s="169" t="s">
        <v>212</v>
      </c>
    </row>
    <row r="308" spans="1:65" s="2" customFormat="1" ht="6.95" customHeight="1">
      <c r="A308" s="30"/>
      <c r="B308" s="45"/>
      <c r="C308" s="46"/>
      <c r="D308" s="46"/>
      <c r="E308" s="46"/>
      <c r="F308" s="46"/>
      <c r="G308" s="46"/>
      <c r="H308" s="46"/>
      <c r="I308" s="46"/>
      <c r="J308" s="46"/>
      <c r="K308" s="46"/>
      <c r="L308" s="31"/>
      <c r="M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</row>
  </sheetData>
  <autoFilter ref="C128:K307" xr:uid="{00000000-0009-0000-0000-000011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M398"/>
  <sheetViews>
    <sheetView showGridLines="0" topLeftCell="A115" workbookViewId="0">
      <selection activeCell="I132" sqref="I132:I39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140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1798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1938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ROUND((SUM(BE129:BE397)),  2)</f>
        <v>0</v>
      </c>
      <c r="G35" s="30"/>
      <c r="H35" s="30"/>
      <c r="I35" s="104">
        <v>0.21</v>
      </c>
      <c r="J35" s="103">
        <f>ROUND(((SUM(BE129:BE397))*I35),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ROUND((SUM(BF129:BF397)),  2)</f>
        <v>0</v>
      </c>
      <c r="G36" s="30"/>
      <c r="H36" s="30"/>
      <c r="I36" s="104">
        <v>0.12</v>
      </c>
      <c r="J36" s="103">
        <f>ROUND(((SUM(BF129:BF397))*I36),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ROUND((SUM(BG129:BG397)),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ROUND((SUM(BH129:BH397)),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ROUND((SUM(BI129:BI397)),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1798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SO_04.1-U - Tlakové stoky T1,2,3,4,6 - 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J280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J282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J289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J338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J378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J385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J387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721" t="str">
        <f>E7</f>
        <v>Kanalizace Dvůr Králové nad Labem - Verdek</v>
      </c>
      <c r="F117" s="722"/>
      <c r="G117" s="722"/>
      <c r="H117" s="722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721" t="s">
        <v>1798</v>
      </c>
      <c r="F119" s="720"/>
      <c r="G119" s="720"/>
      <c r="H119" s="72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712" t="str">
        <f>E11</f>
        <v>SO_04.1-U - Tlakové stoky T1,2,3,4,6 - uznatelné</v>
      </c>
      <c r="F121" s="720"/>
      <c r="G121" s="720"/>
      <c r="H121" s="72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45764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1689.6842389999999</v>
      </c>
      <c r="Q129" s="64"/>
      <c r="R129" s="132">
        <f>R130</f>
        <v>174.37445081999999</v>
      </c>
      <c r="S129" s="64"/>
      <c r="T129" s="133">
        <f>T130</f>
        <v>43.38300000000001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P131+P280+P282+P289+P338+P378+P385+P387</f>
        <v>1689.6842389999999</v>
      </c>
      <c r="Q130" s="140"/>
      <c r="R130" s="141">
        <f>R131+R280+R282+R289+R338+R378+R385+R387</f>
        <v>174.37445081999999</v>
      </c>
      <c r="S130" s="140"/>
      <c r="T130" s="142">
        <f>T131+T280+T282+T289+T338+T378+T385+T387</f>
        <v>43.38300000000001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BK131+BK280+BK282+BK289+BK338+BK378+BK385+BK387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SUM(P132:P279)</f>
        <v>953.05580199999986</v>
      </c>
      <c r="Q131" s="140"/>
      <c r="R131" s="141">
        <f>SUM(R132:R279)</f>
        <v>151.2171845</v>
      </c>
      <c r="S131" s="140"/>
      <c r="T131" s="142">
        <f>SUM(T132:T279)</f>
        <v>43.38300000000001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SUM(BK132:BK279)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215</v>
      </c>
      <c r="F132" s="150" t="s">
        <v>216</v>
      </c>
      <c r="G132" s="151" t="s">
        <v>217</v>
      </c>
      <c r="H132" s="152">
        <v>14.8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7.8E-2</v>
      </c>
      <c r="P132" s="157">
        <f>O132*H132</f>
        <v>1.1544000000000001</v>
      </c>
      <c r="Q132" s="157">
        <v>0</v>
      </c>
      <c r="R132" s="157">
        <f>Q132*H132</f>
        <v>0</v>
      </c>
      <c r="S132" s="157">
        <v>0.5</v>
      </c>
      <c r="T132" s="158">
        <f>S132*H132</f>
        <v>7.4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219</v>
      </c>
    </row>
    <row r="133" spans="1:65" s="13" customFormat="1">
      <c r="B133" s="161"/>
      <c r="D133" s="162" t="s">
        <v>220</v>
      </c>
      <c r="E133" s="163" t="s">
        <v>1</v>
      </c>
      <c r="F133" s="164" t="s">
        <v>626</v>
      </c>
      <c r="H133" s="163" t="s">
        <v>1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3" t="s">
        <v>220</v>
      </c>
      <c r="AU133" s="163" t="s">
        <v>80</v>
      </c>
      <c r="AV133" s="13" t="s">
        <v>78</v>
      </c>
      <c r="AW133" s="13" t="s">
        <v>27</v>
      </c>
      <c r="AX133" s="13" t="s">
        <v>71</v>
      </c>
      <c r="AY133" s="163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1939</v>
      </c>
      <c r="H134" s="171">
        <v>8.8000000000000007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3" customFormat="1">
      <c r="B135" s="161"/>
      <c r="D135" s="162" t="s">
        <v>220</v>
      </c>
      <c r="E135" s="163" t="s">
        <v>1</v>
      </c>
      <c r="F135" s="164" t="s">
        <v>1940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1941</v>
      </c>
      <c r="H136" s="171">
        <v>6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5" customFormat="1">
      <c r="B137" s="175"/>
      <c r="D137" s="162" t="s">
        <v>220</v>
      </c>
      <c r="E137" s="176" t="s">
        <v>1</v>
      </c>
      <c r="F137" s="177" t="s">
        <v>233</v>
      </c>
      <c r="H137" s="178">
        <v>14.8</v>
      </c>
      <c r="L137" s="175"/>
      <c r="M137" s="179"/>
      <c r="N137" s="180"/>
      <c r="O137" s="180"/>
      <c r="P137" s="180"/>
      <c r="Q137" s="180"/>
      <c r="R137" s="180"/>
      <c r="S137" s="180"/>
      <c r="T137" s="181"/>
      <c r="AT137" s="176" t="s">
        <v>220</v>
      </c>
      <c r="AU137" s="176" t="s">
        <v>80</v>
      </c>
      <c r="AV137" s="15" t="s">
        <v>218</v>
      </c>
      <c r="AW137" s="15" t="s">
        <v>27</v>
      </c>
      <c r="AX137" s="15" t="s">
        <v>78</v>
      </c>
      <c r="AY137" s="176" t="s">
        <v>212</v>
      </c>
    </row>
    <row r="138" spans="1:65" s="2" customFormat="1" ht="62.65" customHeight="1">
      <c r="A138" s="30"/>
      <c r="B138" s="147"/>
      <c r="C138" s="148" t="s">
        <v>80</v>
      </c>
      <c r="D138" s="148" t="s">
        <v>214</v>
      </c>
      <c r="E138" s="149" t="s">
        <v>1173</v>
      </c>
      <c r="F138" s="150" t="s">
        <v>1174</v>
      </c>
      <c r="G138" s="151" t="s">
        <v>217</v>
      </c>
      <c r="H138" s="152">
        <v>60</v>
      </c>
      <c r="I138" s="153"/>
      <c r="J138" s="153">
        <f>ROUND(I138*H138,2)</f>
        <v>0</v>
      </c>
      <c r="K138" s="154"/>
      <c r="L138" s="31"/>
      <c r="M138" s="155" t="s">
        <v>1</v>
      </c>
      <c r="N138" s="156" t="s">
        <v>36</v>
      </c>
      <c r="O138" s="157">
        <v>0.05</v>
      </c>
      <c r="P138" s="157">
        <f>O138*H138</f>
        <v>3</v>
      </c>
      <c r="Q138" s="157">
        <v>0</v>
      </c>
      <c r="R138" s="157">
        <f>Q138*H138</f>
        <v>0</v>
      </c>
      <c r="S138" s="157">
        <v>0.17</v>
      </c>
      <c r="T138" s="158">
        <f>S138*H138</f>
        <v>10.200000000000001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80</v>
      </c>
      <c r="AY138" s="18" t="s">
        <v>212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8" t="s">
        <v>78</v>
      </c>
      <c r="BK138" s="160">
        <f>ROUND(I138*H138,2)</f>
        <v>0</v>
      </c>
      <c r="BL138" s="18" t="s">
        <v>218</v>
      </c>
      <c r="BM138" s="159" t="s">
        <v>1805</v>
      </c>
    </row>
    <row r="139" spans="1:65" s="13" customFormat="1">
      <c r="B139" s="161"/>
      <c r="D139" s="162" t="s">
        <v>220</v>
      </c>
      <c r="E139" s="163" t="s">
        <v>1</v>
      </c>
      <c r="F139" s="164" t="s">
        <v>1175</v>
      </c>
      <c r="H139" s="163" t="s">
        <v>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3" t="s">
        <v>220</v>
      </c>
      <c r="AU139" s="163" t="s">
        <v>80</v>
      </c>
      <c r="AV139" s="13" t="s">
        <v>78</v>
      </c>
      <c r="AW139" s="13" t="s">
        <v>27</v>
      </c>
      <c r="AX139" s="13" t="s">
        <v>71</v>
      </c>
      <c r="AY139" s="163" t="s">
        <v>212</v>
      </c>
    </row>
    <row r="140" spans="1:65" s="14" customFormat="1">
      <c r="B140" s="168"/>
      <c r="D140" s="162" t="s">
        <v>220</v>
      </c>
      <c r="E140" s="169" t="s">
        <v>1</v>
      </c>
      <c r="F140" s="170" t="s">
        <v>1942</v>
      </c>
      <c r="H140" s="171">
        <v>22.5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4" customFormat="1">
      <c r="B141" s="168"/>
      <c r="D141" s="162" t="s">
        <v>220</v>
      </c>
      <c r="E141" s="169" t="s">
        <v>1</v>
      </c>
      <c r="F141" s="170" t="s">
        <v>1943</v>
      </c>
      <c r="H141" s="171">
        <v>37.5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5" customFormat="1">
      <c r="B142" s="175"/>
      <c r="D142" s="162" t="s">
        <v>220</v>
      </c>
      <c r="E142" s="176" t="s">
        <v>1</v>
      </c>
      <c r="F142" s="177" t="s">
        <v>233</v>
      </c>
      <c r="H142" s="178">
        <v>60</v>
      </c>
      <c r="L142" s="175"/>
      <c r="M142" s="179"/>
      <c r="N142" s="180"/>
      <c r="O142" s="180"/>
      <c r="P142" s="180"/>
      <c r="Q142" s="180"/>
      <c r="R142" s="180"/>
      <c r="S142" s="180"/>
      <c r="T142" s="181"/>
      <c r="AT142" s="176" t="s">
        <v>220</v>
      </c>
      <c r="AU142" s="176" t="s">
        <v>80</v>
      </c>
      <c r="AV142" s="15" t="s">
        <v>218</v>
      </c>
      <c r="AW142" s="15" t="s">
        <v>27</v>
      </c>
      <c r="AX142" s="15" t="s">
        <v>78</v>
      </c>
      <c r="AY142" s="176" t="s">
        <v>212</v>
      </c>
    </row>
    <row r="143" spans="1:65" s="2" customFormat="1" ht="66.75" customHeight="1">
      <c r="A143" s="30"/>
      <c r="B143" s="147"/>
      <c r="C143" s="148" t="s">
        <v>226</v>
      </c>
      <c r="D143" s="148" t="s">
        <v>214</v>
      </c>
      <c r="E143" s="149" t="s">
        <v>630</v>
      </c>
      <c r="F143" s="150" t="s">
        <v>631</v>
      </c>
      <c r="G143" s="151" t="s">
        <v>217</v>
      </c>
      <c r="H143" s="152">
        <v>17.600000000000001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0.11899999999999999</v>
      </c>
      <c r="P143" s="157">
        <f>O143*H143</f>
        <v>2.0944000000000003</v>
      </c>
      <c r="Q143" s="157">
        <v>0</v>
      </c>
      <c r="R143" s="157">
        <f>Q143*H143</f>
        <v>0</v>
      </c>
      <c r="S143" s="157">
        <v>0.44</v>
      </c>
      <c r="T143" s="158">
        <f>S143*H143</f>
        <v>7.7440000000000007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1944</v>
      </c>
    </row>
    <row r="144" spans="1:65" s="13" customFormat="1">
      <c r="B144" s="161"/>
      <c r="D144" s="162" t="s">
        <v>220</v>
      </c>
      <c r="E144" s="163" t="s">
        <v>1</v>
      </c>
      <c r="F144" s="164" t="s">
        <v>633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1945</v>
      </c>
      <c r="H145" s="171">
        <v>17.600000000000001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62.65" customHeight="1">
      <c r="A146" s="30"/>
      <c r="B146" s="147"/>
      <c r="C146" s="148" t="s">
        <v>218</v>
      </c>
      <c r="D146" s="148" t="s">
        <v>214</v>
      </c>
      <c r="E146" s="149" t="s">
        <v>223</v>
      </c>
      <c r="F146" s="150" t="s">
        <v>224</v>
      </c>
      <c r="G146" s="151" t="s">
        <v>217</v>
      </c>
      <c r="H146" s="152">
        <v>18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0.19400000000000001</v>
      </c>
      <c r="P146" s="157">
        <f>O146*H146</f>
        <v>3.492</v>
      </c>
      <c r="Q146" s="157">
        <v>0</v>
      </c>
      <c r="R146" s="157">
        <f>Q146*H146</f>
        <v>0</v>
      </c>
      <c r="S146" s="157">
        <v>0.32500000000000001</v>
      </c>
      <c r="T146" s="158">
        <f>S146*H146</f>
        <v>5.8500000000000005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225</v>
      </c>
    </row>
    <row r="147" spans="1:65" s="13" customFormat="1">
      <c r="B147" s="161"/>
      <c r="D147" s="162" t="s">
        <v>220</v>
      </c>
      <c r="E147" s="163" t="s">
        <v>1</v>
      </c>
      <c r="F147" s="164" t="s">
        <v>637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1946</v>
      </c>
      <c r="H148" s="171">
        <v>12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>
      <c r="B149" s="161"/>
      <c r="D149" s="162" t="s">
        <v>220</v>
      </c>
      <c r="E149" s="163" t="s">
        <v>1</v>
      </c>
      <c r="F149" s="164" t="s">
        <v>1947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1941</v>
      </c>
      <c r="H150" s="171">
        <v>6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>
      <c r="B151" s="175"/>
      <c r="D151" s="162" t="s">
        <v>220</v>
      </c>
      <c r="E151" s="176" t="s">
        <v>1</v>
      </c>
      <c r="F151" s="177" t="s">
        <v>233</v>
      </c>
      <c r="H151" s="178">
        <v>18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234</v>
      </c>
      <c r="D152" s="148" t="s">
        <v>214</v>
      </c>
      <c r="E152" s="149" t="s">
        <v>227</v>
      </c>
      <c r="F152" s="150" t="s">
        <v>228</v>
      </c>
      <c r="G152" s="151" t="s">
        <v>217</v>
      </c>
      <c r="H152" s="152">
        <v>6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5.7000000000000002E-2</v>
      </c>
      <c r="P152" s="157">
        <f>O152*H152</f>
        <v>0.34200000000000003</v>
      </c>
      <c r="Q152" s="157">
        <v>0</v>
      </c>
      <c r="R152" s="157">
        <f>Q152*H152</f>
        <v>0</v>
      </c>
      <c r="S152" s="157">
        <v>9.8000000000000004E-2</v>
      </c>
      <c r="T152" s="158">
        <f>S152*H152</f>
        <v>0.58800000000000008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1948</v>
      </c>
    </row>
    <row r="153" spans="1:65" s="13" customFormat="1">
      <c r="B153" s="161"/>
      <c r="D153" s="162" t="s">
        <v>220</v>
      </c>
      <c r="E153" s="163" t="s">
        <v>1</v>
      </c>
      <c r="F153" s="164" t="s">
        <v>1949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1941</v>
      </c>
      <c r="H154" s="171">
        <v>6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240</v>
      </c>
      <c r="D155" s="148" t="s">
        <v>214</v>
      </c>
      <c r="E155" s="149" t="s">
        <v>641</v>
      </c>
      <c r="F155" s="150" t="s">
        <v>642</v>
      </c>
      <c r="G155" s="151" t="s">
        <v>217</v>
      </c>
      <c r="H155" s="152">
        <v>33.6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7.8E-2</v>
      </c>
      <c r="P155" s="157">
        <f>O155*H155</f>
        <v>2.6208</v>
      </c>
      <c r="Q155" s="157">
        <v>0</v>
      </c>
      <c r="R155" s="157">
        <f>Q155*H155</f>
        <v>0</v>
      </c>
      <c r="S155" s="157">
        <v>0.22</v>
      </c>
      <c r="T155" s="158">
        <f>S155*H155</f>
        <v>7.3920000000000003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643</v>
      </c>
    </row>
    <row r="156" spans="1:65" s="13" customFormat="1">
      <c r="B156" s="161"/>
      <c r="D156" s="162" t="s">
        <v>220</v>
      </c>
      <c r="E156" s="163" t="s">
        <v>1</v>
      </c>
      <c r="F156" s="164" t="s">
        <v>644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1950</v>
      </c>
      <c r="H157" s="171">
        <v>18.399999999999999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6" customFormat="1">
      <c r="B158" s="195"/>
      <c r="D158" s="162" t="s">
        <v>220</v>
      </c>
      <c r="E158" s="196" t="s">
        <v>1</v>
      </c>
      <c r="F158" s="197" t="s">
        <v>648</v>
      </c>
      <c r="H158" s="198">
        <v>18.399999999999999</v>
      </c>
      <c r="L158" s="195"/>
      <c r="M158" s="199"/>
      <c r="N158" s="200"/>
      <c r="O158" s="200"/>
      <c r="P158" s="200"/>
      <c r="Q158" s="200"/>
      <c r="R158" s="200"/>
      <c r="S158" s="200"/>
      <c r="T158" s="201"/>
      <c r="AT158" s="196" t="s">
        <v>220</v>
      </c>
      <c r="AU158" s="196" t="s">
        <v>80</v>
      </c>
      <c r="AV158" s="16" t="s">
        <v>226</v>
      </c>
      <c r="AW158" s="16" t="s">
        <v>27</v>
      </c>
      <c r="AX158" s="16" t="s">
        <v>71</v>
      </c>
      <c r="AY158" s="196" t="s">
        <v>212</v>
      </c>
    </row>
    <row r="159" spans="1:65" s="13" customFormat="1">
      <c r="B159" s="161"/>
      <c r="D159" s="162" t="s">
        <v>220</v>
      </c>
      <c r="E159" s="163" t="s">
        <v>1</v>
      </c>
      <c r="F159" s="164" t="s">
        <v>649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1951</v>
      </c>
      <c r="H160" s="171">
        <v>15.2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6" customFormat="1">
      <c r="B161" s="195"/>
      <c r="D161" s="162" t="s">
        <v>220</v>
      </c>
      <c r="E161" s="196" t="s">
        <v>1</v>
      </c>
      <c r="F161" s="197" t="s">
        <v>648</v>
      </c>
      <c r="H161" s="198">
        <v>15.2</v>
      </c>
      <c r="L161" s="195"/>
      <c r="M161" s="199"/>
      <c r="N161" s="200"/>
      <c r="O161" s="200"/>
      <c r="P161" s="200"/>
      <c r="Q161" s="200"/>
      <c r="R161" s="200"/>
      <c r="S161" s="200"/>
      <c r="T161" s="201"/>
      <c r="AT161" s="196" t="s">
        <v>220</v>
      </c>
      <c r="AU161" s="196" t="s">
        <v>80</v>
      </c>
      <c r="AV161" s="16" t="s">
        <v>226</v>
      </c>
      <c r="AW161" s="16" t="s">
        <v>27</v>
      </c>
      <c r="AX161" s="16" t="s">
        <v>71</v>
      </c>
      <c r="AY161" s="196" t="s">
        <v>212</v>
      </c>
    </row>
    <row r="162" spans="1:65" s="15" customFormat="1">
      <c r="B162" s="175"/>
      <c r="D162" s="162" t="s">
        <v>220</v>
      </c>
      <c r="E162" s="176" t="s">
        <v>1</v>
      </c>
      <c r="F162" s="177" t="s">
        <v>233</v>
      </c>
      <c r="H162" s="178">
        <v>33.599999999999994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55.5" customHeight="1">
      <c r="A163" s="30"/>
      <c r="B163" s="147"/>
      <c r="C163" s="148" t="s">
        <v>246</v>
      </c>
      <c r="D163" s="148" t="s">
        <v>214</v>
      </c>
      <c r="E163" s="149" t="s">
        <v>230</v>
      </c>
      <c r="F163" s="150" t="s">
        <v>231</v>
      </c>
      <c r="G163" s="151" t="s">
        <v>217</v>
      </c>
      <c r="H163" s="152">
        <v>36.6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8.9999999999999993E-3</v>
      </c>
      <c r="P163" s="157">
        <f>O163*H163</f>
        <v>0.32939999999999997</v>
      </c>
      <c r="Q163" s="157">
        <v>9.0000000000000006E-5</v>
      </c>
      <c r="R163" s="157">
        <f>Q163*H163</f>
        <v>3.2940000000000005E-3</v>
      </c>
      <c r="S163" s="157">
        <v>0.115</v>
      </c>
      <c r="T163" s="158">
        <f>S163*H163</f>
        <v>4.2090000000000005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232</v>
      </c>
    </row>
    <row r="164" spans="1:65" s="13" customFormat="1">
      <c r="B164" s="161"/>
      <c r="D164" s="162" t="s">
        <v>220</v>
      </c>
      <c r="E164" s="163" t="s">
        <v>1</v>
      </c>
      <c r="F164" s="164" t="s">
        <v>653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1952</v>
      </c>
      <c r="H165" s="171">
        <v>21.6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3" customFormat="1">
      <c r="B166" s="161"/>
      <c r="D166" s="162" t="s">
        <v>220</v>
      </c>
      <c r="E166" s="163" t="s">
        <v>1</v>
      </c>
      <c r="F166" s="164" t="s">
        <v>1953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1954</v>
      </c>
      <c r="H167" s="171">
        <v>15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5" customFormat="1">
      <c r="B168" s="175"/>
      <c r="D168" s="162" t="s">
        <v>220</v>
      </c>
      <c r="E168" s="176" t="s">
        <v>1</v>
      </c>
      <c r="F168" s="177" t="s">
        <v>233</v>
      </c>
      <c r="H168" s="178">
        <v>36.6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220</v>
      </c>
      <c r="AU168" s="176" t="s">
        <v>80</v>
      </c>
      <c r="AV168" s="15" t="s">
        <v>218</v>
      </c>
      <c r="AW168" s="15" t="s">
        <v>27</v>
      </c>
      <c r="AX168" s="15" t="s">
        <v>78</v>
      </c>
      <c r="AY168" s="176" t="s">
        <v>212</v>
      </c>
    </row>
    <row r="169" spans="1:65" s="2" customFormat="1" ht="24.2" customHeight="1">
      <c r="A169" s="30"/>
      <c r="B169" s="147"/>
      <c r="C169" s="148" t="s">
        <v>252</v>
      </c>
      <c r="D169" s="148" t="s">
        <v>214</v>
      </c>
      <c r="E169" s="149" t="s">
        <v>235</v>
      </c>
      <c r="F169" s="150" t="s">
        <v>236</v>
      </c>
      <c r="G169" s="151" t="s">
        <v>237</v>
      </c>
      <c r="H169" s="152">
        <v>45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0.184</v>
      </c>
      <c r="P169" s="157">
        <f>O169*H169</f>
        <v>8.2799999999999994</v>
      </c>
      <c r="Q169" s="157">
        <v>3.0000000000000001E-5</v>
      </c>
      <c r="R169" s="157">
        <f>Q169*H169</f>
        <v>1.3500000000000001E-3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238</v>
      </c>
    </row>
    <row r="170" spans="1:65" s="14" customFormat="1">
      <c r="B170" s="168"/>
      <c r="D170" s="162" t="s">
        <v>220</v>
      </c>
      <c r="E170" s="169" t="s">
        <v>1</v>
      </c>
      <c r="F170" s="170" t="s">
        <v>1955</v>
      </c>
      <c r="H170" s="171">
        <v>45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257</v>
      </c>
      <c r="D171" s="148" t="s">
        <v>214</v>
      </c>
      <c r="E171" s="149" t="s">
        <v>241</v>
      </c>
      <c r="F171" s="150" t="s">
        <v>242</v>
      </c>
      <c r="G171" s="151" t="s">
        <v>243</v>
      </c>
      <c r="H171" s="152">
        <v>8.3800000000000008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</v>
      </c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244</v>
      </c>
    </row>
    <row r="172" spans="1:65" s="14" customFormat="1">
      <c r="B172" s="168"/>
      <c r="D172" s="162" t="s">
        <v>220</v>
      </c>
      <c r="E172" s="169" t="s">
        <v>1</v>
      </c>
      <c r="F172" s="170" t="s">
        <v>1956</v>
      </c>
      <c r="H172" s="171">
        <v>8.3800000000000008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90" customHeight="1">
      <c r="A173" s="30"/>
      <c r="B173" s="147"/>
      <c r="C173" s="148" t="s">
        <v>262</v>
      </c>
      <c r="D173" s="148" t="s">
        <v>214</v>
      </c>
      <c r="E173" s="149" t="s">
        <v>253</v>
      </c>
      <c r="F173" s="150" t="s">
        <v>254</v>
      </c>
      <c r="G173" s="151" t="s">
        <v>249</v>
      </c>
      <c r="H173" s="152">
        <v>5.5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0.54700000000000004</v>
      </c>
      <c r="P173" s="157">
        <f>O173*H173</f>
        <v>3.0085000000000002</v>
      </c>
      <c r="Q173" s="157">
        <v>3.6900000000000002E-2</v>
      </c>
      <c r="R173" s="157">
        <f>Q173*H173</f>
        <v>0.20295000000000002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255</v>
      </c>
    </row>
    <row r="174" spans="1:65" s="14" customFormat="1">
      <c r="B174" s="168"/>
      <c r="D174" s="162" t="s">
        <v>220</v>
      </c>
      <c r="E174" s="169" t="s">
        <v>1</v>
      </c>
      <c r="F174" s="170" t="s">
        <v>1804</v>
      </c>
      <c r="H174" s="171">
        <v>5.5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24.2" customHeight="1">
      <c r="A175" s="30"/>
      <c r="B175" s="147"/>
      <c r="C175" s="148" t="s">
        <v>269</v>
      </c>
      <c r="D175" s="148" t="s">
        <v>214</v>
      </c>
      <c r="E175" s="149" t="s">
        <v>258</v>
      </c>
      <c r="F175" s="150" t="s">
        <v>259</v>
      </c>
      <c r="G175" s="151" t="s">
        <v>217</v>
      </c>
      <c r="H175" s="152">
        <v>22.55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1.9E-2</v>
      </c>
      <c r="P175" s="157">
        <f>O175*H175</f>
        <v>0.42845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1817</v>
      </c>
    </row>
    <row r="176" spans="1:65" s="14" customFormat="1">
      <c r="B176" s="168"/>
      <c r="D176" s="162" t="s">
        <v>220</v>
      </c>
      <c r="E176" s="169" t="s">
        <v>1</v>
      </c>
      <c r="F176" s="170" t="s">
        <v>1957</v>
      </c>
      <c r="H176" s="171">
        <v>22.55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8</v>
      </c>
      <c r="D177" s="148" t="s">
        <v>214</v>
      </c>
      <c r="E177" s="149" t="s">
        <v>1958</v>
      </c>
      <c r="F177" s="150" t="s">
        <v>1959</v>
      </c>
      <c r="G177" s="151" t="s">
        <v>265</v>
      </c>
      <c r="H177" s="152">
        <v>35.19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0.21299999999999999</v>
      </c>
      <c r="P177" s="157">
        <f>O177*H177</f>
        <v>7.4954699999999992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1960</v>
      </c>
    </row>
    <row r="178" spans="1:65" s="13" customFormat="1">
      <c r="B178" s="161"/>
      <c r="D178" s="162" t="s">
        <v>220</v>
      </c>
      <c r="E178" s="163" t="s">
        <v>1</v>
      </c>
      <c r="F178" s="164" t="s">
        <v>1822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1961</v>
      </c>
      <c r="H179" s="171">
        <v>48.3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1962</v>
      </c>
      <c r="H180" s="171">
        <v>69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6" customFormat="1">
      <c r="B181" s="195"/>
      <c r="D181" s="162" t="s">
        <v>220</v>
      </c>
      <c r="E181" s="196" t="s">
        <v>1</v>
      </c>
      <c r="F181" s="197" t="s">
        <v>648</v>
      </c>
      <c r="H181" s="198">
        <v>117.3</v>
      </c>
      <c r="L181" s="195"/>
      <c r="M181" s="199"/>
      <c r="N181" s="200"/>
      <c r="O181" s="200"/>
      <c r="P181" s="200"/>
      <c r="Q181" s="200"/>
      <c r="R181" s="200"/>
      <c r="S181" s="200"/>
      <c r="T181" s="201"/>
      <c r="AT181" s="196" t="s">
        <v>220</v>
      </c>
      <c r="AU181" s="196" t="s">
        <v>80</v>
      </c>
      <c r="AV181" s="16" t="s">
        <v>226</v>
      </c>
      <c r="AW181" s="16" t="s">
        <v>27</v>
      </c>
      <c r="AX181" s="16" t="s">
        <v>71</v>
      </c>
      <c r="AY181" s="196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1963</v>
      </c>
      <c r="H182" s="171">
        <v>35.19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279</v>
      </c>
      <c r="D183" s="148" t="s">
        <v>214</v>
      </c>
      <c r="E183" s="149" t="s">
        <v>1964</v>
      </c>
      <c r="F183" s="150" t="s">
        <v>1965</v>
      </c>
      <c r="G183" s="151" t="s">
        <v>265</v>
      </c>
      <c r="H183" s="152">
        <v>11.73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4.8440000000000003</v>
      </c>
      <c r="P183" s="157">
        <f>O183*H183</f>
        <v>56.820120000000003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1966</v>
      </c>
    </row>
    <row r="184" spans="1:65" s="14" customFormat="1">
      <c r="B184" s="168"/>
      <c r="D184" s="162" t="s">
        <v>220</v>
      </c>
      <c r="E184" s="169" t="s">
        <v>1</v>
      </c>
      <c r="F184" s="170" t="s">
        <v>1967</v>
      </c>
      <c r="H184" s="171">
        <v>11.73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44.25" customHeight="1">
      <c r="A185" s="30"/>
      <c r="B185" s="147"/>
      <c r="C185" s="148" t="s">
        <v>283</v>
      </c>
      <c r="D185" s="148" t="s">
        <v>214</v>
      </c>
      <c r="E185" s="149" t="s">
        <v>1968</v>
      </c>
      <c r="F185" s="150" t="s">
        <v>1969</v>
      </c>
      <c r="G185" s="151" t="s">
        <v>265</v>
      </c>
      <c r="H185" s="152">
        <v>35.19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0.38</v>
      </c>
      <c r="P185" s="157">
        <f>O185*H185</f>
        <v>13.372199999999999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1970</v>
      </c>
    </row>
    <row r="186" spans="1:65" s="13" customFormat="1">
      <c r="B186" s="161"/>
      <c r="D186" s="162" t="s">
        <v>220</v>
      </c>
      <c r="E186" s="163" t="s">
        <v>1</v>
      </c>
      <c r="F186" s="164" t="s">
        <v>1824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1961</v>
      </c>
      <c r="H187" s="171">
        <v>48.3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4" customFormat="1">
      <c r="B188" s="168"/>
      <c r="D188" s="162" t="s">
        <v>220</v>
      </c>
      <c r="E188" s="169" t="s">
        <v>1</v>
      </c>
      <c r="F188" s="170" t="s">
        <v>1962</v>
      </c>
      <c r="H188" s="171">
        <v>69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71</v>
      </c>
      <c r="AY188" s="169" t="s">
        <v>212</v>
      </c>
    </row>
    <row r="189" spans="1:65" s="16" customFormat="1">
      <c r="B189" s="195"/>
      <c r="D189" s="162" t="s">
        <v>220</v>
      </c>
      <c r="E189" s="196" t="s">
        <v>1</v>
      </c>
      <c r="F189" s="197" t="s">
        <v>648</v>
      </c>
      <c r="H189" s="198">
        <v>117.3</v>
      </c>
      <c r="L189" s="195"/>
      <c r="M189" s="199"/>
      <c r="N189" s="200"/>
      <c r="O189" s="200"/>
      <c r="P189" s="200"/>
      <c r="Q189" s="200"/>
      <c r="R189" s="200"/>
      <c r="S189" s="200"/>
      <c r="T189" s="201"/>
      <c r="AT189" s="196" t="s">
        <v>220</v>
      </c>
      <c r="AU189" s="196" t="s">
        <v>80</v>
      </c>
      <c r="AV189" s="16" t="s">
        <v>226</v>
      </c>
      <c r="AW189" s="16" t="s">
        <v>27</v>
      </c>
      <c r="AX189" s="16" t="s">
        <v>71</v>
      </c>
      <c r="AY189" s="196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1963</v>
      </c>
      <c r="H190" s="171">
        <v>35.19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2" customFormat="1" ht="44.25" customHeight="1">
      <c r="A191" s="30"/>
      <c r="B191" s="147"/>
      <c r="C191" s="148" t="s">
        <v>289</v>
      </c>
      <c r="D191" s="148" t="s">
        <v>214</v>
      </c>
      <c r="E191" s="149" t="s">
        <v>1971</v>
      </c>
      <c r="F191" s="150" t="s">
        <v>1972</v>
      </c>
      <c r="G191" s="151" t="s">
        <v>265</v>
      </c>
      <c r="H191" s="152">
        <v>35.19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0.52200000000000002</v>
      </c>
      <c r="P191" s="157">
        <f>O191*H191</f>
        <v>18.36918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1973</v>
      </c>
    </row>
    <row r="192" spans="1:65" s="13" customFormat="1">
      <c r="B192" s="161"/>
      <c r="D192" s="162" t="s">
        <v>220</v>
      </c>
      <c r="E192" s="163" t="s">
        <v>1</v>
      </c>
      <c r="F192" s="164" t="s">
        <v>1830</v>
      </c>
      <c r="H192" s="163" t="s">
        <v>1</v>
      </c>
      <c r="L192" s="161"/>
      <c r="M192" s="165"/>
      <c r="N192" s="166"/>
      <c r="O192" s="166"/>
      <c r="P192" s="166"/>
      <c r="Q192" s="166"/>
      <c r="R192" s="166"/>
      <c r="S192" s="166"/>
      <c r="T192" s="167"/>
      <c r="AT192" s="163" t="s">
        <v>220</v>
      </c>
      <c r="AU192" s="163" t="s">
        <v>80</v>
      </c>
      <c r="AV192" s="13" t="s">
        <v>78</v>
      </c>
      <c r="AW192" s="13" t="s">
        <v>27</v>
      </c>
      <c r="AX192" s="13" t="s">
        <v>71</v>
      </c>
      <c r="AY192" s="163" t="s">
        <v>212</v>
      </c>
    </row>
    <row r="193" spans="1:65" s="14" customFormat="1">
      <c r="B193" s="168"/>
      <c r="D193" s="162" t="s">
        <v>220</v>
      </c>
      <c r="E193" s="169" t="s">
        <v>1</v>
      </c>
      <c r="F193" s="170" t="s">
        <v>1961</v>
      </c>
      <c r="H193" s="171">
        <v>48.3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>
      <c r="B194" s="168"/>
      <c r="D194" s="162" t="s">
        <v>220</v>
      </c>
      <c r="E194" s="169" t="s">
        <v>1</v>
      </c>
      <c r="F194" s="170" t="s">
        <v>1962</v>
      </c>
      <c r="H194" s="171">
        <v>69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6" customFormat="1">
      <c r="B195" s="195"/>
      <c r="D195" s="162" t="s">
        <v>220</v>
      </c>
      <c r="E195" s="196" t="s">
        <v>1</v>
      </c>
      <c r="F195" s="197" t="s">
        <v>648</v>
      </c>
      <c r="H195" s="198">
        <v>117.3</v>
      </c>
      <c r="L195" s="195"/>
      <c r="M195" s="199"/>
      <c r="N195" s="200"/>
      <c r="O195" s="200"/>
      <c r="P195" s="200"/>
      <c r="Q195" s="200"/>
      <c r="R195" s="200"/>
      <c r="S195" s="200"/>
      <c r="T195" s="201"/>
      <c r="AT195" s="196" t="s">
        <v>220</v>
      </c>
      <c r="AU195" s="196" t="s">
        <v>80</v>
      </c>
      <c r="AV195" s="16" t="s">
        <v>226</v>
      </c>
      <c r="AW195" s="16" t="s">
        <v>27</v>
      </c>
      <c r="AX195" s="16" t="s">
        <v>71</v>
      </c>
      <c r="AY195" s="196" t="s">
        <v>212</v>
      </c>
    </row>
    <row r="196" spans="1:65" s="14" customFormat="1">
      <c r="B196" s="168"/>
      <c r="D196" s="162" t="s">
        <v>220</v>
      </c>
      <c r="E196" s="169" t="s">
        <v>1</v>
      </c>
      <c r="F196" s="170" t="s">
        <v>1963</v>
      </c>
      <c r="H196" s="171">
        <v>35.19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44.25" customHeight="1">
      <c r="A197" s="30"/>
      <c r="B197" s="147"/>
      <c r="C197" s="148" t="s">
        <v>294</v>
      </c>
      <c r="D197" s="148" t="s">
        <v>214</v>
      </c>
      <c r="E197" s="149" t="s">
        <v>1974</v>
      </c>
      <c r="F197" s="150" t="s">
        <v>1975</v>
      </c>
      <c r="G197" s="151" t="s">
        <v>265</v>
      </c>
      <c r="H197" s="152">
        <v>11.73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0.89600000000000002</v>
      </c>
      <c r="P197" s="157">
        <f>O197*H197</f>
        <v>10.51008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1976</v>
      </c>
    </row>
    <row r="198" spans="1:65" s="13" customFormat="1">
      <c r="B198" s="161"/>
      <c r="D198" s="162" t="s">
        <v>220</v>
      </c>
      <c r="E198" s="163" t="s">
        <v>1</v>
      </c>
      <c r="F198" s="164" t="s">
        <v>1832</v>
      </c>
      <c r="H198" s="163" t="s">
        <v>1</v>
      </c>
      <c r="L198" s="161"/>
      <c r="M198" s="165"/>
      <c r="N198" s="166"/>
      <c r="O198" s="166"/>
      <c r="P198" s="166"/>
      <c r="Q198" s="166"/>
      <c r="R198" s="166"/>
      <c r="S198" s="166"/>
      <c r="T198" s="167"/>
      <c r="AT198" s="163" t="s">
        <v>220</v>
      </c>
      <c r="AU198" s="163" t="s">
        <v>80</v>
      </c>
      <c r="AV198" s="13" t="s">
        <v>78</v>
      </c>
      <c r="AW198" s="13" t="s">
        <v>27</v>
      </c>
      <c r="AX198" s="13" t="s">
        <v>71</v>
      </c>
      <c r="AY198" s="163" t="s">
        <v>212</v>
      </c>
    </row>
    <row r="199" spans="1:65" s="14" customFormat="1">
      <c r="B199" s="168"/>
      <c r="D199" s="162" t="s">
        <v>220</v>
      </c>
      <c r="E199" s="169" t="s">
        <v>1</v>
      </c>
      <c r="F199" s="170" t="s">
        <v>1961</v>
      </c>
      <c r="H199" s="171">
        <v>48.3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71</v>
      </c>
      <c r="AY199" s="169" t="s">
        <v>212</v>
      </c>
    </row>
    <row r="200" spans="1:65" s="14" customFormat="1">
      <c r="B200" s="168"/>
      <c r="D200" s="162" t="s">
        <v>220</v>
      </c>
      <c r="E200" s="169" t="s">
        <v>1</v>
      </c>
      <c r="F200" s="170" t="s">
        <v>1962</v>
      </c>
      <c r="H200" s="171">
        <v>69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1:65" s="16" customFormat="1">
      <c r="B201" s="195"/>
      <c r="D201" s="162" t="s">
        <v>220</v>
      </c>
      <c r="E201" s="196" t="s">
        <v>1</v>
      </c>
      <c r="F201" s="197" t="s">
        <v>648</v>
      </c>
      <c r="H201" s="198">
        <v>117.3</v>
      </c>
      <c r="L201" s="195"/>
      <c r="M201" s="199"/>
      <c r="N201" s="200"/>
      <c r="O201" s="200"/>
      <c r="P201" s="200"/>
      <c r="Q201" s="200"/>
      <c r="R201" s="200"/>
      <c r="S201" s="200"/>
      <c r="T201" s="201"/>
      <c r="AT201" s="196" t="s">
        <v>220</v>
      </c>
      <c r="AU201" s="196" t="s">
        <v>80</v>
      </c>
      <c r="AV201" s="16" t="s">
        <v>226</v>
      </c>
      <c r="AW201" s="16" t="s">
        <v>27</v>
      </c>
      <c r="AX201" s="16" t="s">
        <v>71</v>
      </c>
      <c r="AY201" s="196" t="s">
        <v>212</v>
      </c>
    </row>
    <row r="202" spans="1:65" s="14" customFormat="1">
      <c r="B202" s="168"/>
      <c r="D202" s="162" t="s">
        <v>220</v>
      </c>
      <c r="E202" s="169" t="s">
        <v>1</v>
      </c>
      <c r="F202" s="170" t="s">
        <v>1967</v>
      </c>
      <c r="H202" s="171">
        <v>11.73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55.5" customHeight="1">
      <c r="A203" s="30"/>
      <c r="B203" s="147"/>
      <c r="C203" s="148" t="s">
        <v>298</v>
      </c>
      <c r="D203" s="148" t="s">
        <v>214</v>
      </c>
      <c r="E203" s="149" t="s">
        <v>1819</v>
      </c>
      <c r="F203" s="150" t="s">
        <v>1820</v>
      </c>
      <c r="G203" s="151" t="s">
        <v>265</v>
      </c>
      <c r="H203" s="152">
        <v>68.903999999999996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0.23400000000000001</v>
      </c>
      <c r="P203" s="157">
        <f>O203*H203</f>
        <v>16.123536000000001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1821</v>
      </c>
    </row>
    <row r="204" spans="1:65" s="13" customFormat="1">
      <c r="B204" s="161"/>
      <c r="D204" s="162" t="s">
        <v>220</v>
      </c>
      <c r="E204" s="163" t="s">
        <v>1</v>
      </c>
      <c r="F204" s="164" t="s">
        <v>1822</v>
      </c>
      <c r="H204" s="163" t="s">
        <v>1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3" t="s">
        <v>220</v>
      </c>
      <c r="AU204" s="163" t="s">
        <v>80</v>
      </c>
      <c r="AV204" s="13" t="s">
        <v>78</v>
      </c>
      <c r="AW204" s="13" t="s">
        <v>27</v>
      </c>
      <c r="AX204" s="13" t="s">
        <v>71</v>
      </c>
      <c r="AY204" s="163" t="s">
        <v>212</v>
      </c>
    </row>
    <row r="205" spans="1:65" s="14" customFormat="1">
      <c r="B205" s="168"/>
      <c r="D205" s="162" t="s">
        <v>220</v>
      </c>
      <c r="E205" s="169" t="s">
        <v>1</v>
      </c>
      <c r="F205" s="170" t="s">
        <v>1977</v>
      </c>
      <c r="H205" s="171">
        <v>71.06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1:65" s="14" customFormat="1">
      <c r="B206" s="168"/>
      <c r="D206" s="162" t="s">
        <v>220</v>
      </c>
      <c r="E206" s="169" t="s">
        <v>1</v>
      </c>
      <c r="F206" s="170" t="s">
        <v>1978</v>
      </c>
      <c r="H206" s="171">
        <v>158.62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71</v>
      </c>
      <c r="AY206" s="169" t="s">
        <v>212</v>
      </c>
    </row>
    <row r="207" spans="1:65" s="16" customFormat="1">
      <c r="B207" s="195"/>
      <c r="D207" s="162" t="s">
        <v>220</v>
      </c>
      <c r="E207" s="196" t="s">
        <v>1</v>
      </c>
      <c r="F207" s="197" t="s">
        <v>648</v>
      </c>
      <c r="H207" s="198">
        <v>229.68</v>
      </c>
      <c r="L207" s="195"/>
      <c r="M207" s="199"/>
      <c r="N207" s="200"/>
      <c r="O207" s="200"/>
      <c r="P207" s="200"/>
      <c r="Q207" s="200"/>
      <c r="R207" s="200"/>
      <c r="S207" s="200"/>
      <c r="T207" s="201"/>
      <c r="AT207" s="196" t="s">
        <v>220</v>
      </c>
      <c r="AU207" s="196" t="s">
        <v>80</v>
      </c>
      <c r="AV207" s="16" t="s">
        <v>226</v>
      </c>
      <c r="AW207" s="16" t="s">
        <v>27</v>
      </c>
      <c r="AX207" s="16" t="s">
        <v>71</v>
      </c>
      <c r="AY207" s="196" t="s">
        <v>212</v>
      </c>
    </row>
    <row r="208" spans="1:65" s="14" customFormat="1">
      <c r="B208" s="168"/>
      <c r="D208" s="162" t="s">
        <v>220</v>
      </c>
      <c r="E208" s="169" t="s">
        <v>1</v>
      </c>
      <c r="F208" s="170" t="s">
        <v>1979</v>
      </c>
      <c r="H208" s="171">
        <v>68.903999999999996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55.5" customHeight="1">
      <c r="A209" s="30"/>
      <c r="B209" s="147"/>
      <c r="C209" s="148" t="s">
        <v>304</v>
      </c>
      <c r="D209" s="148" t="s">
        <v>214</v>
      </c>
      <c r="E209" s="149" t="s">
        <v>263</v>
      </c>
      <c r="F209" s="150" t="s">
        <v>264</v>
      </c>
      <c r="G209" s="151" t="s">
        <v>265</v>
      </c>
      <c r="H209" s="152">
        <v>68.903999999999996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0.36199999999999999</v>
      </c>
      <c r="P209" s="157">
        <f>O209*H209</f>
        <v>24.943247999999997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266</v>
      </c>
    </row>
    <row r="210" spans="1:65" s="13" customFormat="1">
      <c r="B210" s="161"/>
      <c r="D210" s="162" t="s">
        <v>220</v>
      </c>
      <c r="E210" s="163" t="s">
        <v>1</v>
      </c>
      <c r="F210" s="164" t="s">
        <v>1824</v>
      </c>
      <c r="H210" s="163" t="s">
        <v>1</v>
      </c>
      <c r="L210" s="161"/>
      <c r="M210" s="165"/>
      <c r="N210" s="166"/>
      <c r="O210" s="166"/>
      <c r="P210" s="166"/>
      <c r="Q210" s="166"/>
      <c r="R210" s="166"/>
      <c r="S210" s="166"/>
      <c r="T210" s="167"/>
      <c r="AT210" s="163" t="s">
        <v>220</v>
      </c>
      <c r="AU210" s="163" t="s">
        <v>80</v>
      </c>
      <c r="AV210" s="13" t="s">
        <v>78</v>
      </c>
      <c r="AW210" s="13" t="s">
        <v>27</v>
      </c>
      <c r="AX210" s="13" t="s">
        <v>71</v>
      </c>
      <c r="AY210" s="163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1977</v>
      </c>
      <c r="H211" s="171">
        <v>71.06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>
      <c r="B212" s="168"/>
      <c r="D212" s="162" t="s">
        <v>220</v>
      </c>
      <c r="E212" s="169" t="s">
        <v>1</v>
      </c>
      <c r="F212" s="170" t="s">
        <v>1978</v>
      </c>
      <c r="H212" s="171">
        <v>158.62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6" customFormat="1">
      <c r="B213" s="195"/>
      <c r="D213" s="162" t="s">
        <v>220</v>
      </c>
      <c r="E213" s="196" t="s">
        <v>1</v>
      </c>
      <c r="F213" s="197" t="s">
        <v>648</v>
      </c>
      <c r="H213" s="198">
        <v>229.68</v>
      </c>
      <c r="L213" s="195"/>
      <c r="M213" s="199"/>
      <c r="N213" s="200"/>
      <c r="O213" s="200"/>
      <c r="P213" s="200"/>
      <c r="Q213" s="200"/>
      <c r="R213" s="200"/>
      <c r="S213" s="200"/>
      <c r="T213" s="201"/>
      <c r="AT213" s="196" t="s">
        <v>220</v>
      </c>
      <c r="AU213" s="196" t="s">
        <v>80</v>
      </c>
      <c r="AV213" s="16" t="s">
        <v>226</v>
      </c>
      <c r="AW213" s="16" t="s">
        <v>27</v>
      </c>
      <c r="AX213" s="16" t="s">
        <v>71</v>
      </c>
      <c r="AY213" s="196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1979</v>
      </c>
      <c r="H214" s="171">
        <v>68.903999999999996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44.25" customHeight="1">
      <c r="A215" s="30"/>
      <c r="B215" s="147"/>
      <c r="C215" s="148" t="s">
        <v>310</v>
      </c>
      <c r="D215" s="148" t="s">
        <v>214</v>
      </c>
      <c r="E215" s="149" t="s">
        <v>1825</v>
      </c>
      <c r="F215" s="150" t="s">
        <v>1826</v>
      </c>
      <c r="G215" s="151" t="s">
        <v>265</v>
      </c>
      <c r="H215" s="152">
        <v>22.968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6.3259999999999996</v>
      </c>
      <c r="P215" s="157">
        <f>O215*H215</f>
        <v>145.295568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1827</v>
      </c>
    </row>
    <row r="216" spans="1:65" s="14" customFormat="1">
      <c r="B216" s="168"/>
      <c r="D216" s="162" t="s">
        <v>220</v>
      </c>
      <c r="E216" s="169" t="s">
        <v>1</v>
      </c>
      <c r="F216" s="170" t="s">
        <v>1980</v>
      </c>
      <c r="H216" s="171">
        <v>22.968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55.5" customHeight="1">
      <c r="A217" s="30"/>
      <c r="B217" s="147"/>
      <c r="C217" s="148" t="s">
        <v>318</v>
      </c>
      <c r="D217" s="148" t="s">
        <v>214</v>
      </c>
      <c r="E217" s="149" t="s">
        <v>1421</v>
      </c>
      <c r="F217" s="150" t="s">
        <v>1422</v>
      </c>
      <c r="G217" s="151" t="s">
        <v>265</v>
      </c>
      <c r="H217" s="152">
        <v>68.903999999999996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0.505</v>
      </c>
      <c r="P217" s="157">
        <f>O217*H217</f>
        <v>34.796520000000001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1829</v>
      </c>
    </row>
    <row r="218" spans="1:65" s="13" customFormat="1">
      <c r="B218" s="161"/>
      <c r="D218" s="162" t="s">
        <v>220</v>
      </c>
      <c r="E218" s="163" t="s">
        <v>1</v>
      </c>
      <c r="F218" s="164" t="s">
        <v>1830</v>
      </c>
      <c r="H218" s="163" t="s">
        <v>1</v>
      </c>
      <c r="L218" s="161"/>
      <c r="M218" s="165"/>
      <c r="N218" s="166"/>
      <c r="O218" s="166"/>
      <c r="P218" s="166"/>
      <c r="Q218" s="166"/>
      <c r="R218" s="166"/>
      <c r="S218" s="166"/>
      <c r="T218" s="167"/>
      <c r="AT218" s="163" t="s">
        <v>220</v>
      </c>
      <c r="AU218" s="163" t="s">
        <v>80</v>
      </c>
      <c r="AV218" s="13" t="s">
        <v>78</v>
      </c>
      <c r="AW218" s="13" t="s">
        <v>27</v>
      </c>
      <c r="AX218" s="13" t="s">
        <v>71</v>
      </c>
      <c r="AY218" s="163" t="s">
        <v>212</v>
      </c>
    </row>
    <row r="219" spans="1:65" s="14" customFormat="1">
      <c r="B219" s="168"/>
      <c r="D219" s="162" t="s">
        <v>220</v>
      </c>
      <c r="E219" s="169" t="s">
        <v>1</v>
      </c>
      <c r="F219" s="170" t="s">
        <v>1977</v>
      </c>
      <c r="H219" s="171">
        <v>71.06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1978</v>
      </c>
      <c r="H220" s="171">
        <v>158.62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6" customFormat="1">
      <c r="B221" s="195"/>
      <c r="D221" s="162" t="s">
        <v>220</v>
      </c>
      <c r="E221" s="196" t="s">
        <v>1</v>
      </c>
      <c r="F221" s="197" t="s">
        <v>648</v>
      </c>
      <c r="H221" s="198">
        <v>229.68</v>
      </c>
      <c r="L221" s="195"/>
      <c r="M221" s="199"/>
      <c r="N221" s="200"/>
      <c r="O221" s="200"/>
      <c r="P221" s="200"/>
      <c r="Q221" s="200"/>
      <c r="R221" s="200"/>
      <c r="S221" s="200"/>
      <c r="T221" s="201"/>
      <c r="AT221" s="196" t="s">
        <v>220</v>
      </c>
      <c r="AU221" s="196" t="s">
        <v>80</v>
      </c>
      <c r="AV221" s="16" t="s">
        <v>226</v>
      </c>
      <c r="AW221" s="16" t="s">
        <v>27</v>
      </c>
      <c r="AX221" s="16" t="s">
        <v>71</v>
      </c>
      <c r="AY221" s="196" t="s">
        <v>212</v>
      </c>
    </row>
    <row r="222" spans="1:65" s="14" customFormat="1">
      <c r="B222" s="168"/>
      <c r="D222" s="162" t="s">
        <v>220</v>
      </c>
      <c r="E222" s="169" t="s">
        <v>1</v>
      </c>
      <c r="F222" s="170" t="s">
        <v>1979</v>
      </c>
      <c r="H222" s="171">
        <v>68.903999999999996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55.5" customHeight="1">
      <c r="A223" s="30"/>
      <c r="B223" s="147"/>
      <c r="C223" s="148" t="s">
        <v>7</v>
      </c>
      <c r="D223" s="148" t="s">
        <v>214</v>
      </c>
      <c r="E223" s="149" t="s">
        <v>1426</v>
      </c>
      <c r="F223" s="150" t="s">
        <v>1427</v>
      </c>
      <c r="G223" s="151" t="s">
        <v>265</v>
      </c>
      <c r="H223" s="152">
        <v>22.968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0.59099999999999997</v>
      </c>
      <c r="P223" s="157">
        <f>O223*H223</f>
        <v>13.574088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1831</v>
      </c>
    </row>
    <row r="224" spans="1:65" s="13" customFormat="1">
      <c r="B224" s="161"/>
      <c r="D224" s="162" t="s">
        <v>220</v>
      </c>
      <c r="E224" s="163" t="s">
        <v>1</v>
      </c>
      <c r="F224" s="164" t="s">
        <v>1832</v>
      </c>
      <c r="H224" s="163" t="s">
        <v>1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3" t="s">
        <v>220</v>
      </c>
      <c r="AU224" s="163" t="s">
        <v>80</v>
      </c>
      <c r="AV224" s="13" t="s">
        <v>78</v>
      </c>
      <c r="AW224" s="13" t="s">
        <v>27</v>
      </c>
      <c r="AX224" s="13" t="s">
        <v>71</v>
      </c>
      <c r="AY224" s="163" t="s">
        <v>212</v>
      </c>
    </row>
    <row r="225" spans="1:65" s="14" customFormat="1">
      <c r="B225" s="168"/>
      <c r="D225" s="162" t="s">
        <v>220</v>
      </c>
      <c r="E225" s="169" t="s">
        <v>1</v>
      </c>
      <c r="F225" s="170" t="s">
        <v>1977</v>
      </c>
      <c r="H225" s="171">
        <v>71.06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4" customFormat="1">
      <c r="B226" s="168"/>
      <c r="D226" s="162" t="s">
        <v>220</v>
      </c>
      <c r="E226" s="169" t="s">
        <v>1</v>
      </c>
      <c r="F226" s="170" t="s">
        <v>1978</v>
      </c>
      <c r="H226" s="171">
        <v>158.62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6" customFormat="1">
      <c r="B227" s="195"/>
      <c r="D227" s="162" t="s">
        <v>220</v>
      </c>
      <c r="E227" s="196" t="s">
        <v>1</v>
      </c>
      <c r="F227" s="197" t="s">
        <v>648</v>
      </c>
      <c r="H227" s="198">
        <v>229.68</v>
      </c>
      <c r="L227" s="195"/>
      <c r="M227" s="199"/>
      <c r="N227" s="200"/>
      <c r="O227" s="200"/>
      <c r="P227" s="200"/>
      <c r="Q227" s="200"/>
      <c r="R227" s="200"/>
      <c r="S227" s="200"/>
      <c r="T227" s="201"/>
      <c r="AT227" s="196" t="s">
        <v>220</v>
      </c>
      <c r="AU227" s="196" t="s">
        <v>80</v>
      </c>
      <c r="AV227" s="16" t="s">
        <v>226</v>
      </c>
      <c r="AW227" s="16" t="s">
        <v>27</v>
      </c>
      <c r="AX227" s="16" t="s">
        <v>71</v>
      </c>
      <c r="AY227" s="196" t="s">
        <v>212</v>
      </c>
    </row>
    <row r="228" spans="1:65" s="14" customFormat="1">
      <c r="B228" s="168"/>
      <c r="D228" s="162" t="s">
        <v>220</v>
      </c>
      <c r="E228" s="169" t="s">
        <v>1</v>
      </c>
      <c r="F228" s="170" t="s">
        <v>1980</v>
      </c>
      <c r="H228" s="171">
        <v>22.968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37.9" customHeight="1">
      <c r="A229" s="30"/>
      <c r="B229" s="147"/>
      <c r="C229" s="148" t="s">
        <v>327</v>
      </c>
      <c r="D229" s="148" t="s">
        <v>214</v>
      </c>
      <c r="E229" s="149" t="s">
        <v>270</v>
      </c>
      <c r="F229" s="150" t="s">
        <v>271</v>
      </c>
      <c r="G229" s="151" t="s">
        <v>265</v>
      </c>
      <c r="H229" s="152">
        <v>52.92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1.7629999999999999</v>
      </c>
      <c r="P229" s="157">
        <f>O229*H229</f>
        <v>93.297960000000003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272</v>
      </c>
    </row>
    <row r="230" spans="1:65" s="14" customFormat="1">
      <c r="B230" s="168"/>
      <c r="D230" s="162" t="s">
        <v>220</v>
      </c>
      <c r="E230" s="169" t="s">
        <v>1</v>
      </c>
      <c r="F230" s="170" t="s">
        <v>1981</v>
      </c>
      <c r="H230" s="171">
        <v>52.92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44.25" customHeight="1">
      <c r="A231" s="30"/>
      <c r="B231" s="147"/>
      <c r="C231" s="148" t="s">
        <v>331</v>
      </c>
      <c r="D231" s="148" t="s">
        <v>214</v>
      </c>
      <c r="E231" s="149" t="s">
        <v>1982</v>
      </c>
      <c r="F231" s="150" t="s">
        <v>1983</v>
      </c>
      <c r="G231" s="151" t="s">
        <v>249</v>
      </c>
      <c r="H231" s="152">
        <v>337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0.70299999999999996</v>
      </c>
      <c r="P231" s="157">
        <f>O231*H231</f>
        <v>236.91099999999997</v>
      </c>
      <c r="Q231" s="157">
        <v>2.7000000000000001E-3</v>
      </c>
      <c r="R231" s="157">
        <f>Q231*H231</f>
        <v>0.90990000000000004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1984</v>
      </c>
    </row>
    <row r="232" spans="1:65" s="14" customFormat="1">
      <c r="B232" s="168"/>
      <c r="D232" s="162" t="s">
        <v>220</v>
      </c>
      <c r="E232" s="169" t="s">
        <v>1</v>
      </c>
      <c r="F232" s="170" t="s">
        <v>1985</v>
      </c>
      <c r="H232" s="171">
        <v>337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37.9" customHeight="1">
      <c r="A233" s="30"/>
      <c r="B233" s="147"/>
      <c r="C233" s="148" t="s">
        <v>335</v>
      </c>
      <c r="D233" s="148" t="s">
        <v>214</v>
      </c>
      <c r="E233" s="149" t="s">
        <v>274</v>
      </c>
      <c r="F233" s="150" t="s">
        <v>275</v>
      </c>
      <c r="G233" s="151" t="s">
        <v>217</v>
      </c>
      <c r="H233" s="152">
        <v>315.2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0.109</v>
      </c>
      <c r="P233" s="157">
        <f>O233*H233</f>
        <v>34.3568</v>
      </c>
      <c r="Q233" s="157">
        <v>5.9000000000000003E-4</v>
      </c>
      <c r="R233" s="157">
        <f>Q233*H233</f>
        <v>0.18596799999999999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276</v>
      </c>
    </row>
    <row r="234" spans="1:65" s="14" customFormat="1">
      <c r="B234" s="168"/>
      <c r="D234" s="162" t="s">
        <v>220</v>
      </c>
      <c r="E234" s="169" t="s">
        <v>1</v>
      </c>
      <c r="F234" s="170" t="s">
        <v>1986</v>
      </c>
      <c r="H234" s="171">
        <v>315.2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78</v>
      </c>
      <c r="AY234" s="169" t="s">
        <v>212</v>
      </c>
    </row>
    <row r="235" spans="1:65" s="2" customFormat="1" ht="37.9" customHeight="1">
      <c r="A235" s="30"/>
      <c r="B235" s="147"/>
      <c r="C235" s="148" t="s">
        <v>342</v>
      </c>
      <c r="D235" s="148" t="s">
        <v>214</v>
      </c>
      <c r="E235" s="149" t="s">
        <v>1987</v>
      </c>
      <c r="F235" s="150" t="s">
        <v>1988</v>
      </c>
      <c r="G235" s="151" t="s">
        <v>217</v>
      </c>
      <c r="H235" s="152">
        <v>46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0.10299999999999999</v>
      </c>
      <c r="P235" s="157">
        <f>O235*H235</f>
        <v>4.7379999999999995</v>
      </c>
      <c r="Q235" s="157">
        <v>6.2E-4</v>
      </c>
      <c r="R235" s="157">
        <f>Q235*H235</f>
        <v>2.852E-2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1989</v>
      </c>
    </row>
    <row r="236" spans="1:65" s="14" customFormat="1">
      <c r="B236" s="168"/>
      <c r="D236" s="162" t="s">
        <v>220</v>
      </c>
      <c r="E236" s="169" t="s">
        <v>1</v>
      </c>
      <c r="F236" s="170" t="s">
        <v>1990</v>
      </c>
      <c r="H236" s="171">
        <v>46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2" customFormat="1" ht="37.9" customHeight="1">
      <c r="A237" s="30"/>
      <c r="B237" s="147"/>
      <c r="C237" s="148" t="s">
        <v>347</v>
      </c>
      <c r="D237" s="148" t="s">
        <v>214</v>
      </c>
      <c r="E237" s="149" t="s">
        <v>280</v>
      </c>
      <c r="F237" s="150" t="s">
        <v>281</v>
      </c>
      <c r="G237" s="151" t="s">
        <v>217</v>
      </c>
      <c r="H237" s="152">
        <v>315.2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0.106</v>
      </c>
      <c r="P237" s="157">
        <f>O237*H237</f>
        <v>33.411200000000001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282</v>
      </c>
    </row>
    <row r="238" spans="1:65" s="14" customFormat="1">
      <c r="B238" s="168"/>
      <c r="D238" s="162" t="s">
        <v>220</v>
      </c>
      <c r="E238" s="169" t="s">
        <v>1</v>
      </c>
      <c r="F238" s="170" t="s">
        <v>1986</v>
      </c>
      <c r="H238" s="171">
        <v>315.2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37.9" customHeight="1">
      <c r="A239" s="30"/>
      <c r="B239" s="147"/>
      <c r="C239" s="148" t="s">
        <v>351</v>
      </c>
      <c r="D239" s="148" t="s">
        <v>214</v>
      </c>
      <c r="E239" s="149" t="s">
        <v>1991</v>
      </c>
      <c r="F239" s="150" t="s">
        <v>1992</v>
      </c>
      <c r="G239" s="151" t="s">
        <v>217</v>
      </c>
      <c r="H239" s="152">
        <v>46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0.10100000000000001</v>
      </c>
      <c r="P239" s="157">
        <f>O239*H239</f>
        <v>4.6459999999999999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1993</v>
      </c>
    </row>
    <row r="240" spans="1:65" s="2" customFormat="1" ht="62.65" customHeight="1">
      <c r="A240" s="30"/>
      <c r="B240" s="147"/>
      <c r="C240" s="148" t="s">
        <v>356</v>
      </c>
      <c r="D240" s="148" t="s">
        <v>214</v>
      </c>
      <c r="E240" s="149" t="s">
        <v>1003</v>
      </c>
      <c r="F240" s="150" t="s">
        <v>1004</v>
      </c>
      <c r="G240" s="151" t="s">
        <v>265</v>
      </c>
      <c r="H240" s="152">
        <v>416.37599999999998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5.8000000000000003E-2</v>
      </c>
      <c r="P240" s="157">
        <f>O240*H240</f>
        <v>24.149808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1836</v>
      </c>
    </row>
    <row r="241" spans="1:65" s="13" customFormat="1">
      <c r="B241" s="161"/>
      <c r="D241" s="162" t="s">
        <v>220</v>
      </c>
      <c r="E241" s="163" t="s">
        <v>1</v>
      </c>
      <c r="F241" s="164" t="s">
        <v>1994</v>
      </c>
      <c r="H241" s="163" t="s">
        <v>1</v>
      </c>
      <c r="L241" s="161"/>
      <c r="M241" s="165"/>
      <c r="N241" s="166"/>
      <c r="O241" s="166"/>
      <c r="P241" s="166"/>
      <c r="Q241" s="166"/>
      <c r="R241" s="166"/>
      <c r="S241" s="166"/>
      <c r="T241" s="167"/>
      <c r="AT241" s="163" t="s">
        <v>220</v>
      </c>
      <c r="AU241" s="163" t="s">
        <v>80</v>
      </c>
      <c r="AV241" s="13" t="s">
        <v>78</v>
      </c>
      <c r="AW241" s="13" t="s">
        <v>27</v>
      </c>
      <c r="AX241" s="13" t="s">
        <v>71</v>
      </c>
      <c r="AY241" s="163" t="s">
        <v>212</v>
      </c>
    </row>
    <row r="242" spans="1:65" s="14" customFormat="1">
      <c r="B242" s="168"/>
      <c r="D242" s="162" t="s">
        <v>220</v>
      </c>
      <c r="E242" s="169" t="s">
        <v>1</v>
      </c>
      <c r="F242" s="170" t="s">
        <v>1995</v>
      </c>
      <c r="H242" s="171">
        <v>208.18799999999999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14" customFormat="1">
      <c r="B243" s="168"/>
      <c r="D243" s="162" t="s">
        <v>220</v>
      </c>
      <c r="F243" s="170" t="s">
        <v>1996</v>
      </c>
      <c r="H243" s="171">
        <v>416.37599999999998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3</v>
      </c>
      <c r="AX243" s="14" t="s">
        <v>78</v>
      </c>
      <c r="AY243" s="169" t="s">
        <v>212</v>
      </c>
    </row>
    <row r="244" spans="1:65" s="2" customFormat="1" ht="62.65" customHeight="1">
      <c r="A244" s="30"/>
      <c r="B244" s="147"/>
      <c r="C244" s="148" t="s">
        <v>361</v>
      </c>
      <c r="D244" s="148" t="s">
        <v>214</v>
      </c>
      <c r="E244" s="149" t="s">
        <v>1839</v>
      </c>
      <c r="F244" s="150" t="s">
        <v>1840</v>
      </c>
      <c r="G244" s="151" t="s">
        <v>265</v>
      </c>
      <c r="H244" s="152">
        <v>79.724000000000004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6.6000000000000003E-2</v>
      </c>
      <c r="P244" s="157">
        <f>O244*H244</f>
        <v>5.2617840000000005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1841</v>
      </c>
    </row>
    <row r="245" spans="1:65" s="14" customFormat="1">
      <c r="B245" s="168"/>
      <c r="D245" s="162" t="s">
        <v>220</v>
      </c>
      <c r="E245" s="169" t="s">
        <v>1</v>
      </c>
      <c r="F245" s="170" t="s">
        <v>1997</v>
      </c>
      <c r="H245" s="171">
        <v>39.862000000000002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14" customFormat="1">
      <c r="B246" s="168"/>
      <c r="D246" s="162" t="s">
        <v>220</v>
      </c>
      <c r="F246" s="170" t="s">
        <v>1998</v>
      </c>
      <c r="H246" s="171">
        <v>79.724000000000004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3</v>
      </c>
      <c r="AX246" s="14" t="s">
        <v>78</v>
      </c>
      <c r="AY246" s="169" t="s">
        <v>212</v>
      </c>
    </row>
    <row r="247" spans="1:65" s="2" customFormat="1" ht="62.65" customHeight="1">
      <c r="A247" s="30"/>
      <c r="B247" s="147"/>
      <c r="C247" s="148" t="s">
        <v>366</v>
      </c>
      <c r="D247" s="148" t="s">
        <v>214</v>
      </c>
      <c r="E247" s="149" t="s">
        <v>1263</v>
      </c>
      <c r="F247" s="150" t="s">
        <v>1264</v>
      </c>
      <c r="G247" s="151" t="s">
        <v>265</v>
      </c>
      <c r="H247" s="152">
        <v>98.93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9.9000000000000005E-2</v>
      </c>
      <c r="P247" s="157">
        <f>O247*H247</f>
        <v>9.7940700000000014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1844</v>
      </c>
    </row>
    <row r="248" spans="1:65" s="14" customFormat="1">
      <c r="B248" s="168"/>
      <c r="D248" s="162" t="s">
        <v>220</v>
      </c>
      <c r="E248" s="169" t="s">
        <v>1</v>
      </c>
      <c r="F248" s="170" t="s">
        <v>1999</v>
      </c>
      <c r="H248" s="171">
        <v>98.93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78</v>
      </c>
      <c r="AY248" s="169" t="s">
        <v>212</v>
      </c>
    </row>
    <row r="249" spans="1:65" s="2" customFormat="1" ht="66.75" customHeight="1">
      <c r="A249" s="30"/>
      <c r="B249" s="147"/>
      <c r="C249" s="148" t="s">
        <v>370</v>
      </c>
      <c r="D249" s="148" t="s">
        <v>214</v>
      </c>
      <c r="E249" s="149" t="s">
        <v>1266</v>
      </c>
      <c r="F249" s="150" t="s">
        <v>1267</v>
      </c>
      <c r="G249" s="151" t="s">
        <v>265</v>
      </c>
      <c r="H249" s="152">
        <v>989.3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6.0000000000000001E-3</v>
      </c>
      <c r="P249" s="157">
        <f>O249*H249</f>
        <v>5.9357999999999995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1846</v>
      </c>
    </row>
    <row r="250" spans="1:65" s="14" customFormat="1">
      <c r="B250" s="168"/>
      <c r="D250" s="162" t="s">
        <v>220</v>
      </c>
      <c r="F250" s="170" t="s">
        <v>2000</v>
      </c>
      <c r="H250" s="171">
        <v>989.3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3</v>
      </c>
      <c r="AX250" s="14" t="s">
        <v>78</v>
      </c>
      <c r="AY250" s="169" t="s">
        <v>212</v>
      </c>
    </row>
    <row r="251" spans="1:65" s="2" customFormat="1" ht="44.25" customHeight="1">
      <c r="A251" s="30"/>
      <c r="B251" s="147"/>
      <c r="C251" s="148" t="s">
        <v>374</v>
      </c>
      <c r="D251" s="148" t="s">
        <v>214</v>
      </c>
      <c r="E251" s="149" t="s">
        <v>1277</v>
      </c>
      <c r="F251" s="150" t="s">
        <v>1278</v>
      </c>
      <c r="G251" s="151" t="s">
        <v>265</v>
      </c>
      <c r="H251" s="152">
        <v>248.05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7.1999999999999995E-2</v>
      </c>
      <c r="P251" s="157">
        <f>O251*H251</f>
        <v>17.8596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2001</v>
      </c>
    </row>
    <row r="252" spans="1:65" s="2" customFormat="1" ht="37.9" customHeight="1">
      <c r="A252" s="30"/>
      <c r="B252" s="147"/>
      <c r="C252" s="148" t="s">
        <v>378</v>
      </c>
      <c r="D252" s="148" t="s">
        <v>214</v>
      </c>
      <c r="E252" s="149" t="s">
        <v>295</v>
      </c>
      <c r="F252" s="150" t="s">
        <v>296</v>
      </c>
      <c r="G252" s="151" t="s">
        <v>265</v>
      </c>
      <c r="H252" s="152">
        <v>98.93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8.9999999999999993E-3</v>
      </c>
      <c r="P252" s="157">
        <f>O252*H252</f>
        <v>0.89036999999999999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297</v>
      </c>
    </row>
    <row r="253" spans="1:65" s="2" customFormat="1" ht="55.5" customHeight="1">
      <c r="A253" s="30"/>
      <c r="B253" s="147"/>
      <c r="C253" s="148" t="s">
        <v>383</v>
      </c>
      <c r="D253" s="148" t="s">
        <v>214</v>
      </c>
      <c r="E253" s="149" t="s">
        <v>299</v>
      </c>
      <c r="F253" s="150" t="s">
        <v>300</v>
      </c>
      <c r="G253" s="151" t="s">
        <v>301</v>
      </c>
      <c r="H253" s="152">
        <v>202.80699999999999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0</v>
      </c>
      <c r="P253" s="157">
        <f>O253*H253</f>
        <v>0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302</v>
      </c>
    </row>
    <row r="254" spans="1:65" s="14" customFormat="1">
      <c r="B254" s="168"/>
      <c r="D254" s="162" t="s">
        <v>220</v>
      </c>
      <c r="F254" s="170" t="s">
        <v>2002</v>
      </c>
      <c r="H254" s="171">
        <v>202.80699999999999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3</v>
      </c>
      <c r="AX254" s="14" t="s">
        <v>78</v>
      </c>
      <c r="AY254" s="169" t="s">
        <v>212</v>
      </c>
    </row>
    <row r="255" spans="1:65" s="2" customFormat="1" ht="37.9" customHeight="1">
      <c r="A255" s="30"/>
      <c r="B255" s="147"/>
      <c r="C255" s="148" t="s">
        <v>388</v>
      </c>
      <c r="D255" s="148" t="s">
        <v>214</v>
      </c>
      <c r="E255" s="149" t="s">
        <v>295</v>
      </c>
      <c r="F255" s="150" t="s">
        <v>296</v>
      </c>
      <c r="G255" s="151" t="s">
        <v>265</v>
      </c>
      <c r="H255" s="152">
        <v>248.05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8.9999999999999993E-3</v>
      </c>
      <c r="P255" s="157">
        <f>O255*H255</f>
        <v>2.23245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2003</v>
      </c>
    </row>
    <row r="256" spans="1:65" s="14" customFormat="1">
      <c r="B256" s="168"/>
      <c r="D256" s="162" t="s">
        <v>220</v>
      </c>
      <c r="E256" s="169" t="s">
        <v>1</v>
      </c>
      <c r="F256" s="170" t="s">
        <v>2004</v>
      </c>
      <c r="H256" s="171">
        <v>248.05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78</v>
      </c>
      <c r="AY256" s="169" t="s">
        <v>212</v>
      </c>
    </row>
    <row r="257" spans="1:65" s="2" customFormat="1" ht="44.25" customHeight="1">
      <c r="A257" s="30"/>
      <c r="B257" s="147"/>
      <c r="C257" s="148" t="s">
        <v>392</v>
      </c>
      <c r="D257" s="148" t="s">
        <v>214</v>
      </c>
      <c r="E257" s="149" t="s">
        <v>305</v>
      </c>
      <c r="F257" s="150" t="s">
        <v>306</v>
      </c>
      <c r="G257" s="151" t="s">
        <v>265</v>
      </c>
      <c r="H257" s="152">
        <v>275.70999999999998</v>
      </c>
      <c r="I257" s="153"/>
      <c r="J257" s="153">
        <f>ROUND(I257*H257,2)</f>
        <v>0</v>
      </c>
      <c r="K257" s="154"/>
      <c r="L257" s="31"/>
      <c r="M257" s="155" t="s">
        <v>1</v>
      </c>
      <c r="N257" s="156" t="s">
        <v>36</v>
      </c>
      <c r="O257" s="157">
        <v>0.32800000000000001</v>
      </c>
      <c r="P257" s="157">
        <f>O257*H257</f>
        <v>90.432879999999997</v>
      </c>
      <c r="Q257" s="157">
        <v>0</v>
      </c>
      <c r="R257" s="157">
        <f>Q257*H257</f>
        <v>0</v>
      </c>
      <c r="S257" s="157">
        <v>0</v>
      </c>
      <c r="T257" s="158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218</v>
      </c>
      <c r="AT257" s="159" t="s">
        <v>214</v>
      </c>
      <c r="AU257" s="159" t="s">
        <v>80</v>
      </c>
      <c r="AY257" s="18" t="s">
        <v>212</v>
      </c>
      <c r="BE257" s="160">
        <f>IF(N257="základní",J257,0)</f>
        <v>0</v>
      </c>
      <c r="BF257" s="160">
        <f>IF(N257="snížená",J257,0)</f>
        <v>0</v>
      </c>
      <c r="BG257" s="160">
        <f>IF(N257="zákl. přenesená",J257,0)</f>
        <v>0</v>
      </c>
      <c r="BH257" s="160">
        <f>IF(N257="sníž. přenesená",J257,0)</f>
        <v>0</v>
      </c>
      <c r="BI257" s="160">
        <f>IF(N257="nulová",J257,0)</f>
        <v>0</v>
      </c>
      <c r="BJ257" s="18" t="s">
        <v>78</v>
      </c>
      <c r="BK257" s="160">
        <f>ROUND(I257*H257,2)</f>
        <v>0</v>
      </c>
      <c r="BL257" s="18" t="s">
        <v>218</v>
      </c>
      <c r="BM257" s="159" t="s">
        <v>307</v>
      </c>
    </row>
    <row r="258" spans="1:65" s="13" customFormat="1">
      <c r="B258" s="161"/>
      <c r="D258" s="162" t="s">
        <v>220</v>
      </c>
      <c r="E258" s="163" t="s">
        <v>1</v>
      </c>
      <c r="F258" s="164" t="s">
        <v>308</v>
      </c>
      <c r="H258" s="163" t="s">
        <v>1</v>
      </c>
      <c r="L258" s="161"/>
      <c r="M258" s="165"/>
      <c r="N258" s="166"/>
      <c r="O258" s="166"/>
      <c r="P258" s="166"/>
      <c r="Q258" s="166"/>
      <c r="R258" s="166"/>
      <c r="S258" s="166"/>
      <c r="T258" s="167"/>
      <c r="AT258" s="163" t="s">
        <v>220</v>
      </c>
      <c r="AU258" s="163" t="s">
        <v>80</v>
      </c>
      <c r="AV258" s="13" t="s">
        <v>78</v>
      </c>
      <c r="AW258" s="13" t="s">
        <v>27</v>
      </c>
      <c r="AX258" s="13" t="s">
        <v>71</v>
      </c>
      <c r="AY258" s="163" t="s">
        <v>212</v>
      </c>
    </row>
    <row r="259" spans="1:65" s="14" customFormat="1">
      <c r="B259" s="168"/>
      <c r="D259" s="162" t="s">
        <v>220</v>
      </c>
      <c r="E259" s="169" t="s">
        <v>1</v>
      </c>
      <c r="F259" s="170" t="s">
        <v>2005</v>
      </c>
      <c r="H259" s="171">
        <v>275.70999999999998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16.5" customHeight="1">
      <c r="A260" s="30"/>
      <c r="B260" s="147"/>
      <c r="C260" s="182" t="s">
        <v>396</v>
      </c>
      <c r="D260" s="182" t="s">
        <v>311</v>
      </c>
      <c r="E260" s="183" t="s">
        <v>312</v>
      </c>
      <c r="F260" s="184" t="s">
        <v>313</v>
      </c>
      <c r="G260" s="185" t="s">
        <v>301</v>
      </c>
      <c r="H260" s="186">
        <v>46.192</v>
      </c>
      <c r="I260" s="187"/>
      <c r="J260" s="187">
        <f>ROUND(I260*H260,2)</f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>O260*H260</f>
        <v>0</v>
      </c>
      <c r="Q260" s="157">
        <v>1</v>
      </c>
      <c r="R260" s="157">
        <f>Q260*H260</f>
        <v>46.192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314</v>
      </c>
    </row>
    <row r="261" spans="1:65" s="13" customFormat="1">
      <c r="B261" s="161"/>
      <c r="D261" s="162" t="s">
        <v>220</v>
      </c>
      <c r="E261" s="163" t="s">
        <v>1</v>
      </c>
      <c r="F261" s="164" t="s">
        <v>2006</v>
      </c>
      <c r="H261" s="163" t="s">
        <v>1</v>
      </c>
      <c r="L261" s="161"/>
      <c r="M261" s="165"/>
      <c r="N261" s="166"/>
      <c r="O261" s="166"/>
      <c r="P261" s="166"/>
      <c r="Q261" s="166"/>
      <c r="R261" s="166"/>
      <c r="S261" s="166"/>
      <c r="T261" s="167"/>
      <c r="AT261" s="163" t="s">
        <v>220</v>
      </c>
      <c r="AU261" s="163" t="s">
        <v>80</v>
      </c>
      <c r="AV261" s="13" t="s">
        <v>78</v>
      </c>
      <c r="AW261" s="13" t="s">
        <v>27</v>
      </c>
      <c r="AX261" s="13" t="s">
        <v>71</v>
      </c>
      <c r="AY261" s="163" t="s">
        <v>212</v>
      </c>
    </row>
    <row r="262" spans="1:65" s="14" customFormat="1">
      <c r="B262" s="168"/>
      <c r="D262" s="162" t="s">
        <v>220</v>
      </c>
      <c r="E262" s="169" t="s">
        <v>1</v>
      </c>
      <c r="F262" s="170" t="s">
        <v>2007</v>
      </c>
      <c r="H262" s="171">
        <v>4.7850000000000001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4" customFormat="1">
      <c r="B263" s="168"/>
      <c r="D263" s="162" t="s">
        <v>220</v>
      </c>
      <c r="E263" s="169" t="s">
        <v>1</v>
      </c>
      <c r="F263" s="170" t="s">
        <v>2008</v>
      </c>
      <c r="H263" s="171">
        <v>12.375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>
      <c r="B264" s="168"/>
      <c r="D264" s="162" t="s">
        <v>220</v>
      </c>
      <c r="E264" s="169" t="s">
        <v>1</v>
      </c>
      <c r="F264" s="170" t="s">
        <v>2009</v>
      </c>
      <c r="H264" s="171">
        <v>10.5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5" customFormat="1">
      <c r="B265" s="175"/>
      <c r="D265" s="162" t="s">
        <v>220</v>
      </c>
      <c r="E265" s="176" t="s">
        <v>1</v>
      </c>
      <c r="F265" s="177" t="s">
        <v>233</v>
      </c>
      <c r="H265" s="178">
        <v>27.66</v>
      </c>
      <c r="L265" s="175"/>
      <c r="M265" s="179"/>
      <c r="N265" s="180"/>
      <c r="O265" s="180"/>
      <c r="P265" s="180"/>
      <c r="Q265" s="180"/>
      <c r="R265" s="180"/>
      <c r="S265" s="180"/>
      <c r="T265" s="181"/>
      <c r="AT265" s="176" t="s">
        <v>220</v>
      </c>
      <c r="AU265" s="176" t="s">
        <v>80</v>
      </c>
      <c r="AV265" s="15" t="s">
        <v>218</v>
      </c>
      <c r="AW265" s="15" t="s">
        <v>27</v>
      </c>
      <c r="AX265" s="15" t="s">
        <v>78</v>
      </c>
      <c r="AY265" s="176" t="s">
        <v>212</v>
      </c>
    </row>
    <row r="266" spans="1:65" s="14" customFormat="1">
      <c r="B266" s="168"/>
      <c r="D266" s="162" t="s">
        <v>220</v>
      </c>
      <c r="F266" s="170" t="s">
        <v>2010</v>
      </c>
      <c r="H266" s="171">
        <v>46.192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3</v>
      </c>
      <c r="AX266" s="14" t="s">
        <v>78</v>
      </c>
      <c r="AY266" s="169" t="s">
        <v>212</v>
      </c>
    </row>
    <row r="267" spans="1:65" s="2" customFormat="1" ht="66.75" customHeight="1">
      <c r="A267" s="30"/>
      <c r="B267" s="147"/>
      <c r="C267" s="148" t="s">
        <v>400</v>
      </c>
      <c r="D267" s="148" t="s">
        <v>214</v>
      </c>
      <c r="E267" s="149" t="s">
        <v>319</v>
      </c>
      <c r="F267" s="150" t="s">
        <v>320</v>
      </c>
      <c r="G267" s="151" t="s">
        <v>265</v>
      </c>
      <c r="H267" s="152">
        <v>51.832000000000001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0.435</v>
      </c>
      <c r="P267" s="157">
        <f>O267*H267</f>
        <v>22.54692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321</v>
      </c>
    </row>
    <row r="268" spans="1:65" s="14" customFormat="1">
      <c r="B268" s="168"/>
      <c r="D268" s="162" t="s">
        <v>220</v>
      </c>
      <c r="E268" s="169" t="s">
        <v>1</v>
      </c>
      <c r="F268" s="170" t="s">
        <v>2011</v>
      </c>
      <c r="H268" s="171">
        <v>14.212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4" customFormat="1">
      <c r="B269" s="168"/>
      <c r="D269" s="162" t="s">
        <v>220</v>
      </c>
      <c r="E269" s="169" t="s">
        <v>1</v>
      </c>
      <c r="F269" s="170" t="s">
        <v>2012</v>
      </c>
      <c r="H269" s="171">
        <v>22.66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>
      <c r="B270" s="168"/>
      <c r="D270" s="162" t="s">
        <v>220</v>
      </c>
      <c r="E270" s="169" t="s">
        <v>1</v>
      </c>
      <c r="F270" s="170" t="s">
        <v>2013</v>
      </c>
      <c r="H270" s="171">
        <v>6.16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4" customFormat="1">
      <c r="B271" s="168"/>
      <c r="D271" s="162" t="s">
        <v>220</v>
      </c>
      <c r="E271" s="169" t="s">
        <v>1</v>
      </c>
      <c r="F271" s="170" t="s">
        <v>2014</v>
      </c>
      <c r="H271" s="171">
        <v>8.8000000000000007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71</v>
      </c>
      <c r="AY271" s="169" t="s">
        <v>212</v>
      </c>
    </row>
    <row r="272" spans="1:65" s="15" customFormat="1">
      <c r="B272" s="175"/>
      <c r="D272" s="162" t="s">
        <v>220</v>
      </c>
      <c r="E272" s="176" t="s">
        <v>1</v>
      </c>
      <c r="F272" s="177" t="s">
        <v>233</v>
      </c>
      <c r="H272" s="178">
        <v>51.832000000000001</v>
      </c>
      <c r="L272" s="175"/>
      <c r="M272" s="179"/>
      <c r="N272" s="180"/>
      <c r="O272" s="180"/>
      <c r="P272" s="180"/>
      <c r="Q272" s="180"/>
      <c r="R272" s="180"/>
      <c r="S272" s="180"/>
      <c r="T272" s="181"/>
      <c r="AT272" s="176" t="s">
        <v>220</v>
      </c>
      <c r="AU272" s="176" t="s">
        <v>80</v>
      </c>
      <c r="AV272" s="15" t="s">
        <v>218</v>
      </c>
      <c r="AW272" s="15" t="s">
        <v>27</v>
      </c>
      <c r="AX272" s="15" t="s">
        <v>78</v>
      </c>
      <c r="AY272" s="176" t="s">
        <v>212</v>
      </c>
    </row>
    <row r="273" spans="1:65" s="2" customFormat="1" ht="16.5" customHeight="1">
      <c r="A273" s="30"/>
      <c r="B273" s="147"/>
      <c r="C273" s="182" t="s">
        <v>404</v>
      </c>
      <c r="D273" s="182" t="s">
        <v>311</v>
      </c>
      <c r="E273" s="183" t="s">
        <v>323</v>
      </c>
      <c r="F273" s="184" t="s">
        <v>324</v>
      </c>
      <c r="G273" s="185" t="s">
        <v>301</v>
      </c>
      <c r="H273" s="186">
        <v>103.664</v>
      </c>
      <c r="I273" s="187"/>
      <c r="J273" s="187">
        <f>ROUND(I273*H273,2)</f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>O273*H273</f>
        <v>0</v>
      </c>
      <c r="Q273" s="157">
        <v>1</v>
      </c>
      <c r="R273" s="157">
        <f>Q273*H273</f>
        <v>103.664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325</v>
      </c>
    </row>
    <row r="274" spans="1:65" s="14" customFormat="1">
      <c r="B274" s="168"/>
      <c r="D274" s="162" t="s">
        <v>220</v>
      </c>
      <c r="F274" s="170" t="s">
        <v>2015</v>
      </c>
      <c r="H274" s="171">
        <v>103.664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3</v>
      </c>
      <c r="AX274" s="14" t="s">
        <v>78</v>
      </c>
      <c r="AY274" s="169" t="s">
        <v>212</v>
      </c>
    </row>
    <row r="275" spans="1:65" s="2" customFormat="1" ht="37.9" customHeight="1">
      <c r="A275" s="30"/>
      <c r="B275" s="147"/>
      <c r="C275" s="148" t="s">
        <v>408</v>
      </c>
      <c r="D275" s="148" t="s">
        <v>214</v>
      </c>
      <c r="E275" s="149" t="s">
        <v>328</v>
      </c>
      <c r="F275" s="150" t="s">
        <v>329</v>
      </c>
      <c r="G275" s="151" t="s">
        <v>217</v>
      </c>
      <c r="H275" s="152">
        <v>22.55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1.2E-2</v>
      </c>
      <c r="P275" s="157">
        <f>O275*H275</f>
        <v>0.27060000000000001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1857</v>
      </c>
    </row>
    <row r="276" spans="1:65" s="14" customFormat="1">
      <c r="B276" s="168"/>
      <c r="D276" s="162" t="s">
        <v>220</v>
      </c>
      <c r="E276" s="169" t="s">
        <v>1</v>
      </c>
      <c r="F276" s="170" t="s">
        <v>1957</v>
      </c>
      <c r="H276" s="171">
        <v>22.55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27</v>
      </c>
      <c r="AX276" s="14" t="s">
        <v>78</v>
      </c>
      <c r="AY276" s="169" t="s">
        <v>212</v>
      </c>
    </row>
    <row r="277" spans="1:65" s="2" customFormat="1" ht="16.5" customHeight="1">
      <c r="A277" s="30"/>
      <c r="B277" s="147"/>
      <c r="C277" s="148" t="s">
        <v>414</v>
      </c>
      <c r="D277" s="148" t="s">
        <v>214</v>
      </c>
      <c r="E277" s="149" t="s">
        <v>332</v>
      </c>
      <c r="F277" s="150" t="s">
        <v>333</v>
      </c>
      <c r="G277" s="151" t="s">
        <v>217</v>
      </c>
      <c r="H277" s="152">
        <v>22.55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1.2E-2</v>
      </c>
      <c r="P277" s="157">
        <f>O277*H277</f>
        <v>0.27060000000000001</v>
      </c>
      <c r="Q277" s="157">
        <v>1.2700000000000001E-3</v>
      </c>
      <c r="R277" s="157">
        <f>Q277*H277</f>
        <v>2.8638500000000004E-2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1858</v>
      </c>
    </row>
    <row r="278" spans="1:65" s="2" customFormat="1" ht="16.5" customHeight="1">
      <c r="A278" s="30"/>
      <c r="B278" s="147"/>
      <c r="C278" s="182" t="s">
        <v>418</v>
      </c>
      <c r="D278" s="182" t="s">
        <v>311</v>
      </c>
      <c r="E278" s="183" t="s">
        <v>336</v>
      </c>
      <c r="F278" s="184" t="s">
        <v>337</v>
      </c>
      <c r="G278" s="185" t="s">
        <v>338</v>
      </c>
      <c r="H278" s="186">
        <v>0.56399999999999995</v>
      </c>
      <c r="I278" s="187"/>
      <c r="J278" s="187">
        <f>ROUND(I278*H278,2)</f>
        <v>0</v>
      </c>
      <c r="K278" s="188"/>
      <c r="L278" s="189"/>
      <c r="M278" s="190" t="s">
        <v>1</v>
      </c>
      <c r="N278" s="191" t="s">
        <v>36</v>
      </c>
      <c r="O278" s="157">
        <v>0</v>
      </c>
      <c r="P278" s="157">
        <f>O278*H278</f>
        <v>0</v>
      </c>
      <c r="Q278" s="157">
        <v>1E-3</v>
      </c>
      <c r="R278" s="157">
        <f>Q278*H278</f>
        <v>5.6399999999999994E-4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252</v>
      </c>
      <c r="AT278" s="159" t="s">
        <v>311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1859</v>
      </c>
    </row>
    <row r="279" spans="1:65" s="14" customFormat="1">
      <c r="B279" s="168"/>
      <c r="D279" s="162" t="s">
        <v>220</v>
      </c>
      <c r="F279" s="170" t="s">
        <v>2016</v>
      </c>
      <c r="H279" s="171">
        <v>0.56399999999999995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3</v>
      </c>
      <c r="AX279" s="14" t="s">
        <v>78</v>
      </c>
      <c r="AY279" s="169" t="s">
        <v>212</v>
      </c>
    </row>
    <row r="280" spans="1:65" s="12" customFormat="1" ht="22.9" customHeight="1">
      <c r="B280" s="135"/>
      <c r="D280" s="136" t="s">
        <v>70</v>
      </c>
      <c r="E280" s="145" t="s">
        <v>80</v>
      </c>
      <c r="F280" s="145" t="s">
        <v>341</v>
      </c>
      <c r="J280" s="146">
        <f>BK280</f>
        <v>0</v>
      </c>
      <c r="L280" s="135"/>
      <c r="M280" s="139"/>
      <c r="N280" s="140"/>
      <c r="O280" s="140"/>
      <c r="P280" s="141">
        <f>P281</f>
        <v>34.357999999999997</v>
      </c>
      <c r="Q280" s="140"/>
      <c r="R280" s="141">
        <f>R281</f>
        <v>17.153022</v>
      </c>
      <c r="S280" s="140"/>
      <c r="T280" s="142">
        <f>T281</f>
        <v>0</v>
      </c>
      <c r="AR280" s="136" t="s">
        <v>78</v>
      </c>
      <c r="AT280" s="143" t="s">
        <v>70</v>
      </c>
      <c r="AU280" s="143" t="s">
        <v>78</v>
      </c>
      <c r="AY280" s="136" t="s">
        <v>212</v>
      </c>
      <c r="BK280" s="144">
        <f>BK281</f>
        <v>0</v>
      </c>
    </row>
    <row r="281" spans="1:65" s="2" customFormat="1" ht="55.5" customHeight="1">
      <c r="A281" s="30"/>
      <c r="B281" s="147"/>
      <c r="C281" s="148" t="s">
        <v>423</v>
      </c>
      <c r="D281" s="148" t="s">
        <v>214</v>
      </c>
      <c r="E281" s="149" t="s">
        <v>343</v>
      </c>
      <c r="F281" s="150" t="s">
        <v>344</v>
      </c>
      <c r="G281" s="151" t="s">
        <v>249</v>
      </c>
      <c r="H281" s="152">
        <v>83.8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0.41</v>
      </c>
      <c r="P281" s="157">
        <f>O281*H281</f>
        <v>34.357999999999997</v>
      </c>
      <c r="Q281" s="157">
        <v>0.20469000000000001</v>
      </c>
      <c r="R281" s="157">
        <f>Q281*H281</f>
        <v>17.153022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345</v>
      </c>
    </row>
    <row r="282" spans="1:65" s="12" customFormat="1" ht="22.9" customHeight="1">
      <c r="B282" s="135"/>
      <c r="D282" s="136" t="s">
        <v>70</v>
      </c>
      <c r="E282" s="145" t="s">
        <v>218</v>
      </c>
      <c r="F282" s="145" t="s">
        <v>355</v>
      </c>
      <c r="J282" s="146">
        <f>BK282</f>
        <v>0</v>
      </c>
      <c r="L282" s="135"/>
      <c r="M282" s="139"/>
      <c r="N282" s="140"/>
      <c r="O282" s="140"/>
      <c r="P282" s="141">
        <f>SUM(P283:P288)</f>
        <v>25.599845999999996</v>
      </c>
      <c r="Q282" s="140"/>
      <c r="R282" s="141">
        <f>SUM(R283:R288)</f>
        <v>0</v>
      </c>
      <c r="S282" s="140"/>
      <c r="T282" s="142">
        <f>SUM(T283:T288)</f>
        <v>0</v>
      </c>
      <c r="AR282" s="136" t="s">
        <v>78</v>
      </c>
      <c r="AT282" s="143" t="s">
        <v>70</v>
      </c>
      <c r="AU282" s="143" t="s">
        <v>78</v>
      </c>
      <c r="AY282" s="136" t="s">
        <v>212</v>
      </c>
      <c r="BK282" s="144">
        <f>SUM(BK283:BK288)</f>
        <v>0</v>
      </c>
    </row>
    <row r="283" spans="1:65" s="2" customFormat="1" ht="16.5" customHeight="1">
      <c r="A283" s="30"/>
      <c r="B283" s="147"/>
      <c r="C283" s="148" t="s">
        <v>427</v>
      </c>
      <c r="D283" s="148" t="s">
        <v>214</v>
      </c>
      <c r="E283" s="149" t="s">
        <v>357</v>
      </c>
      <c r="F283" s="150" t="s">
        <v>358</v>
      </c>
      <c r="G283" s="151" t="s">
        <v>265</v>
      </c>
      <c r="H283" s="152">
        <v>19.437999999999999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1.3169999999999999</v>
      </c>
      <c r="P283" s="157">
        <f>O283*H283</f>
        <v>25.599845999999996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359</v>
      </c>
    </row>
    <row r="284" spans="1:65" s="14" customFormat="1">
      <c r="B284" s="168"/>
      <c r="D284" s="162" t="s">
        <v>220</v>
      </c>
      <c r="E284" s="169" t="s">
        <v>1</v>
      </c>
      <c r="F284" s="170" t="s">
        <v>2017</v>
      </c>
      <c r="H284" s="171">
        <v>5.33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71</v>
      </c>
      <c r="AY284" s="169" t="s">
        <v>212</v>
      </c>
    </row>
    <row r="285" spans="1:65" s="14" customFormat="1">
      <c r="B285" s="168"/>
      <c r="D285" s="162" t="s">
        <v>220</v>
      </c>
      <c r="E285" s="169" t="s">
        <v>1</v>
      </c>
      <c r="F285" s="170" t="s">
        <v>2018</v>
      </c>
      <c r="H285" s="171">
        <v>8.4979999999999993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4" customFormat="1">
      <c r="B286" s="168"/>
      <c r="D286" s="162" t="s">
        <v>220</v>
      </c>
      <c r="E286" s="169" t="s">
        <v>1</v>
      </c>
      <c r="F286" s="170" t="s">
        <v>2019</v>
      </c>
      <c r="H286" s="171">
        <v>2.31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4" customFormat="1">
      <c r="B287" s="168"/>
      <c r="D287" s="162" t="s">
        <v>220</v>
      </c>
      <c r="E287" s="169" t="s">
        <v>1</v>
      </c>
      <c r="F287" s="170" t="s">
        <v>2020</v>
      </c>
      <c r="H287" s="171">
        <v>3.3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5" customFormat="1">
      <c r="B288" s="175"/>
      <c r="D288" s="162" t="s">
        <v>220</v>
      </c>
      <c r="E288" s="176" t="s">
        <v>1</v>
      </c>
      <c r="F288" s="177" t="s">
        <v>233</v>
      </c>
      <c r="H288" s="178">
        <v>19.437999999999999</v>
      </c>
      <c r="L288" s="175"/>
      <c r="M288" s="179"/>
      <c r="N288" s="180"/>
      <c r="O288" s="180"/>
      <c r="P288" s="180"/>
      <c r="Q288" s="180"/>
      <c r="R288" s="180"/>
      <c r="S288" s="180"/>
      <c r="T288" s="181"/>
      <c r="AT288" s="176" t="s">
        <v>220</v>
      </c>
      <c r="AU288" s="176" t="s">
        <v>80</v>
      </c>
      <c r="AV288" s="15" t="s">
        <v>218</v>
      </c>
      <c r="AW288" s="15" t="s">
        <v>27</v>
      </c>
      <c r="AX288" s="15" t="s">
        <v>78</v>
      </c>
      <c r="AY288" s="176" t="s">
        <v>212</v>
      </c>
    </row>
    <row r="289" spans="1:65" s="12" customFormat="1" ht="22.9" customHeight="1">
      <c r="B289" s="135"/>
      <c r="D289" s="136" t="s">
        <v>70</v>
      </c>
      <c r="E289" s="145" t="s">
        <v>234</v>
      </c>
      <c r="F289" s="145" t="s">
        <v>382</v>
      </c>
      <c r="J289" s="146">
        <f>BK289</f>
        <v>0</v>
      </c>
      <c r="L289" s="135"/>
      <c r="M289" s="139"/>
      <c r="N289" s="140"/>
      <c r="O289" s="140"/>
      <c r="P289" s="141">
        <f>SUM(P290:P337)</f>
        <v>14.088799999999999</v>
      </c>
      <c r="Q289" s="140"/>
      <c r="R289" s="141">
        <f>SUM(R290:R337)</f>
        <v>0.12239999999999999</v>
      </c>
      <c r="S289" s="140"/>
      <c r="T289" s="142">
        <f>SUM(T290:T337)</f>
        <v>0</v>
      </c>
      <c r="AR289" s="136" t="s">
        <v>78</v>
      </c>
      <c r="AT289" s="143" t="s">
        <v>70</v>
      </c>
      <c r="AU289" s="143" t="s">
        <v>78</v>
      </c>
      <c r="AY289" s="136" t="s">
        <v>212</v>
      </c>
      <c r="BK289" s="144">
        <f>SUM(BK290:BK337)</f>
        <v>0</v>
      </c>
    </row>
    <row r="290" spans="1:65" s="2" customFormat="1" ht="37.9" customHeight="1">
      <c r="A290" s="30"/>
      <c r="B290" s="147"/>
      <c r="C290" s="148" t="s">
        <v>431</v>
      </c>
      <c r="D290" s="148" t="s">
        <v>214</v>
      </c>
      <c r="E290" s="149" t="s">
        <v>703</v>
      </c>
      <c r="F290" s="150" t="s">
        <v>704</v>
      </c>
      <c r="G290" s="151" t="s">
        <v>217</v>
      </c>
      <c r="H290" s="152">
        <v>8.8000000000000007</v>
      </c>
      <c r="I290" s="153"/>
      <c r="J290" s="153">
        <f>ROUND(I290*H290,2)</f>
        <v>0</v>
      </c>
      <c r="K290" s="154"/>
      <c r="L290" s="31"/>
      <c r="M290" s="155" t="s">
        <v>1</v>
      </c>
      <c r="N290" s="156" t="s">
        <v>36</v>
      </c>
      <c r="O290" s="157">
        <v>0.02</v>
      </c>
      <c r="P290" s="157">
        <f>O290*H290</f>
        <v>0.17600000000000002</v>
      </c>
      <c r="Q290" s="157">
        <v>0</v>
      </c>
      <c r="R290" s="157">
        <f>Q290*H290</f>
        <v>0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218</v>
      </c>
      <c r="AT290" s="159" t="s">
        <v>214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218</v>
      </c>
      <c r="BM290" s="159" t="s">
        <v>705</v>
      </c>
    </row>
    <row r="291" spans="1:65" s="13" customFormat="1">
      <c r="B291" s="161"/>
      <c r="D291" s="162" t="s">
        <v>220</v>
      </c>
      <c r="E291" s="163" t="s">
        <v>1</v>
      </c>
      <c r="F291" s="164" t="s">
        <v>626</v>
      </c>
      <c r="H291" s="163" t="s">
        <v>1</v>
      </c>
      <c r="L291" s="161"/>
      <c r="M291" s="165"/>
      <c r="N291" s="166"/>
      <c r="O291" s="166"/>
      <c r="P291" s="166"/>
      <c r="Q291" s="166"/>
      <c r="R291" s="166"/>
      <c r="S291" s="166"/>
      <c r="T291" s="167"/>
      <c r="AT291" s="163" t="s">
        <v>220</v>
      </c>
      <c r="AU291" s="163" t="s">
        <v>80</v>
      </c>
      <c r="AV291" s="13" t="s">
        <v>78</v>
      </c>
      <c r="AW291" s="13" t="s">
        <v>27</v>
      </c>
      <c r="AX291" s="13" t="s">
        <v>71</v>
      </c>
      <c r="AY291" s="163" t="s">
        <v>212</v>
      </c>
    </row>
    <row r="292" spans="1:65" s="14" customFormat="1">
      <c r="B292" s="168"/>
      <c r="D292" s="162" t="s">
        <v>220</v>
      </c>
      <c r="E292" s="169" t="s">
        <v>1</v>
      </c>
      <c r="F292" s="170" t="s">
        <v>1939</v>
      </c>
      <c r="H292" s="171">
        <v>8.8000000000000007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71</v>
      </c>
      <c r="AY292" s="169" t="s">
        <v>212</v>
      </c>
    </row>
    <row r="293" spans="1:65" s="15" customFormat="1">
      <c r="B293" s="175"/>
      <c r="D293" s="162" t="s">
        <v>220</v>
      </c>
      <c r="E293" s="176" t="s">
        <v>1</v>
      </c>
      <c r="F293" s="177" t="s">
        <v>233</v>
      </c>
      <c r="H293" s="178">
        <v>8.8000000000000007</v>
      </c>
      <c r="L293" s="175"/>
      <c r="M293" s="179"/>
      <c r="N293" s="180"/>
      <c r="O293" s="180"/>
      <c r="P293" s="180"/>
      <c r="Q293" s="180"/>
      <c r="R293" s="180"/>
      <c r="S293" s="180"/>
      <c r="T293" s="181"/>
      <c r="AT293" s="176" t="s">
        <v>220</v>
      </c>
      <c r="AU293" s="176" t="s">
        <v>80</v>
      </c>
      <c r="AV293" s="15" t="s">
        <v>218</v>
      </c>
      <c r="AW293" s="15" t="s">
        <v>27</v>
      </c>
      <c r="AX293" s="15" t="s">
        <v>78</v>
      </c>
      <c r="AY293" s="176" t="s">
        <v>212</v>
      </c>
    </row>
    <row r="294" spans="1:65" s="2" customFormat="1" ht="44.25" customHeight="1">
      <c r="A294" s="30"/>
      <c r="B294" s="147"/>
      <c r="C294" s="148" t="s">
        <v>435</v>
      </c>
      <c r="D294" s="148" t="s">
        <v>214</v>
      </c>
      <c r="E294" s="149" t="s">
        <v>1301</v>
      </c>
      <c r="F294" s="150" t="s">
        <v>1302</v>
      </c>
      <c r="G294" s="151" t="s">
        <v>217</v>
      </c>
      <c r="H294" s="152">
        <v>60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8.5999999999999993E-2</v>
      </c>
      <c r="P294" s="157">
        <f>O294*H294</f>
        <v>5.1599999999999993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2021</v>
      </c>
    </row>
    <row r="295" spans="1:65" s="13" customFormat="1">
      <c r="B295" s="161"/>
      <c r="D295" s="162" t="s">
        <v>220</v>
      </c>
      <c r="E295" s="163" t="s">
        <v>1</v>
      </c>
      <c r="F295" s="164" t="s">
        <v>1175</v>
      </c>
      <c r="H295" s="163" t="s">
        <v>1</v>
      </c>
      <c r="L295" s="161"/>
      <c r="M295" s="165"/>
      <c r="N295" s="166"/>
      <c r="O295" s="166"/>
      <c r="P295" s="166"/>
      <c r="Q295" s="166"/>
      <c r="R295" s="166"/>
      <c r="S295" s="166"/>
      <c r="T295" s="167"/>
      <c r="AT295" s="163" t="s">
        <v>220</v>
      </c>
      <c r="AU295" s="163" t="s">
        <v>80</v>
      </c>
      <c r="AV295" s="13" t="s">
        <v>78</v>
      </c>
      <c r="AW295" s="13" t="s">
        <v>27</v>
      </c>
      <c r="AX295" s="13" t="s">
        <v>71</v>
      </c>
      <c r="AY295" s="163" t="s">
        <v>212</v>
      </c>
    </row>
    <row r="296" spans="1:65" s="14" customFormat="1">
      <c r="B296" s="168"/>
      <c r="D296" s="162" t="s">
        <v>220</v>
      </c>
      <c r="E296" s="169" t="s">
        <v>1</v>
      </c>
      <c r="F296" s="170" t="s">
        <v>1942</v>
      </c>
      <c r="H296" s="171">
        <v>22.5</v>
      </c>
      <c r="L296" s="168"/>
      <c r="M296" s="172"/>
      <c r="N296" s="173"/>
      <c r="O296" s="173"/>
      <c r="P296" s="173"/>
      <c r="Q296" s="173"/>
      <c r="R296" s="173"/>
      <c r="S296" s="173"/>
      <c r="T296" s="174"/>
      <c r="AT296" s="169" t="s">
        <v>220</v>
      </c>
      <c r="AU296" s="169" t="s">
        <v>80</v>
      </c>
      <c r="AV296" s="14" t="s">
        <v>80</v>
      </c>
      <c r="AW296" s="14" t="s">
        <v>27</v>
      </c>
      <c r="AX296" s="14" t="s">
        <v>71</v>
      </c>
      <c r="AY296" s="169" t="s">
        <v>212</v>
      </c>
    </row>
    <row r="297" spans="1:65" s="14" customFormat="1">
      <c r="B297" s="168"/>
      <c r="D297" s="162" t="s">
        <v>220</v>
      </c>
      <c r="E297" s="169" t="s">
        <v>1</v>
      </c>
      <c r="F297" s="170" t="s">
        <v>1943</v>
      </c>
      <c r="H297" s="171">
        <v>37.5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5" customFormat="1">
      <c r="B298" s="175"/>
      <c r="D298" s="162" t="s">
        <v>220</v>
      </c>
      <c r="E298" s="176" t="s">
        <v>1</v>
      </c>
      <c r="F298" s="177" t="s">
        <v>233</v>
      </c>
      <c r="H298" s="178">
        <v>60</v>
      </c>
      <c r="L298" s="175"/>
      <c r="M298" s="179"/>
      <c r="N298" s="180"/>
      <c r="O298" s="180"/>
      <c r="P298" s="180"/>
      <c r="Q298" s="180"/>
      <c r="R298" s="180"/>
      <c r="S298" s="180"/>
      <c r="T298" s="181"/>
      <c r="AT298" s="176" t="s">
        <v>220</v>
      </c>
      <c r="AU298" s="176" t="s">
        <v>80</v>
      </c>
      <c r="AV298" s="15" t="s">
        <v>218</v>
      </c>
      <c r="AW298" s="15" t="s">
        <v>27</v>
      </c>
      <c r="AX298" s="15" t="s">
        <v>78</v>
      </c>
      <c r="AY298" s="176" t="s">
        <v>212</v>
      </c>
    </row>
    <row r="299" spans="1:65" s="2" customFormat="1" ht="44.25" customHeight="1">
      <c r="A299" s="30"/>
      <c r="B299" s="147"/>
      <c r="C299" s="148" t="s">
        <v>439</v>
      </c>
      <c r="D299" s="148" t="s">
        <v>214</v>
      </c>
      <c r="E299" s="149" t="s">
        <v>1029</v>
      </c>
      <c r="F299" s="150" t="s">
        <v>710</v>
      </c>
      <c r="G299" s="151" t="s">
        <v>217</v>
      </c>
      <c r="H299" s="152">
        <v>11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2.8000000000000001E-2</v>
      </c>
      <c r="P299" s="157">
        <f>O299*H299</f>
        <v>0.308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2022</v>
      </c>
    </row>
    <row r="300" spans="1:65" s="13" customFormat="1">
      <c r="B300" s="161"/>
      <c r="D300" s="162" t="s">
        <v>220</v>
      </c>
      <c r="E300" s="163" t="s">
        <v>1</v>
      </c>
      <c r="F300" s="164" t="s">
        <v>712</v>
      </c>
      <c r="H300" s="163" t="s">
        <v>1</v>
      </c>
      <c r="L300" s="161"/>
      <c r="M300" s="165"/>
      <c r="N300" s="166"/>
      <c r="O300" s="166"/>
      <c r="P300" s="166"/>
      <c r="Q300" s="166"/>
      <c r="R300" s="166"/>
      <c r="S300" s="166"/>
      <c r="T300" s="167"/>
      <c r="AT300" s="163" t="s">
        <v>220</v>
      </c>
      <c r="AU300" s="163" t="s">
        <v>80</v>
      </c>
      <c r="AV300" s="13" t="s">
        <v>78</v>
      </c>
      <c r="AW300" s="13" t="s">
        <v>27</v>
      </c>
      <c r="AX300" s="13" t="s">
        <v>71</v>
      </c>
      <c r="AY300" s="163" t="s">
        <v>212</v>
      </c>
    </row>
    <row r="301" spans="1:65" s="14" customFormat="1">
      <c r="B301" s="168"/>
      <c r="D301" s="162" t="s">
        <v>220</v>
      </c>
      <c r="E301" s="169" t="s">
        <v>1</v>
      </c>
      <c r="F301" s="170" t="s">
        <v>1809</v>
      </c>
      <c r="H301" s="171">
        <v>11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78</v>
      </c>
      <c r="AY301" s="169" t="s">
        <v>212</v>
      </c>
    </row>
    <row r="302" spans="1:65" s="2" customFormat="1" ht="33" customHeight="1">
      <c r="A302" s="30"/>
      <c r="B302" s="147"/>
      <c r="C302" s="148" t="s">
        <v>443</v>
      </c>
      <c r="D302" s="148" t="s">
        <v>214</v>
      </c>
      <c r="E302" s="149" t="s">
        <v>384</v>
      </c>
      <c r="F302" s="150" t="s">
        <v>385</v>
      </c>
      <c r="G302" s="151" t="s">
        <v>217</v>
      </c>
      <c r="H302" s="152">
        <v>21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9.4E-2</v>
      </c>
      <c r="P302" s="157">
        <f>O302*H302</f>
        <v>1.974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2023</v>
      </c>
    </row>
    <row r="303" spans="1:65" s="14" customFormat="1">
      <c r="B303" s="168"/>
      <c r="D303" s="162" t="s">
        <v>220</v>
      </c>
      <c r="E303" s="169" t="s">
        <v>1</v>
      </c>
      <c r="F303" s="170" t="s">
        <v>2024</v>
      </c>
      <c r="H303" s="171">
        <v>21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78</v>
      </c>
      <c r="AY303" s="169" t="s">
        <v>212</v>
      </c>
    </row>
    <row r="304" spans="1:65" s="2" customFormat="1" ht="33" customHeight="1">
      <c r="A304" s="30"/>
      <c r="B304" s="147"/>
      <c r="C304" s="148" t="s">
        <v>447</v>
      </c>
      <c r="D304" s="148" t="s">
        <v>214</v>
      </c>
      <c r="E304" s="149" t="s">
        <v>389</v>
      </c>
      <c r="F304" s="150" t="s">
        <v>390</v>
      </c>
      <c r="G304" s="151" t="s">
        <v>217</v>
      </c>
      <c r="H304" s="152">
        <v>21</v>
      </c>
      <c r="I304" s="153"/>
      <c r="J304" s="153">
        <f>ROUND(I304*H304,2)</f>
        <v>0</v>
      </c>
      <c r="K304" s="154"/>
      <c r="L304" s="31"/>
      <c r="M304" s="155" t="s">
        <v>1</v>
      </c>
      <c r="N304" s="156" t="s">
        <v>36</v>
      </c>
      <c r="O304" s="157">
        <v>2.5999999999999999E-2</v>
      </c>
      <c r="P304" s="157">
        <f>O304*H304</f>
        <v>0.54599999999999993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218</v>
      </c>
      <c r="AT304" s="159" t="s">
        <v>214</v>
      </c>
      <c r="AU304" s="159" t="s">
        <v>80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218</v>
      </c>
      <c r="BM304" s="159" t="s">
        <v>2025</v>
      </c>
    </row>
    <row r="305" spans="1:65" s="14" customFormat="1">
      <c r="B305" s="168"/>
      <c r="D305" s="162" t="s">
        <v>220</v>
      </c>
      <c r="E305" s="169" t="s">
        <v>1</v>
      </c>
      <c r="F305" s="170" t="s">
        <v>2024</v>
      </c>
      <c r="H305" s="171">
        <v>21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78</v>
      </c>
      <c r="AY305" s="169" t="s">
        <v>212</v>
      </c>
    </row>
    <row r="306" spans="1:65" s="2" customFormat="1" ht="49.15" customHeight="1">
      <c r="A306" s="30"/>
      <c r="B306" s="147"/>
      <c r="C306" s="148" t="s">
        <v>451</v>
      </c>
      <c r="D306" s="148" t="s">
        <v>214</v>
      </c>
      <c r="E306" s="149" t="s">
        <v>393</v>
      </c>
      <c r="F306" s="150" t="s">
        <v>394</v>
      </c>
      <c r="G306" s="151" t="s">
        <v>217</v>
      </c>
      <c r="H306" s="152">
        <v>21</v>
      </c>
      <c r="I306" s="153"/>
      <c r="J306" s="153">
        <f>ROUND(I306*H306,2)</f>
        <v>0</v>
      </c>
      <c r="K306" s="154"/>
      <c r="L306" s="31"/>
      <c r="M306" s="155" t="s">
        <v>1</v>
      </c>
      <c r="N306" s="156" t="s">
        <v>36</v>
      </c>
      <c r="O306" s="157">
        <v>2.5000000000000001E-2</v>
      </c>
      <c r="P306" s="157">
        <f>O306*H306</f>
        <v>0.52500000000000002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218</v>
      </c>
      <c r="AT306" s="159" t="s">
        <v>214</v>
      </c>
      <c r="AU306" s="159" t="s">
        <v>80</v>
      </c>
      <c r="AY306" s="18" t="s">
        <v>212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78</v>
      </c>
      <c r="BK306" s="160">
        <f>ROUND(I306*H306,2)</f>
        <v>0</v>
      </c>
      <c r="BL306" s="18" t="s">
        <v>218</v>
      </c>
      <c r="BM306" s="159" t="s">
        <v>2026</v>
      </c>
    </row>
    <row r="307" spans="1:65" s="14" customFormat="1">
      <c r="B307" s="168"/>
      <c r="D307" s="162" t="s">
        <v>220</v>
      </c>
      <c r="E307" s="169" t="s">
        <v>1</v>
      </c>
      <c r="F307" s="170" t="s">
        <v>2024</v>
      </c>
      <c r="H307" s="171">
        <v>21</v>
      </c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220</v>
      </c>
      <c r="AU307" s="169" t="s">
        <v>80</v>
      </c>
      <c r="AV307" s="14" t="s">
        <v>80</v>
      </c>
      <c r="AW307" s="14" t="s">
        <v>27</v>
      </c>
      <c r="AX307" s="14" t="s">
        <v>78</v>
      </c>
      <c r="AY307" s="169" t="s">
        <v>212</v>
      </c>
    </row>
    <row r="308" spans="1:65" s="2" customFormat="1" ht="49.15" customHeight="1">
      <c r="A308" s="30"/>
      <c r="B308" s="147"/>
      <c r="C308" s="148" t="s">
        <v>455</v>
      </c>
      <c r="D308" s="148" t="s">
        <v>214</v>
      </c>
      <c r="E308" s="149" t="s">
        <v>716</v>
      </c>
      <c r="F308" s="150" t="s">
        <v>717</v>
      </c>
      <c r="G308" s="151" t="s">
        <v>217</v>
      </c>
      <c r="H308" s="152">
        <v>15.2</v>
      </c>
      <c r="I308" s="153"/>
      <c r="J308" s="153">
        <f>ROUND(I308*H308,2)</f>
        <v>0</v>
      </c>
      <c r="K308" s="154"/>
      <c r="L308" s="31"/>
      <c r="M308" s="155" t="s">
        <v>1</v>
      </c>
      <c r="N308" s="156" t="s">
        <v>36</v>
      </c>
      <c r="O308" s="157">
        <v>7.0999999999999994E-2</v>
      </c>
      <c r="P308" s="157">
        <f>O308*H308</f>
        <v>1.0791999999999999</v>
      </c>
      <c r="Q308" s="157">
        <v>0</v>
      </c>
      <c r="R308" s="157">
        <f>Q308*H308</f>
        <v>0</v>
      </c>
      <c r="S308" s="157">
        <v>0</v>
      </c>
      <c r="T308" s="158">
        <f>S308*H308</f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218</v>
      </c>
      <c r="AT308" s="159" t="s">
        <v>214</v>
      </c>
      <c r="AU308" s="159" t="s">
        <v>80</v>
      </c>
      <c r="AY308" s="18" t="s">
        <v>212</v>
      </c>
      <c r="BE308" s="160">
        <f>IF(N308="základní",J308,0)</f>
        <v>0</v>
      </c>
      <c r="BF308" s="160">
        <f>IF(N308="snížená",J308,0)</f>
        <v>0</v>
      </c>
      <c r="BG308" s="160">
        <f>IF(N308="zákl. přenesená",J308,0)</f>
        <v>0</v>
      </c>
      <c r="BH308" s="160">
        <f>IF(N308="sníž. přenesená",J308,0)</f>
        <v>0</v>
      </c>
      <c r="BI308" s="160">
        <f>IF(N308="nulová",J308,0)</f>
        <v>0</v>
      </c>
      <c r="BJ308" s="18" t="s">
        <v>78</v>
      </c>
      <c r="BK308" s="160">
        <f>ROUND(I308*H308,2)</f>
        <v>0</v>
      </c>
      <c r="BL308" s="18" t="s">
        <v>218</v>
      </c>
      <c r="BM308" s="159" t="s">
        <v>718</v>
      </c>
    </row>
    <row r="309" spans="1:65" s="13" customFormat="1">
      <c r="B309" s="161"/>
      <c r="D309" s="162" t="s">
        <v>220</v>
      </c>
      <c r="E309" s="163" t="s">
        <v>1</v>
      </c>
      <c r="F309" s="164" t="s">
        <v>649</v>
      </c>
      <c r="H309" s="163" t="s">
        <v>1</v>
      </c>
      <c r="L309" s="161"/>
      <c r="M309" s="165"/>
      <c r="N309" s="166"/>
      <c r="O309" s="166"/>
      <c r="P309" s="166"/>
      <c r="Q309" s="166"/>
      <c r="R309" s="166"/>
      <c r="S309" s="166"/>
      <c r="T309" s="167"/>
      <c r="AT309" s="163" t="s">
        <v>220</v>
      </c>
      <c r="AU309" s="163" t="s">
        <v>80</v>
      </c>
      <c r="AV309" s="13" t="s">
        <v>78</v>
      </c>
      <c r="AW309" s="13" t="s">
        <v>27</v>
      </c>
      <c r="AX309" s="13" t="s">
        <v>71</v>
      </c>
      <c r="AY309" s="163" t="s">
        <v>212</v>
      </c>
    </row>
    <row r="310" spans="1:65" s="14" customFormat="1">
      <c r="B310" s="168"/>
      <c r="D310" s="162" t="s">
        <v>220</v>
      </c>
      <c r="E310" s="169" t="s">
        <v>1</v>
      </c>
      <c r="F310" s="170" t="s">
        <v>1951</v>
      </c>
      <c r="H310" s="171">
        <v>15.2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37.9" customHeight="1">
      <c r="A311" s="30"/>
      <c r="B311" s="147"/>
      <c r="C311" s="148" t="s">
        <v>459</v>
      </c>
      <c r="D311" s="148" t="s">
        <v>214</v>
      </c>
      <c r="E311" s="149" t="s">
        <v>719</v>
      </c>
      <c r="F311" s="150" t="s">
        <v>720</v>
      </c>
      <c r="G311" s="151" t="s">
        <v>217</v>
      </c>
      <c r="H311" s="152">
        <v>12</v>
      </c>
      <c r="I311" s="153"/>
      <c r="J311" s="153">
        <f>ROUND(I311*H311,2)</f>
        <v>0</v>
      </c>
      <c r="K311" s="154"/>
      <c r="L311" s="31"/>
      <c r="M311" s="155" t="s">
        <v>1</v>
      </c>
      <c r="N311" s="156" t="s">
        <v>36</v>
      </c>
      <c r="O311" s="157">
        <v>2.7E-2</v>
      </c>
      <c r="P311" s="157">
        <f>O311*H311</f>
        <v>0.32400000000000001</v>
      </c>
      <c r="Q311" s="157">
        <v>0</v>
      </c>
      <c r="R311" s="157">
        <f>Q311*H311</f>
        <v>0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218</v>
      </c>
      <c r="BM311" s="159" t="s">
        <v>721</v>
      </c>
    </row>
    <row r="312" spans="1:65" s="13" customFormat="1">
      <c r="B312" s="161"/>
      <c r="D312" s="162" t="s">
        <v>220</v>
      </c>
      <c r="E312" s="163" t="s">
        <v>1</v>
      </c>
      <c r="F312" s="164" t="s">
        <v>637</v>
      </c>
      <c r="H312" s="163" t="s">
        <v>1</v>
      </c>
      <c r="L312" s="161"/>
      <c r="M312" s="165"/>
      <c r="N312" s="166"/>
      <c r="O312" s="166"/>
      <c r="P312" s="166"/>
      <c r="Q312" s="166"/>
      <c r="R312" s="166"/>
      <c r="S312" s="166"/>
      <c r="T312" s="167"/>
      <c r="AT312" s="163" t="s">
        <v>220</v>
      </c>
      <c r="AU312" s="163" t="s">
        <v>80</v>
      </c>
      <c r="AV312" s="13" t="s">
        <v>78</v>
      </c>
      <c r="AW312" s="13" t="s">
        <v>27</v>
      </c>
      <c r="AX312" s="13" t="s">
        <v>71</v>
      </c>
      <c r="AY312" s="163" t="s">
        <v>212</v>
      </c>
    </row>
    <row r="313" spans="1:65" s="14" customFormat="1">
      <c r="B313" s="168"/>
      <c r="D313" s="162" t="s">
        <v>220</v>
      </c>
      <c r="E313" s="169" t="s">
        <v>1</v>
      </c>
      <c r="F313" s="170" t="s">
        <v>1946</v>
      </c>
      <c r="H313" s="171">
        <v>12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27</v>
      </c>
      <c r="AX313" s="14" t="s">
        <v>71</v>
      </c>
      <c r="AY313" s="169" t="s">
        <v>212</v>
      </c>
    </row>
    <row r="314" spans="1:65" s="15" customFormat="1">
      <c r="B314" s="175"/>
      <c r="D314" s="162" t="s">
        <v>220</v>
      </c>
      <c r="E314" s="176" t="s">
        <v>1</v>
      </c>
      <c r="F314" s="177" t="s">
        <v>233</v>
      </c>
      <c r="H314" s="178">
        <v>12</v>
      </c>
      <c r="L314" s="175"/>
      <c r="M314" s="179"/>
      <c r="N314" s="180"/>
      <c r="O314" s="180"/>
      <c r="P314" s="180"/>
      <c r="Q314" s="180"/>
      <c r="R314" s="180"/>
      <c r="S314" s="180"/>
      <c r="T314" s="181"/>
      <c r="AT314" s="176" t="s">
        <v>220</v>
      </c>
      <c r="AU314" s="176" t="s">
        <v>80</v>
      </c>
      <c r="AV314" s="15" t="s">
        <v>218</v>
      </c>
      <c r="AW314" s="15" t="s">
        <v>27</v>
      </c>
      <c r="AX314" s="15" t="s">
        <v>78</v>
      </c>
      <c r="AY314" s="176" t="s">
        <v>212</v>
      </c>
    </row>
    <row r="315" spans="1:65" s="2" customFormat="1" ht="24.2" customHeight="1">
      <c r="A315" s="30"/>
      <c r="B315" s="147"/>
      <c r="C315" s="148" t="s">
        <v>463</v>
      </c>
      <c r="D315" s="148" t="s">
        <v>214</v>
      </c>
      <c r="E315" s="149" t="s">
        <v>397</v>
      </c>
      <c r="F315" s="150" t="s">
        <v>398</v>
      </c>
      <c r="G315" s="151" t="s">
        <v>217</v>
      </c>
      <c r="H315" s="152">
        <v>21.2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4.0000000000000001E-3</v>
      </c>
      <c r="P315" s="157">
        <f>O315*H315</f>
        <v>8.48E-2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399</v>
      </c>
    </row>
    <row r="316" spans="1:65" s="14" customFormat="1">
      <c r="B316" s="168"/>
      <c r="D316" s="162" t="s">
        <v>220</v>
      </c>
      <c r="E316" s="169" t="s">
        <v>1</v>
      </c>
      <c r="F316" s="170" t="s">
        <v>1941</v>
      </c>
      <c r="H316" s="171">
        <v>6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4" customFormat="1">
      <c r="B317" s="168"/>
      <c r="D317" s="162" t="s">
        <v>220</v>
      </c>
      <c r="E317" s="169" t="s">
        <v>1</v>
      </c>
      <c r="F317" s="170" t="s">
        <v>1951</v>
      </c>
      <c r="H317" s="171">
        <v>15.2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27</v>
      </c>
      <c r="AX317" s="14" t="s">
        <v>71</v>
      </c>
      <c r="AY317" s="169" t="s">
        <v>212</v>
      </c>
    </row>
    <row r="318" spans="1:65" s="15" customFormat="1">
      <c r="B318" s="175"/>
      <c r="D318" s="162" t="s">
        <v>220</v>
      </c>
      <c r="E318" s="176" t="s">
        <v>1</v>
      </c>
      <c r="F318" s="177" t="s">
        <v>233</v>
      </c>
      <c r="H318" s="178">
        <v>21.2</v>
      </c>
      <c r="L318" s="175"/>
      <c r="M318" s="179"/>
      <c r="N318" s="180"/>
      <c r="O318" s="180"/>
      <c r="P318" s="180"/>
      <c r="Q318" s="180"/>
      <c r="R318" s="180"/>
      <c r="S318" s="180"/>
      <c r="T318" s="181"/>
      <c r="AT318" s="176" t="s">
        <v>220</v>
      </c>
      <c r="AU318" s="176" t="s">
        <v>80</v>
      </c>
      <c r="AV318" s="15" t="s">
        <v>218</v>
      </c>
      <c r="AW318" s="15" t="s">
        <v>27</v>
      </c>
      <c r="AX318" s="15" t="s">
        <v>78</v>
      </c>
      <c r="AY318" s="176" t="s">
        <v>212</v>
      </c>
    </row>
    <row r="319" spans="1:65" s="2" customFormat="1" ht="24.2" customHeight="1">
      <c r="A319" s="30"/>
      <c r="B319" s="147"/>
      <c r="C319" s="148" t="s">
        <v>467</v>
      </c>
      <c r="D319" s="148" t="s">
        <v>214</v>
      </c>
      <c r="E319" s="149" t="s">
        <v>401</v>
      </c>
      <c r="F319" s="150" t="s">
        <v>402</v>
      </c>
      <c r="G319" s="151" t="s">
        <v>217</v>
      </c>
      <c r="H319" s="152">
        <v>36.6</v>
      </c>
      <c r="I319" s="153"/>
      <c r="J319" s="153">
        <f>ROUND(I319*H319,2)</f>
        <v>0</v>
      </c>
      <c r="K319" s="154"/>
      <c r="L319" s="31"/>
      <c r="M319" s="155" t="s">
        <v>1</v>
      </c>
      <c r="N319" s="156" t="s">
        <v>36</v>
      </c>
      <c r="O319" s="157">
        <v>2E-3</v>
      </c>
      <c r="P319" s="157">
        <f>O319*H319</f>
        <v>7.3200000000000001E-2</v>
      </c>
      <c r="Q319" s="157">
        <v>0</v>
      </c>
      <c r="R319" s="157">
        <f>Q319*H319</f>
        <v>0</v>
      </c>
      <c r="S319" s="157">
        <v>0</v>
      </c>
      <c r="T319" s="158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9" t="s">
        <v>218</v>
      </c>
      <c r="AT319" s="159" t="s">
        <v>214</v>
      </c>
      <c r="AU319" s="159" t="s">
        <v>80</v>
      </c>
      <c r="AY319" s="18" t="s">
        <v>212</v>
      </c>
      <c r="BE319" s="160">
        <f>IF(N319="základní",J319,0)</f>
        <v>0</v>
      </c>
      <c r="BF319" s="160">
        <f>IF(N319="snížená",J319,0)</f>
        <v>0</v>
      </c>
      <c r="BG319" s="160">
        <f>IF(N319="zákl. přenesená",J319,0)</f>
        <v>0</v>
      </c>
      <c r="BH319" s="160">
        <f>IF(N319="sníž. přenesená",J319,0)</f>
        <v>0</v>
      </c>
      <c r="BI319" s="160">
        <f>IF(N319="nulová",J319,0)</f>
        <v>0</v>
      </c>
      <c r="BJ319" s="18" t="s">
        <v>78</v>
      </c>
      <c r="BK319" s="160">
        <f>ROUND(I319*H319,2)</f>
        <v>0</v>
      </c>
      <c r="BL319" s="18" t="s">
        <v>218</v>
      </c>
      <c r="BM319" s="159" t="s">
        <v>403</v>
      </c>
    </row>
    <row r="320" spans="1:65" s="13" customFormat="1">
      <c r="B320" s="161"/>
      <c r="D320" s="162" t="s">
        <v>220</v>
      </c>
      <c r="E320" s="163" t="s">
        <v>1</v>
      </c>
      <c r="F320" s="164" t="s">
        <v>653</v>
      </c>
      <c r="H320" s="163" t="s">
        <v>1</v>
      </c>
      <c r="L320" s="161"/>
      <c r="M320" s="165"/>
      <c r="N320" s="166"/>
      <c r="O320" s="166"/>
      <c r="P320" s="166"/>
      <c r="Q320" s="166"/>
      <c r="R320" s="166"/>
      <c r="S320" s="166"/>
      <c r="T320" s="167"/>
      <c r="AT320" s="163" t="s">
        <v>220</v>
      </c>
      <c r="AU320" s="163" t="s">
        <v>80</v>
      </c>
      <c r="AV320" s="13" t="s">
        <v>78</v>
      </c>
      <c r="AW320" s="13" t="s">
        <v>27</v>
      </c>
      <c r="AX320" s="13" t="s">
        <v>71</v>
      </c>
      <c r="AY320" s="163" t="s">
        <v>212</v>
      </c>
    </row>
    <row r="321" spans="1:65" s="14" customFormat="1">
      <c r="B321" s="168"/>
      <c r="D321" s="162" t="s">
        <v>220</v>
      </c>
      <c r="E321" s="169" t="s">
        <v>1</v>
      </c>
      <c r="F321" s="170" t="s">
        <v>1952</v>
      </c>
      <c r="H321" s="171">
        <v>21.6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220</v>
      </c>
      <c r="AU321" s="169" t="s">
        <v>80</v>
      </c>
      <c r="AV321" s="14" t="s">
        <v>80</v>
      </c>
      <c r="AW321" s="14" t="s">
        <v>27</v>
      </c>
      <c r="AX321" s="14" t="s">
        <v>71</v>
      </c>
      <c r="AY321" s="169" t="s">
        <v>212</v>
      </c>
    </row>
    <row r="322" spans="1:65" s="13" customFormat="1">
      <c r="B322" s="161"/>
      <c r="D322" s="162" t="s">
        <v>220</v>
      </c>
      <c r="E322" s="163" t="s">
        <v>1</v>
      </c>
      <c r="F322" s="164" t="s">
        <v>1953</v>
      </c>
      <c r="H322" s="163" t="s">
        <v>1</v>
      </c>
      <c r="L322" s="161"/>
      <c r="M322" s="165"/>
      <c r="N322" s="166"/>
      <c r="O322" s="166"/>
      <c r="P322" s="166"/>
      <c r="Q322" s="166"/>
      <c r="R322" s="166"/>
      <c r="S322" s="166"/>
      <c r="T322" s="167"/>
      <c r="AT322" s="163" t="s">
        <v>220</v>
      </c>
      <c r="AU322" s="163" t="s">
        <v>80</v>
      </c>
      <c r="AV322" s="13" t="s">
        <v>78</v>
      </c>
      <c r="AW322" s="13" t="s">
        <v>27</v>
      </c>
      <c r="AX322" s="13" t="s">
        <v>71</v>
      </c>
      <c r="AY322" s="163" t="s">
        <v>212</v>
      </c>
    </row>
    <row r="323" spans="1:65" s="14" customFormat="1">
      <c r="B323" s="168"/>
      <c r="D323" s="162" t="s">
        <v>220</v>
      </c>
      <c r="E323" s="169" t="s">
        <v>1</v>
      </c>
      <c r="F323" s="170" t="s">
        <v>1954</v>
      </c>
      <c r="H323" s="171">
        <v>15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71</v>
      </c>
      <c r="AY323" s="169" t="s">
        <v>212</v>
      </c>
    </row>
    <row r="324" spans="1:65" s="15" customFormat="1">
      <c r="B324" s="175"/>
      <c r="D324" s="162" t="s">
        <v>220</v>
      </c>
      <c r="E324" s="176" t="s">
        <v>1</v>
      </c>
      <c r="F324" s="177" t="s">
        <v>233</v>
      </c>
      <c r="H324" s="178">
        <v>36.6</v>
      </c>
      <c r="L324" s="175"/>
      <c r="M324" s="179"/>
      <c r="N324" s="180"/>
      <c r="O324" s="180"/>
      <c r="P324" s="180"/>
      <c r="Q324" s="180"/>
      <c r="R324" s="180"/>
      <c r="S324" s="180"/>
      <c r="T324" s="181"/>
      <c r="AT324" s="176" t="s">
        <v>220</v>
      </c>
      <c r="AU324" s="176" t="s">
        <v>80</v>
      </c>
      <c r="AV324" s="15" t="s">
        <v>218</v>
      </c>
      <c r="AW324" s="15" t="s">
        <v>27</v>
      </c>
      <c r="AX324" s="15" t="s">
        <v>78</v>
      </c>
      <c r="AY324" s="176" t="s">
        <v>212</v>
      </c>
    </row>
    <row r="325" spans="1:65" s="2" customFormat="1" ht="44.25" customHeight="1">
      <c r="A325" s="30"/>
      <c r="B325" s="147"/>
      <c r="C325" s="148" t="s">
        <v>472</v>
      </c>
      <c r="D325" s="148" t="s">
        <v>214</v>
      </c>
      <c r="E325" s="149" t="s">
        <v>405</v>
      </c>
      <c r="F325" s="150" t="s">
        <v>406</v>
      </c>
      <c r="G325" s="151" t="s">
        <v>217</v>
      </c>
      <c r="H325" s="152">
        <v>21</v>
      </c>
      <c r="I325" s="153"/>
      <c r="J325" s="153">
        <f>ROUND(I325*H325,2)</f>
        <v>0</v>
      </c>
      <c r="K325" s="154"/>
      <c r="L325" s="31"/>
      <c r="M325" s="155" t="s">
        <v>1</v>
      </c>
      <c r="N325" s="156" t="s">
        <v>36</v>
      </c>
      <c r="O325" s="157">
        <v>1.2999999999999999E-2</v>
      </c>
      <c r="P325" s="157">
        <f>O325*H325</f>
        <v>0.27299999999999996</v>
      </c>
      <c r="Q325" s="157">
        <v>0</v>
      </c>
      <c r="R325" s="157">
        <f>Q325*H325</f>
        <v>0</v>
      </c>
      <c r="S325" s="157">
        <v>0</v>
      </c>
      <c r="T325" s="158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218</v>
      </c>
      <c r="AT325" s="159" t="s">
        <v>214</v>
      </c>
      <c r="AU325" s="159" t="s">
        <v>80</v>
      </c>
      <c r="AY325" s="18" t="s">
        <v>212</v>
      </c>
      <c r="BE325" s="160">
        <f>IF(N325="základní",J325,0)</f>
        <v>0</v>
      </c>
      <c r="BF325" s="160">
        <f>IF(N325="snížená",J325,0)</f>
        <v>0</v>
      </c>
      <c r="BG325" s="160">
        <f>IF(N325="zákl. přenesená",J325,0)</f>
        <v>0</v>
      </c>
      <c r="BH325" s="160">
        <f>IF(N325="sníž. přenesená",J325,0)</f>
        <v>0</v>
      </c>
      <c r="BI325" s="160">
        <f>IF(N325="nulová",J325,0)</f>
        <v>0</v>
      </c>
      <c r="BJ325" s="18" t="s">
        <v>78</v>
      </c>
      <c r="BK325" s="160">
        <f>ROUND(I325*H325,2)</f>
        <v>0</v>
      </c>
      <c r="BL325" s="18" t="s">
        <v>218</v>
      </c>
      <c r="BM325" s="159" t="s">
        <v>2027</v>
      </c>
    </row>
    <row r="326" spans="1:65" s="14" customFormat="1">
      <c r="B326" s="168"/>
      <c r="D326" s="162" t="s">
        <v>220</v>
      </c>
      <c r="E326" s="169" t="s">
        <v>1</v>
      </c>
      <c r="F326" s="170" t="s">
        <v>2024</v>
      </c>
      <c r="H326" s="171">
        <v>21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220</v>
      </c>
      <c r="AU326" s="169" t="s">
        <v>80</v>
      </c>
      <c r="AV326" s="14" t="s">
        <v>80</v>
      </c>
      <c r="AW326" s="14" t="s">
        <v>27</v>
      </c>
      <c r="AX326" s="14" t="s">
        <v>78</v>
      </c>
      <c r="AY326" s="169" t="s">
        <v>212</v>
      </c>
    </row>
    <row r="327" spans="1:65" s="2" customFormat="1" ht="44.25" customHeight="1">
      <c r="A327" s="30"/>
      <c r="B327" s="147"/>
      <c r="C327" s="148" t="s">
        <v>476</v>
      </c>
      <c r="D327" s="148" t="s">
        <v>214</v>
      </c>
      <c r="E327" s="149" t="s">
        <v>722</v>
      </c>
      <c r="F327" s="150" t="s">
        <v>723</v>
      </c>
      <c r="G327" s="151" t="s">
        <v>217</v>
      </c>
      <c r="H327" s="152">
        <v>21.6</v>
      </c>
      <c r="I327" s="153"/>
      <c r="J327" s="153">
        <f>ROUND(I327*H327,2)</f>
        <v>0</v>
      </c>
      <c r="K327" s="154"/>
      <c r="L327" s="31"/>
      <c r="M327" s="155" t="s">
        <v>1</v>
      </c>
      <c r="N327" s="156" t="s">
        <v>36</v>
      </c>
      <c r="O327" s="157">
        <v>1.6E-2</v>
      </c>
      <c r="P327" s="157">
        <f>O327*H327</f>
        <v>0.34560000000000002</v>
      </c>
      <c r="Q327" s="157">
        <v>0</v>
      </c>
      <c r="R327" s="157">
        <f>Q327*H327</f>
        <v>0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218</v>
      </c>
      <c r="AT327" s="159" t="s">
        <v>214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724</v>
      </c>
    </row>
    <row r="328" spans="1:65" s="13" customFormat="1">
      <c r="B328" s="161"/>
      <c r="D328" s="162" t="s">
        <v>220</v>
      </c>
      <c r="E328" s="163" t="s">
        <v>1</v>
      </c>
      <c r="F328" s="164" t="s">
        <v>653</v>
      </c>
      <c r="H328" s="163" t="s">
        <v>1</v>
      </c>
      <c r="L328" s="161"/>
      <c r="M328" s="165"/>
      <c r="N328" s="166"/>
      <c r="O328" s="166"/>
      <c r="P328" s="166"/>
      <c r="Q328" s="166"/>
      <c r="R328" s="166"/>
      <c r="S328" s="166"/>
      <c r="T328" s="167"/>
      <c r="AT328" s="163" t="s">
        <v>220</v>
      </c>
      <c r="AU328" s="163" t="s">
        <v>80</v>
      </c>
      <c r="AV328" s="13" t="s">
        <v>78</v>
      </c>
      <c r="AW328" s="13" t="s">
        <v>27</v>
      </c>
      <c r="AX328" s="13" t="s">
        <v>71</v>
      </c>
      <c r="AY328" s="163" t="s">
        <v>212</v>
      </c>
    </row>
    <row r="329" spans="1:65" s="14" customFormat="1">
      <c r="B329" s="168"/>
      <c r="D329" s="162" t="s">
        <v>220</v>
      </c>
      <c r="E329" s="169" t="s">
        <v>1</v>
      </c>
      <c r="F329" s="170" t="s">
        <v>1952</v>
      </c>
      <c r="H329" s="171">
        <v>21.6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220</v>
      </c>
      <c r="AU329" s="169" t="s">
        <v>80</v>
      </c>
      <c r="AV329" s="14" t="s">
        <v>80</v>
      </c>
      <c r="AW329" s="14" t="s">
        <v>27</v>
      </c>
      <c r="AX329" s="14" t="s">
        <v>71</v>
      </c>
      <c r="AY329" s="169" t="s">
        <v>212</v>
      </c>
    </row>
    <row r="330" spans="1:65" s="15" customFormat="1">
      <c r="B330" s="175"/>
      <c r="D330" s="162" t="s">
        <v>220</v>
      </c>
      <c r="E330" s="176" t="s">
        <v>1</v>
      </c>
      <c r="F330" s="177" t="s">
        <v>233</v>
      </c>
      <c r="H330" s="178">
        <v>21.6</v>
      </c>
      <c r="L330" s="175"/>
      <c r="M330" s="179"/>
      <c r="N330" s="180"/>
      <c r="O330" s="180"/>
      <c r="P330" s="180"/>
      <c r="Q330" s="180"/>
      <c r="R330" s="180"/>
      <c r="S330" s="180"/>
      <c r="T330" s="181"/>
      <c r="AT330" s="176" t="s">
        <v>220</v>
      </c>
      <c r="AU330" s="176" t="s">
        <v>80</v>
      </c>
      <c r="AV330" s="15" t="s">
        <v>218</v>
      </c>
      <c r="AW330" s="15" t="s">
        <v>27</v>
      </c>
      <c r="AX330" s="15" t="s">
        <v>78</v>
      </c>
      <c r="AY330" s="176" t="s">
        <v>212</v>
      </c>
    </row>
    <row r="331" spans="1:65" s="2" customFormat="1" ht="44.25" customHeight="1">
      <c r="A331" s="30"/>
      <c r="B331" s="147"/>
      <c r="C331" s="148" t="s">
        <v>480</v>
      </c>
      <c r="D331" s="148" t="s">
        <v>214</v>
      </c>
      <c r="E331" s="149" t="s">
        <v>725</v>
      </c>
      <c r="F331" s="150" t="s">
        <v>726</v>
      </c>
      <c r="G331" s="151" t="s">
        <v>217</v>
      </c>
      <c r="H331" s="152">
        <v>18.399999999999999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0.09</v>
      </c>
      <c r="P331" s="157">
        <f>O331*H331</f>
        <v>1.6559999999999999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727</v>
      </c>
    </row>
    <row r="332" spans="1:65" s="13" customFormat="1">
      <c r="B332" s="161"/>
      <c r="D332" s="162" t="s">
        <v>220</v>
      </c>
      <c r="E332" s="163" t="s">
        <v>1</v>
      </c>
      <c r="F332" s="164" t="s">
        <v>644</v>
      </c>
      <c r="H332" s="163" t="s">
        <v>1</v>
      </c>
      <c r="L332" s="161"/>
      <c r="M332" s="165"/>
      <c r="N332" s="166"/>
      <c r="O332" s="166"/>
      <c r="P332" s="166"/>
      <c r="Q332" s="166"/>
      <c r="R332" s="166"/>
      <c r="S332" s="166"/>
      <c r="T332" s="167"/>
      <c r="AT332" s="163" t="s">
        <v>220</v>
      </c>
      <c r="AU332" s="163" t="s">
        <v>80</v>
      </c>
      <c r="AV332" s="13" t="s">
        <v>78</v>
      </c>
      <c r="AW332" s="13" t="s">
        <v>27</v>
      </c>
      <c r="AX332" s="13" t="s">
        <v>71</v>
      </c>
      <c r="AY332" s="163" t="s">
        <v>212</v>
      </c>
    </row>
    <row r="333" spans="1:65" s="14" customFormat="1">
      <c r="B333" s="168"/>
      <c r="D333" s="162" t="s">
        <v>220</v>
      </c>
      <c r="E333" s="169" t="s">
        <v>1</v>
      </c>
      <c r="F333" s="170" t="s">
        <v>1950</v>
      </c>
      <c r="H333" s="171">
        <v>18.399999999999999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220</v>
      </c>
      <c r="AU333" s="169" t="s">
        <v>80</v>
      </c>
      <c r="AV333" s="14" t="s">
        <v>80</v>
      </c>
      <c r="AW333" s="14" t="s">
        <v>27</v>
      </c>
      <c r="AX333" s="14" t="s">
        <v>78</v>
      </c>
      <c r="AY333" s="169" t="s">
        <v>212</v>
      </c>
    </row>
    <row r="334" spans="1:65" s="2" customFormat="1" ht="24.2" customHeight="1">
      <c r="A334" s="30"/>
      <c r="B334" s="147"/>
      <c r="C334" s="148" t="s">
        <v>484</v>
      </c>
      <c r="D334" s="148" t="s">
        <v>214</v>
      </c>
      <c r="E334" s="149" t="s">
        <v>409</v>
      </c>
      <c r="F334" s="150" t="s">
        <v>410</v>
      </c>
      <c r="G334" s="151" t="s">
        <v>249</v>
      </c>
      <c r="H334" s="152">
        <v>34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4.5999999999999999E-2</v>
      </c>
      <c r="P334" s="157">
        <f>O334*H334</f>
        <v>1.5640000000000001</v>
      </c>
      <c r="Q334" s="157">
        <v>3.5999999999999999E-3</v>
      </c>
      <c r="R334" s="157">
        <f>Q334*H334</f>
        <v>0.12239999999999999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728</v>
      </c>
    </row>
    <row r="335" spans="1:65" s="14" customFormat="1">
      <c r="B335" s="168"/>
      <c r="D335" s="162" t="s">
        <v>220</v>
      </c>
      <c r="E335" s="169" t="s">
        <v>1</v>
      </c>
      <c r="F335" s="170" t="s">
        <v>2028</v>
      </c>
      <c r="H335" s="171">
        <v>16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220</v>
      </c>
      <c r="AU335" s="169" t="s">
        <v>80</v>
      </c>
      <c r="AV335" s="14" t="s">
        <v>80</v>
      </c>
      <c r="AW335" s="14" t="s">
        <v>27</v>
      </c>
      <c r="AX335" s="14" t="s">
        <v>71</v>
      </c>
      <c r="AY335" s="169" t="s">
        <v>212</v>
      </c>
    </row>
    <row r="336" spans="1:65" s="14" customFormat="1">
      <c r="B336" s="168"/>
      <c r="D336" s="162" t="s">
        <v>220</v>
      </c>
      <c r="E336" s="169" t="s">
        <v>1</v>
      </c>
      <c r="F336" s="170" t="s">
        <v>2029</v>
      </c>
      <c r="H336" s="171">
        <v>18</v>
      </c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220</v>
      </c>
      <c r="AU336" s="169" t="s">
        <v>80</v>
      </c>
      <c r="AV336" s="14" t="s">
        <v>80</v>
      </c>
      <c r="AW336" s="14" t="s">
        <v>27</v>
      </c>
      <c r="AX336" s="14" t="s">
        <v>71</v>
      </c>
      <c r="AY336" s="169" t="s">
        <v>212</v>
      </c>
    </row>
    <row r="337" spans="1:65" s="15" customFormat="1">
      <c r="B337" s="175"/>
      <c r="D337" s="162" t="s">
        <v>220</v>
      </c>
      <c r="E337" s="176" t="s">
        <v>1</v>
      </c>
      <c r="F337" s="177" t="s">
        <v>233</v>
      </c>
      <c r="H337" s="178">
        <v>34</v>
      </c>
      <c r="L337" s="175"/>
      <c r="M337" s="179"/>
      <c r="N337" s="180"/>
      <c r="O337" s="180"/>
      <c r="P337" s="180"/>
      <c r="Q337" s="180"/>
      <c r="R337" s="180"/>
      <c r="S337" s="180"/>
      <c r="T337" s="181"/>
      <c r="AT337" s="176" t="s">
        <v>220</v>
      </c>
      <c r="AU337" s="176" t="s">
        <v>80</v>
      </c>
      <c r="AV337" s="15" t="s">
        <v>218</v>
      </c>
      <c r="AW337" s="15" t="s">
        <v>27</v>
      </c>
      <c r="AX337" s="15" t="s">
        <v>78</v>
      </c>
      <c r="AY337" s="176" t="s">
        <v>212</v>
      </c>
    </row>
    <row r="338" spans="1:65" s="12" customFormat="1" ht="22.9" customHeight="1">
      <c r="B338" s="135"/>
      <c r="D338" s="136" t="s">
        <v>70</v>
      </c>
      <c r="E338" s="145" t="s">
        <v>252</v>
      </c>
      <c r="F338" s="145" t="s">
        <v>413</v>
      </c>
      <c r="J338" s="146">
        <f>BK338</f>
        <v>0</v>
      </c>
      <c r="L338" s="135"/>
      <c r="M338" s="139"/>
      <c r="N338" s="140"/>
      <c r="O338" s="140"/>
      <c r="P338" s="141">
        <f>SUM(P339:P377)</f>
        <v>368.99284</v>
      </c>
      <c r="Q338" s="140"/>
      <c r="R338" s="141">
        <f>SUM(R339:R377)</f>
        <v>5.8809143200000005</v>
      </c>
      <c r="S338" s="140"/>
      <c r="T338" s="142">
        <f>SUM(T339:T377)</f>
        <v>0</v>
      </c>
      <c r="AR338" s="136" t="s">
        <v>78</v>
      </c>
      <c r="AT338" s="143" t="s">
        <v>70</v>
      </c>
      <c r="AU338" s="143" t="s">
        <v>78</v>
      </c>
      <c r="AY338" s="136" t="s">
        <v>212</v>
      </c>
      <c r="BK338" s="144">
        <f>SUM(BK339:BK377)</f>
        <v>0</v>
      </c>
    </row>
    <row r="339" spans="1:65" s="2" customFormat="1" ht="44.25" customHeight="1">
      <c r="A339" s="30"/>
      <c r="B339" s="147"/>
      <c r="C339" s="148" t="s">
        <v>488</v>
      </c>
      <c r="D339" s="148" t="s">
        <v>214</v>
      </c>
      <c r="E339" s="149" t="s">
        <v>1877</v>
      </c>
      <c r="F339" s="150" t="s">
        <v>1878</v>
      </c>
      <c r="G339" s="151" t="s">
        <v>249</v>
      </c>
      <c r="H339" s="152">
        <v>420.8</v>
      </c>
      <c r="I339" s="153"/>
      <c r="J339" s="153">
        <f t="shared" ref="J339:J373" si="0">ROUND(I339*H339,2)</f>
        <v>0</v>
      </c>
      <c r="K339" s="154"/>
      <c r="L339" s="31"/>
      <c r="M339" s="155" t="s">
        <v>1</v>
      </c>
      <c r="N339" s="156" t="s">
        <v>36</v>
      </c>
      <c r="O339" s="157">
        <v>0.313</v>
      </c>
      <c r="P339" s="157">
        <f t="shared" ref="P339:P373" si="1">O339*H339</f>
        <v>131.71039999999999</v>
      </c>
      <c r="Q339" s="157">
        <v>0</v>
      </c>
      <c r="R339" s="157">
        <f t="shared" ref="R339:R373" si="2">Q339*H339</f>
        <v>0</v>
      </c>
      <c r="S339" s="157">
        <v>0</v>
      </c>
      <c r="T339" s="158">
        <f t="shared" ref="T339:T373" si="3"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 t="shared" ref="BE339:BE373" si="4">IF(N339="základní",J339,0)</f>
        <v>0</v>
      </c>
      <c r="BF339" s="160">
        <f t="shared" ref="BF339:BF373" si="5">IF(N339="snížená",J339,0)</f>
        <v>0</v>
      </c>
      <c r="BG339" s="160">
        <f t="shared" ref="BG339:BG373" si="6">IF(N339="zákl. přenesená",J339,0)</f>
        <v>0</v>
      </c>
      <c r="BH339" s="160">
        <f t="shared" ref="BH339:BH373" si="7">IF(N339="sníž. přenesená",J339,0)</f>
        <v>0</v>
      </c>
      <c r="BI339" s="160">
        <f t="shared" ref="BI339:BI373" si="8">IF(N339="nulová",J339,0)</f>
        <v>0</v>
      </c>
      <c r="BJ339" s="18" t="s">
        <v>78</v>
      </c>
      <c r="BK339" s="160">
        <f t="shared" ref="BK339:BK373" si="9">ROUND(I339*H339,2)</f>
        <v>0</v>
      </c>
      <c r="BL339" s="18" t="s">
        <v>218</v>
      </c>
      <c r="BM339" s="159" t="s">
        <v>2030</v>
      </c>
    </row>
    <row r="340" spans="1:65" s="2" customFormat="1" ht="24.2" customHeight="1">
      <c r="A340" s="30"/>
      <c r="B340" s="147"/>
      <c r="C340" s="182" t="s">
        <v>492</v>
      </c>
      <c r="D340" s="182" t="s">
        <v>311</v>
      </c>
      <c r="E340" s="183" t="s">
        <v>1880</v>
      </c>
      <c r="F340" s="184" t="s">
        <v>2031</v>
      </c>
      <c r="G340" s="185" t="s">
        <v>249</v>
      </c>
      <c r="H340" s="186">
        <v>427.11599999999999</v>
      </c>
      <c r="I340" s="187"/>
      <c r="J340" s="187">
        <f t="shared" si="0"/>
        <v>0</v>
      </c>
      <c r="K340" s="188"/>
      <c r="L340" s="189"/>
      <c r="M340" s="190" t="s">
        <v>1</v>
      </c>
      <c r="N340" s="191" t="s">
        <v>36</v>
      </c>
      <c r="O340" s="157">
        <v>0</v>
      </c>
      <c r="P340" s="157">
        <f t="shared" si="1"/>
        <v>0</v>
      </c>
      <c r="Q340" s="157">
        <v>2.1199999999999999E-3</v>
      </c>
      <c r="R340" s="157">
        <f t="shared" si="2"/>
        <v>0.90548591999999994</v>
      </c>
      <c r="S340" s="157">
        <v>0</v>
      </c>
      <c r="T340" s="158">
        <f t="shared" si="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9" t="s">
        <v>252</v>
      </c>
      <c r="AT340" s="159" t="s">
        <v>311</v>
      </c>
      <c r="AU340" s="159" t="s">
        <v>80</v>
      </c>
      <c r="AY340" s="18" t="s">
        <v>212</v>
      </c>
      <c r="BE340" s="160">
        <f t="shared" si="4"/>
        <v>0</v>
      </c>
      <c r="BF340" s="160">
        <f t="shared" si="5"/>
        <v>0</v>
      </c>
      <c r="BG340" s="160">
        <f t="shared" si="6"/>
        <v>0</v>
      </c>
      <c r="BH340" s="160">
        <f t="shared" si="7"/>
        <v>0</v>
      </c>
      <c r="BI340" s="160">
        <f t="shared" si="8"/>
        <v>0</v>
      </c>
      <c r="BJ340" s="18" t="s">
        <v>78</v>
      </c>
      <c r="BK340" s="160">
        <f t="shared" si="9"/>
        <v>0</v>
      </c>
      <c r="BL340" s="18" t="s">
        <v>218</v>
      </c>
      <c r="BM340" s="159" t="s">
        <v>2032</v>
      </c>
    </row>
    <row r="341" spans="1:65" s="2" customFormat="1" ht="44.25" customHeight="1">
      <c r="A341" s="30"/>
      <c r="B341" s="147"/>
      <c r="C341" s="148" t="s">
        <v>496</v>
      </c>
      <c r="D341" s="148" t="s">
        <v>214</v>
      </c>
      <c r="E341" s="149" t="s">
        <v>751</v>
      </c>
      <c r="F341" s="150" t="s">
        <v>752</v>
      </c>
      <c r="G341" s="151" t="s">
        <v>364</v>
      </c>
      <c r="H341" s="152">
        <v>21</v>
      </c>
      <c r="I341" s="153"/>
      <c r="J341" s="153">
        <f t="shared" si="0"/>
        <v>0</v>
      </c>
      <c r="K341" s="154"/>
      <c r="L341" s="31"/>
      <c r="M341" s="155" t="s">
        <v>1</v>
      </c>
      <c r="N341" s="156" t="s">
        <v>36</v>
      </c>
      <c r="O341" s="157">
        <v>0.94699999999999995</v>
      </c>
      <c r="P341" s="157">
        <f t="shared" si="1"/>
        <v>19.887</v>
      </c>
      <c r="Q341" s="157">
        <v>0</v>
      </c>
      <c r="R341" s="157">
        <f t="shared" si="2"/>
        <v>0</v>
      </c>
      <c r="S341" s="157">
        <v>0</v>
      </c>
      <c r="T341" s="158">
        <f t="shared" si="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218</v>
      </c>
      <c r="AT341" s="159" t="s">
        <v>214</v>
      </c>
      <c r="AU341" s="159" t="s">
        <v>80</v>
      </c>
      <c r="AY341" s="18" t="s">
        <v>212</v>
      </c>
      <c r="BE341" s="160">
        <f t="shared" si="4"/>
        <v>0</v>
      </c>
      <c r="BF341" s="160">
        <f t="shared" si="5"/>
        <v>0</v>
      </c>
      <c r="BG341" s="160">
        <f t="shared" si="6"/>
        <v>0</v>
      </c>
      <c r="BH341" s="160">
        <f t="shared" si="7"/>
        <v>0</v>
      </c>
      <c r="BI341" s="160">
        <f t="shared" si="8"/>
        <v>0</v>
      </c>
      <c r="BJ341" s="18" t="s">
        <v>78</v>
      </c>
      <c r="BK341" s="160">
        <f t="shared" si="9"/>
        <v>0</v>
      </c>
      <c r="BL341" s="18" t="s">
        <v>218</v>
      </c>
      <c r="BM341" s="159" t="s">
        <v>2033</v>
      </c>
    </row>
    <row r="342" spans="1:65" s="2" customFormat="1" ht="16.5" customHeight="1">
      <c r="A342" s="30"/>
      <c r="B342" s="147"/>
      <c r="C342" s="182" t="s">
        <v>501</v>
      </c>
      <c r="D342" s="182" t="s">
        <v>311</v>
      </c>
      <c r="E342" s="183" t="s">
        <v>1884</v>
      </c>
      <c r="F342" s="184" t="s">
        <v>1885</v>
      </c>
      <c r="G342" s="185" t="s">
        <v>364</v>
      </c>
      <c r="H342" s="186">
        <v>5</v>
      </c>
      <c r="I342" s="187"/>
      <c r="J342" s="187">
        <f t="shared" si="0"/>
        <v>0</v>
      </c>
      <c r="K342" s="188"/>
      <c r="L342" s="189"/>
      <c r="M342" s="190" t="s">
        <v>1</v>
      </c>
      <c r="N342" s="191" t="s">
        <v>36</v>
      </c>
      <c r="O342" s="157">
        <v>0</v>
      </c>
      <c r="P342" s="157">
        <f t="shared" si="1"/>
        <v>0</v>
      </c>
      <c r="Q342" s="157">
        <v>2.9999999999999997E-4</v>
      </c>
      <c r="R342" s="157">
        <f t="shared" si="2"/>
        <v>1.4999999999999998E-3</v>
      </c>
      <c r="S342" s="157">
        <v>0</v>
      </c>
      <c r="T342" s="158">
        <f t="shared" si="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252</v>
      </c>
      <c r="AT342" s="159" t="s">
        <v>311</v>
      </c>
      <c r="AU342" s="159" t="s">
        <v>80</v>
      </c>
      <c r="AY342" s="18" t="s">
        <v>212</v>
      </c>
      <c r="BE342" s="160">
        <f t="shared" si="4"/>
        <v>0</v>
      </c>
      <c r="BF342" s="160">
        <f t="shared" si="5"/>
        <v>0</v>
      </c>
      <c r="BG342" s="160">
        <f t="shared" si="6"/>
        <v>0</v>
      </c>
      <c r="BH342" s="160">
        <f t="shared" si="7"/>
        <v>0</v>
      </c>
      <c r="BI342" s="160">
        <f t="shared" si="8"/>
        <v>0</v>
      </c>
      <c r="BJ342" s="18" t="s">
        <v>78</v>
      </c>
      <c r="BK342" s="160">
        <f t="shared" si="9"/>
        <v>0</v>
      </c>
      <c r="BL342" s="18" t="s">
        <v>218</v>
      </c>
      <c r="BM342" s="159" t="s">
        <v>2034</v>
      </c>
    </row>
    <row r="343" spans="1:65" s="2" customFormat="1" ht="16.5" customHeight="1">
      <c r="A343" s="30"/>
      <c r="B343" s="147"/>
      <c r="C343" s="182" t="s">
        <v>505</v>
      </c>
      <c r="D343" s="182" t="s">
        <v>311</v>
      </c>
      <c r="E343" s="183" t="s">
        <v>2035</v>
      </c>
      <c r="F343" s="184" t="s">
        <v>2036</v>
      </c>
      <c r="G343" s="185" t="s">
        <v>364</v>
      </c>
      <c r="H343" s="186">
        <v>2</v>
      </c>
      <c r="I343" s="187"/>
      <c r="J343" s="187">
        <f t="shared" si="0"/>
        <v>0</v>
      </c>
      <c r="K343" s="188"/>
      <c r="L343" s="189"/>
      <c r="M343" s="190" t="s">
        <v>1</v>
      </c>
      <c r="N343" s="191" t="s">
        <v>36</v>
      </c>
      <c r="O343" s="157">
        <v>0</v>
      </c>
      <c r="P343" s="157">
        <f t="shared" si="1"/>
        <v>0</v>
      </c>
      <c r="Q343" s="157">
        <v>2.7999999999999998E-4</v>
      </c>
      <c r="R343" s="157">
        <f t="shared" si="2"/>
        <v>5.5999999999999995E-4</v>
      </c>
      <c r="S343" s="157">
        <v>0</v>
      </c>
      <c r="T343" s="158">
        <f t="shared" si="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252</v>
      </c>
      <c r="AT343" s="159" t="s">
        <v>311</v>
      </c>
      <c r="AU343" s="159" t="s">
        <v>80</v>
      </c>
      <c r="AY343" s="18" t="s">
        <v>212</v>
      </c>
      <c r="BE343" s="160">
        <f t="shared" si="4"/>
        <v>0</v>
      </c>
      <c r="BF343" s="160">
        <f t="shared" si="5"/>
        <v>0</v>
      </c>
      <c r="BG343" s="160">
        <f t="shared" si="6"/>
        <v>0</v>
      </c>
      <c r="BH343" s="160">
        <f t="shared" si="7"/>
        <v>0</v>
      </c>
      <c r="BI343" s="160">
        <f t="shared" si="8"/>
        <v>0</v>
      </c>
      <c r="BJ343" s="18" t="s">
        <v>78</v>
      </c>
      <c r="BK343" s="160">
        <f t="shared" si="9"/>
        <v>0</v>
      </c>
      <c r="BL343" s="18" t="s">
        <v>218</v>
      </c>
      <c r="BM343" s="159" t="s">
        <v>2037</v>
      </c>
    </row>
    <row r="344" spans="1:65" s="2" customFormat="1" ht="16.5" customHeight="1">
      <c r="A344" s="30"/>
      <c r="B344" s="147"/>
      <c r="C344" s="182" t="s">
        <v>510</v>
      </c>
      <c r="D344" s="182" t="s">
        <v>311</v>
      </c>
      <c r="E344" s="183" t="s">
        <v>1887</v>
      </c>
      <c r="F344" s="184" t="s">
        <v>1888</v>
      </c>
      <c r="G344" s="185" t="s">
        <v>364</v>
      </c>
      <c r="H344" s="186">
        <v>7</v>
      </c>
      <c r="I344" s="187"/>
      <c r="J344" s="187">
        <f t="shared" si="0"/>
        <v>0</v>
      </c>
      <c r="K344" s="188"/>
      <c r="L344" s="189"/>
      <c r="M344" s="190" t="s">
        <v>1</v>
      </c>
      <c r="N344" s="191" t="s">
        <v>36</v>
      </c>
      <c r="O344" s="157">
        <v>0</v>
      </c>
      <c r="P344" s="157">
        <f t="shared" si="1"/>
        <v>0</v>
      </c>
      <c r="Q344" s="157">
        <v>1.9000000000000001E-4</v>
      </c>
      <c r="R344" s="157">
        <f t="shared" si="2"/>
        <v>1.33E-3</v>
      </c>
      <c r="S344" s="157">
        <v>0</v>
      </c>
      <c r="T344" s="158">
        <f t="shared" si="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252</v>
      </c>
      <c r="AT344" s="159" t="s">
        <v>311</v>
      </c>
      <c r="AU344" s="159" t="s">
        <v>80</v>
      </c>
      <c r="AY344" s="18" t="s">
        <v>212</v>
      </c>
      <c r="BE344" s="160">
        <f t="shared" si="4"/>
        <v>0</v>
      </c>
      <c r="BF344" s="160">
        <f t="shared" si="5"/>
        <v>0</v>
      </c>
      <c r="BG344" s="160">
        <f t="shared" si="6"/>
        <v>0</v>
      </c>
      <c r="BH344" s="160">
        <f t="shared" si="7"/>
        <v>0</v>
      </c>
      <c r="BI344" s="160">
        <f t="shared" si="8"/>
        <v>0</v>
      </c>
      <c r="BJ344" s="18" t="s">
        <v>78</v>
      </c>
      <c r="BK344" s="160">
        <f t="shared" si="9"/>
        <v>0</v>
      </c>
      <c r="BL344" s="18" t="s">
        <v>218</v>
      </c>
      <c r="BM344" s="159" t="s">
        <v>2038</v>
      </c>
    </row>
    <row r="345" spans="1:65" s="2" customFormat="1" ht="16.5" customHeight="1">
      <c r="A345" s="30"/>
      <c r="B345" s="147"/>
      <c r="C345" s="182" t="s">
        <v>516</v>
      </c>
      <c r="D345" s="182" t="s">
        <v>311</v>
      </c>
      <c r="E345" s="183" t="s">
        <v>1890</v>
      </c>
      <c r="F345" s="184" t="s">
        <v>1891</v>
      </c>
      <c r="G345" s="185" t="s">
        <v>364</v>
      </c>
      <c r="H345" s="186">
        <v>7</v>
      </c>
      <c r="I345" s="187"/>
      <c r="J345" s="187">
        <f t="shared" si="0"/>
        <v>0</v>
      </c>
      <c r="K345" s="188"/>
      <c r="L345" s="189"/>
      <c r="M345" s="190" t="s">
        <v>1</v>
      </c>
      <c r="N345" s="191" t="s">
        <v>36</v>
      </c>
      <c r="O345" s="157">
        <v>0</v>
      </c>
      <c r="P345" s="157">
        <f t="shared" si="1"/>
        <v>0</v>
      </c>
      <c r="Q345" s="157">
        <v>1.08E-3</v>
      </c>
      <c r="R345" s="157">
        <f t="shared" si="2"/>
        <v>7.5599999999999999E-3</v>
      </c>
      <c r="S345" s="157">
        <v>0</v>
      </c>
      <c r="T345" s="158">
        <f t="shared" si="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252</v>
      </c>
      <c r="AT345" s="159" t="s">
        <v>311</v>
      </c>
      <c r="AU345" s="159" t="s">
        <v>80</v>
      </c>
      <c r="AY345" s="18" t="s">
        <v>212</v>
      </c>
      <c r="BE345" s="160">
        <f t="shared" si="4"/>
        <v>0</v>
      </c>
      <c r="BF345" s="160">
        <f t="shared" si="5"/>
        <v>0</v>
      </c>
      <c r="BG345" s="160">
        <f t="shared" si="6"/>
        <v>0</v>
      </c>
      <c r="BH345" s="160">
        <f t="shared" si="7"/>
        <v>0</v>
      </c>
      <c r="BI345" s="160">
        <f t="shared" si="8"/>
        <v>0</v>
      </c>
      <c r="BJ345" s="18" t="s">
        <v>78</v>
      </c>
      <c r="BK345" s="160">
        <f t="shared" si="9"/>
        <v>0</v>
      </c>
      <c r="BL345" s="18" t="s">
        <v>218</v>
      </c>
      <c r="BM345" s="159" t="s">
        <v>2039</v>
      </c>
    </row>
    <row r="346" spans="1:65" s="2" customFormat="1" ht="37.9" customHeight="1">
      <c r="A346" s="30"/>
      <c r="B346" s="147"/>
      <c r="C346" s="148" t="s">
        <v>522</v>
      </c>
      <c r="D346" s="148" t="s">
        <v>214</v>
      </c>
      <c r="E346" s="149" t="s">
        <v>2040</v>
      </c>
      <c r="F346" s="150" t="s">
        <v>2041</v>
      </c>
      <c r="G346" s="151" t="s">
        <v>364</v>
      </c>
      <c r="H346" s="152">
        <v>3</v>
      </c>
      <c r="I346" s="153"/>
      <c r="J346" s="153">
        <f t="shared" si="0"/>
        <v>0</v>
      </c>
      <c r="K346" s="154"/>
      <c r="L346" s="31"/>
      <c r="M346" s="155" t="s">
        <v>1</v>
      </c>
      <c r="N346" s="156" t="s">
        <v>36</v>
      </c>
      <c r="O346" s="157">
        <v>1.105</v>
      </c>
      <c r="P346" s="157">
        <f t="shared" si="1"/>
        <v>3.3149999999999999</v>
      </c>
      <c r="Q346" s="157">
        <v>0</v>
      </c>
      <c r="R346" s="157">
        <f t="shared" si="2"/>
        <v>0</v>
      </c>
      <c r="S346" s="157">
        <v>0</v>
      </c>
      <c r="T346" s="158">
        <f t="shared" si="3"/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59" t="s">
        <v>218</v>
      </c>
      <c r="AT346" s="159" t="s">
        <v>214</v>
      </c>
      <c r="AU346" s="159" t="s">
        <v>80</v>
      </c>
      <c r="AY346" s="18" t="s">
        <v>212</v>
      </c>
      <c r="BE346" s="160">
        <f t="shared" si="4"/>
        <v>0</v>
      </c>
      <c r="BF346" s="160">
        <f t="shared" si="5"/>
        <v>0</v>
      </c>
      <c r="BG346" s="160">
        <f t="shared" si="6"/>
        <v>0</v>
      </c>
      <c r="BH346" s="160">
        <f t="shared" si="7"/>
        <v>0</v>
      </c>
      <c r="BI346" s="160">
        <f t="shared" si="8"/>
        <v>0</v>
      </c>
      <c r="BJ346" s="18" t="s">
        <v>78</v>
      </c>
      <c r="BK346" s="160">
        <f t="shared" si="9"/>
        <v>0</v>
      </c>
      <c r="BL346" s="18" t="s">
        <v>218</v>
      </c>
      <c r="BM346" s="159" t="s">
        <v>2042</v>
      </c>
    </row>
    <row r="347" spans="1:65" s="2" customFormat="1" ht="24.2" customHeight="1">
      <c r="A347" s="30"/>
      <c r="B347" s="147"/>
      <c r="C347" s="182" t="s">
        <v>526</v>
      </c>
      <c r="D347" s="182" t="s">
        <v>311</v>
      </c>
      <c r="E347" s="183" t="s">
        <v>2043</v>
      </c>
      <c r="F347" s="184" t="s">
        <v>2044</v>
      </c>
      <c r="G347" s="185" t="s">
        <v>364</v>
      </c>
      <c r="H347" s="186">
        <v>1</v>
      </c>
      <c r="I347" s="187"/>
      <c r="J347" s="187">
        <f t="shared" si="0"/>
        <v>0</v>
      </c>
      <c r="K347" s="188"/>
      <c r="L347" s="189"/>
      <c r="M347" s="190" t="s">
        <v>1</v>
      </c>
      <c r="N347" s="191" t="s">
        <v>36</v>
      </c>
      <c r="O347" s="157">
        <v>0</v>
      </c>
      <c r="P347" s="157">
        <f t="shared" si="1"/>
        <v>0</v>
      </c>
      <c r="Q347" s="157">
        <v>1.1000000000000001E-3</v>
      </c>
      <c r="R347" s="157">
        <f t="shared" si="2"/>
        <v>1.1000000000000001E-3</v>
      </c>
      <c r="S347" s="157">
        <v>0</v>
      </c>
      <c r="T347" s="158">
        <f t="shared" si="3"/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252</v>
      </c>
      <c r="AT347" s="159" t="s">
        <v>311</v>
      </c>
      <c r="AU347" s="159" t="s">
        <v>80</v>
      </c>
      <c r="AY347" s="18" t="s">
        <v>212</v>
      </c>
      <c r="BE347" s="160">
        <f t="shared" si="4"/>
        <v>0</v>
      </c>
      <c r="BF347" s="160">
        <f t="shared" si="5"/>
        <v>0</v>
      </c>
      <c r="BG347" s="160">
        <f t="shared" si="6"/>
        <v>0</v>
      </c>
      <c r="BH347" s="160">
        <f t="shared" si="7"/>
        <v>0</v>
      </c>
      <c r="BI347" s="160">
        <f t="shared" si="8"/>
        <v>0</v>
      </c>
      <c r="BJ347" s="18" t="s">
        <v>78</v>
      </c>
      <c r="BK347" s="160">
        <f t="shared" si="9"/>
        <v>0</v>
      </c>
      <c r="BL347" s="18" t="s">
        <v>218</v>
      </c>
      <c r="BM347" s="159" t="s">
        <v>2045</v>
      </c>
    </row>
    <row r="348" spans="1:65" s="2" customFormat="1" ht="24.2" customHeight="1">
      <c r="A348" s="30"/>
      <c r="B348" s="147"/>
      <c r="C348" s="182" t="s">
        <v>531</v>
      </c>
      <c r="D348" s="182" t="s">
        <v>311</v>
      </c>
      <c r="E348" s="183" t="s">
        <v>2046</v>
      </c>
      <c r="F348" s="184" t="s">
        <v>2047</v>
      </c>
      <c r="G348" s="185" t="s">
        <v>364</v>
      </c>
      <c r="H348" s="186">
        <v>2</v>
      </c>
      <c r="I348" s="187"/>
      <c r="J348" s="187">
        <f t="shared" si="0"/>
        <v>0</v>
      </c>
      <c r="K348" s="188"/>
      <c r="L348" s="189"/>
      <c r="M348" s="190" t="s">
        <v>1</v>
      </c>
      <c r="N348" s="191" t="s">
        <v>36</v>
      </c>
      <c r="O348" s="157">
        <v>0</v>
      </c>
      <c r="P348" s="157">
        <f t="shared" si="1"/>
        <v>0</v>
      </c>
      <c r="Q348" s="157">
        <v>1.1999999999999999E-3</v>
      </c>
      <c r="R348" s="157">
        <f t="shared" si="2"/>
        <v>2.3999999999999998E-3</v>
      </c>
      <c r="S348" s="157">
        <v>0</v>
      </c>
      <c r="T348" s="158">
        <f t="shared" si="3"/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252</v>
      </c>
      <c r="AT348" s="159" t="s">
        <v>311</v>
      </c>
      <c r="AU348" s="159" t="s">
        <v>80</v>
      </c>
      <c r="AY348" s="18" t="s">
        <v>212</v>
      </c>
      <c r="BE348" s="160">
        <f t="shared" si="4"/>
        <v>0</v>
      </c>
      <c r="BF348" s="160">
        <f t="shared" si="5"/>
        <v>0</v>
      </c>
      <c r="BG348" s="160">
        <f t="shared" si="6"/>
        <v>0</v>
      </c>
      <c r="BH348" s="160">
        <f t="shared" si="7"/>
        <v>0</v>
      </c>
      <c r="BI348" s="160">
        <f t="shared" si="8"/>
        <v>0</v>
      </c>
      <c r="BJ348" s="18" t="s">
        <v>78</v>
      </c>
      <c r="BK348" s="160">
        <f t="shared" si="9"/>
        <v>0</v>
      </c>
      <c r="BL348" s="18" t="s">
        <v>218</v>
      </c>
      <c r="BM348" s="159" t="s">
        <v>2048</v>
      </c>
    </row>
    <row r="349" spans="1:65" s="2" customFormat="1" ht="44.25" customHeight="1">
      <c r="A349" s="30"/>
      <c r="B349" s="147"/>
      <c r="C349" s="148" t="s">
        <v>535</v>
      </c>
      <c r="D349" s="148" t="s">
        <v>214</v>
      </c>
      <c r="E349" s="149" t="s">
        <v>1893</v>
      </c>
      <c r="F349" s="150" t="s">
        <v>1894</v>
      </c>
      <c r="G349" s="151" t="s">
        <v>364</v>
      </c>
      <c r="H349" s="152">
        <v>38</v>
      </c>
      <c r="I349" s="153"/>
      <c r="J349" s="153">
        <f t="shared" si="0"/>
        <v>0</v>
      </c>
      <c r="K349" s="154"/>
      <c r="L349" s="31"/>
      <c r="M349" s="155" t="s">
        <v>1</v>
      </c>
      <c r="N349" s="156" t="s">
        <v>36</v>
      </c>
      <c r="O349" s="157">
        <v>1.0589999999999999</v>
      </c>
      <c r="P349" s="157">
        <f t="shared" si="1"/>
        <v>40.241999999999997</v>
      </c>
      <c r="Q349" s="157">
        <v>0</v>
      </c>
      <c r="R349" s="157">
        <f t="shared" si="2"/>
        <v>0</v>
      </c>
      <c r="S349" s="157">
        <v>0</v>
      </c>
      <c r="T349" s="158">
        <f t="shared" si="3"/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59" t="s">
        <v>218</v>
      </c>
      <c r="AT349" s="159" t="s">
        <v>214</v>
      </c>
      <c r="AU349" s="159" t="s">
        <v>80</v>
      </c>
      <c r="AY349" s="18" t="s">
        <v>212</v>
      </c>
      <c r="BE349" s="160">
        <f t="shared" si="4"/>
        <v>0</v>
      </c>
      <c r="BF349" s="160">
        <f t="shared" si="5"/>
        <v>0</v>
      </c>
      <c r="BG349" s="160">
        <f t="shared" si="6"/>
        <v>0</v>
      </c>
      <c r="BH349" s="160">
        <f t="shared" si="7"/>
        <v>0</v>
      </c>
      <c r="BI349" s="160">
        <f t="shared" si="8"/>
        <v>0</v>
      </c>
      <c r="BJ349" s="18" t="s">
        <v>78</v>
      </c>
      <c r="BK349" s="160">
        <f t="shared" si="9"/>
        <v>0</v>
      </c>
      <c r="BL349" s="18" t="s">
        <v>218</v>
      </c>
      <c r="BM349" s="159" t="s">
        <v>2049</v>
      </c>
    </row>
    <row r="350" spans="1:65" s="2" customFormat="1" ht="44.25" customHeight="1">
      <c r="A350" s="30"/>
      <c r="B350" s="147"/>
      <c r="C350" s="148" t="s">
        <v>540</v>
      </c>
      <c r="D350" s="148" t="s">
        <v>214</v>
      </c>
      <c r="E350" s="149" t="s">
        <v>2050</v>
      </c>
      <c r="F350" s="150" t="s">
        <v>1894</v>
      </c>
      <c r="G350" s="151" t="s">
        <v>364</v>
      </c>
      <c r="H350" s="152">
        <v>38</v>
      </c>
      <c r="I350" s="153"/>
      <c r="J350" s="153">
        <f t="shared" si="0"/>
        <v>0</v>
      </c>
      <c r="K350" s="154"/>
      <c r="L350" s="31"/>
      <c r="M350" s="155" t="s">
        <v>1</v>
      </c>
      <c r="N350" s="156" t="s">
        <v>36</v>
      </c>
      <c r="O350" s="157">
        <v>1.0589999999999999</v>
      </c>
      <c r="P350" s="157">
        <f t="shared" si="1"/>
        <v>40.241999999999997</v>
      </c>
      <c r="Q350" s="157">
        <v>0</v>
      </c>
      <c r="R350" s="157">
        <f t="shared" si="2"/>
        <v>0</v>
      </c>
      <c r="S350" s="157">
        <v>0</v>
      </c>
      <c r="T350" s="158">
        <f t="shared" si="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218</v>
      </c>
      <c r="AT350" s="159" t="s">
        <v>214</v>
      </c>
      <c r="AU350" s="159" t="s">
        <v>80</v>
      </c>
      <c r="AY350" s="18" t="s">
        <v>212</v>
      </c>
      <c r="BE350" s="160">
        <f t="shared" si="4"/>
        <v>0</v>
      </c>
      <c r="BF350" s="160">
        <f t="shared" si="5"/>
        <v>0</v>
      </c>
      <c r="BG350" s="160">
        <f t="shared" si="6"/>
        <v>0</v>
      </c>
      <c r="BH350" s="160">
        <f t="shared" si="7"/>
        <v>0</v>
      </c>
      <c r="BI350" s="160">
        <f t="shared" si="8"/>
        <v>0</v>
      </c>
      <c r="BJ350" s="18" t="s">
        <v>78</v>
      </c>
      <c r="BK350" s="160">
        <f t="shared" si="9"/>
        <v>0</v>
      </c>
      <c r="BL350" s="18" t="s">
        <v>218</v>
      </c>
      <c r="BM350" s="159" t="s">
        <v>2051</v>
      </c>
    </row>
    <row r="351" spans="1:65" s="2" customFormat="1" ht="16.5" customHeight="1">
      <c r="A351" s="30"/>
      <c r="B351" s="147"/>
      <c r="C351" s="182" t="s">
        <v>545</v>
      </c>
      <c r="D351" s="182" t="s">
        <v>311</v>
      </c>
      <c r="E351" s="183" t="s">
        <v>2052</v>
      </c>
      <c r="F351" s="184" t="s">
        <v>2053</v>
      </c>
      <c r="G351" s="185" t="s">
        <v>364</v>
      </c>
      <c r="H351" s="186">
        <v>1</v>
      </c>
      <c r="I351" s="187"/>
      <c r="J351" s="187">
        <f t="shared" si="0"/>
        <v>0</v>
      </c>
      <c r="K351" s="188"/>
      <c r="L351" s="189"/>
      <c r="M351" s="190" t="s">
        <v>1</v>
      </c>
      <c r="N351" s="191" t="s">
        <v>36</v>
      </c>
      <c r="O351" s="157">
        <v>0</v>
      </c>
      <c r="P351" s="157">
        <f t="shared" si="1"/>
        <v>0</v>
      </c>
      <c r="Q351" s="157">
        <v>4.8999999999999998E-4</v>
      </c>
      <c r="R351" s="157">
        <f t="shared" si="2"/>
        <v>4.8999999999999998E-4</v>
      </c>
      <c r="S351" s="157">
        <v>0</v>
      </c>
      <c r="T351" s="158">
        <f t="shared" si="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59" t="s">
        <v>252</v>
      </c>
      <c r="AT351" s="159" t="s">
        <v>311</v>
      </c>
      <c r="AU351" s="159" t="s">
        <v>80</v>
      </c>
      <c r="AY351" s="18" t="s">
        <v>212</v>
      </c>
      <c r="BE351" s="160">
        <f t="shared" si="4"/>
        <v>0</v>
      </c>
      <c r="BF351" s="160">
        <f t="shared" si="5"/>
        <v>0</v>
      </c>
      <c r="BG351" s="160">
        <f t="shared" si="6"/>
        <v>0</v>
      </c>
      <c r="BH351" s="160">
        <f t="shared" si="7"/>
        <v>0</v>
      </c>
      <c r="BI351" s="160">
        <f t="shared" si="8"/>
        <v>0</v>
      </c>
      <c r="BJ351" s="18" t="s">
        <v>78</v>
      </c>
      <c r="BK351" s="160">
        <f t="shared" si="9"/>
        <v>0</v>
      </c>
      <c r="BL351" s="18" t="s">
        <v>218</v>
      </c>
      <c r="BM351" s="159" t="s">
        <v>2054</v>
      </c>
    </row>
    <row r="352" spans="1:65" s="2" customFormat="1" ht="16.5" customHeight="1">
      <c r="A352" s="30"/>
      <c r="B352" s="147"/>
      <c r="C352" s="182" t="s">
        <v>805</v>
      </c>
      <c r="D352" s="182" t="s">
        <v>311</v>
      </c>
      <c r="E352" s="183" t="s">
        <v>2055</v>
      </c>
      <c r="F352" s="184" t="s">
        <v>2056</v>
      </c>
      <c r="G352" s="185" t="s">
        <v>364</v>
      </c>
      <c r="H352" s="186">
        <v>8</v>
      </c>
      <c r="I352" s="187"/>
      <c r="J352" s="187">
        <f t="shared" si="0"/>
        <v>0</v>
      </c>
      <c r="K352" s="188"/>
      <c r="L352" s="189"/>
      <c r="M352" s="190" t="s">
        <v>1</v>
      </c>
      <c r="N352" s="191" t="s">
        <v>36</v>
      </c>
      <c r="O352" s="157">
        <v>0</v>
      </c>
      <c r="P352" s="157">
        <f t="shared" si="1"/>
        <v>0</v>
      </c>
      <c r="Q352" s="157">
        <v>4.2999999999999999E-4</v>
      </c>
      <c r="R352" s="157">
        <f t="shared" si="2"/>
        <v>3.4399999999999999E-3</v>
      </c>
      <c r="S352" s="157">
        <v>0</v>
      </c>
      <c r="T352" s="158">
        <f t="shared" si="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252</v>
      </c>
      <c r="AT352" s="159" t="s">
        <v>311</v>
      </c>
      <c r="AU352" s="159" t="s">
        <v>80</v>
      </c>
      <c r="AY352" s="18" t="s">
        <v>212</v>
      </c>
      <c r="BE352" s="160">
        <f t="shared" si="4"/>
        <v>0</v>
      </c>
      <c r="BF352" s="160">
        <f t="shared" si="5"/>
        <v>0</v>
      </c>
      <c r="BG352" s="160">
        <f t="shared" si="6"/>
        <v>0</v>
      </c>
      <c r="BH352" s="160">
        <f t="shared" si="7"/>
        <v>0</v>
      </c>
      <c r="BI352" s="160">
        <f t="shared" si="8"/>
        <v>0</v>
      </c>
      <c r="BJ352" s="18" t="s">
        <v>78</v>
      </c>
      <c r="BK352" s="160">
        <f t="shared" si="9"/>
        <v>0</v>
      </c>
      <c r="BL352" s="18" t="s">
        <v>218</v>
      </c>
      <c r="BM352" s="159" t="s">
        <v>2057</v>
      </c>
    </row>
    <row r="353" spans="1:65" s="2" customFormat="1" ht="21.75" customHeight="1">
      <c r="A353" s="30"/>
      <c r="B353" s="147"/>
      <c r="C353" s="182" t="s">
        <v>809</v>
      </c>
      <c r="D353" s="182" t="s">
        <v>311</v>
      </c>
      <c r="E353" s="183" t="s">
        <v>858</v>
      </c>
      <c r="F353" s="184" t="s">
        <v>859</v>
      </c>
      <c r="G353" s="185" t="s">
        <v>364</v>
      </c>
      <c r="H353" s="186">
        <v>3</v>
      </c>
      <c r="I353" s="187"/>
      <c r="J353" s="187">
        <f t="shared" si="0"/>
        <v>0</v>
      </c>
      <c r="K353" s="188"/>
      <c r="L353" s="189"/>
      <c r="M353" s="190" t="s">
        <v>1</v>
      </c>
      <c r="N353" s="191" t="s">
        <v>36</v>
      </c>
      <c r="O353" s="157">
        <v>0</v>
      </c>
      <c r="P353" s="157">
        <f t="shared" si="1"/>
        <v>0</v>
      </c>
      <c r="Q353" s="157">
        <v>5.8E-4</v>
      </c>
      <c r="R353" s="157">
        <f t="shared" si="2"/>
        <v>1.74E-3</v>
      </c>
      <c r="S353" s="157">
        <v>0</v>
      </c>
      <c r="T353" s="158">
        <f t="shared" si="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9" t="s">
        <v>252</v>
      </c>
      <c r="AT353" s="159" t="s">
        <v>311</v>
      </c>
      <c r="AU353" s="159" t="s">
        <v>80</v>
      </c>
      <c r="AY353" s="18" t="s">
        <v>212</v>
      </c>
      <c r="BE353" s="160">
        <f t="shared" si="4"/>
        <v>0</v>
      </c>
      <c r="BF353" s="160">
        <f t="shared" si="5"/>
        <v>0</v>
      </c>
      <c r="BG353" s="160">
        <f t="shared" si="6"/>
        <v>0</v>
      </c>
      <c r="BH353" s="160">
        <f t="shared" si="7"/>
        <v>0</v>
      </c>
      <c r="BI353" s="160">
        <f t="shared" si="8"/>
        <v>0</v>
      </c>
      <c r="BJ353" s="18" t="s">
        <v>78</v>
      </c>
      <c r="BK353" s="160">
        <f t="shared" si="9"/>
        <v>0</v>
      </c>
      <c r="BL353" s="18" t="s">
        <v>218</v>
      </c>
      <c r="BM353" s="159" t="s">
        <v>2058</v>
      </c>
    </row>
    <row r="354" spans="1:65" s="2" customFormat="1" ht="16.5" customHeight="1">
      <c r="A354" s="30"/>
      <c r="B354" s="147"/>
      <c r="C354" s="182" t="s">
        <v>813</v>
      </c>
      <c r="D354" s="182" t="s">
        <v>311</v>
      </c>
      <c r="E354" s="183" t="s">
        <v>1900</v>
      </c>
      <c r="F354" s="184" t="s">
        <v>1901</v>
      </c>
      <c r="G354" s="185" t="s">
        <v>364</v>
      </c>
      <c r="H354" s="186">
        <v>5</v>
      </c>
      <c r="I354" s="187"/>
      <c r="J354" s="187">
        <f t="shared" si="0"/>
        <v>0</v>
      </c>
      <c r="K354" s="188"/>
      <c r="L354" s="189"/>
      <c r="M354" s="190" t="s">
        <v>1</v>
      </c>
      <c r="N354" s="191" t="s">
        <v>36</v>
      </c>
      <c r="O354" s="157">
        <v>0</v>
      </c>
      <c r="P354" s="157">
        <f t="shared" si="1"/>
        <v>0</v>
      </c>
      <c r="Q354" s="157">
        <v>6.9999999999999999E-4</v>
      </c>
      <c r="R354" s="157">
        <f t="shared" si="2"/>
        <v>3.5000000000000001E-3</v>
      </c>
      <c r="S354" s="157">
        <v>0</v>
      </c>
      <c r="T354" s="158">
        <f t="shared" si="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9" t="s">
        <v>252</v>
      </c>
      <c r="AT354" s="159" t="s">
        <v>311</v>
      </c>
      <c r="AU354" s="159" t="s">
        <v>80</v>
      </c>
      <c r="AY354" s="18" t="s">
        <v>212</v>
      </c>
      <c r="BE354" s="160">
        <f t="shared" si="4"/>
        <v>0</v>
      </c>
      <c r="BF354" s="160">
        <f t="shared" si="5"/>
        <v>0</v>
      </c>
      <c r="BG354" s="160">
        <f t="shared" si="6"/>
        <v>0</v>
      </c>
      <c r="BH354" s="160">
        <f t="shared" si="7"/>
        <v>0</v>
      </c>
      <c r="BI354" s="160">
        <f t="shared" si="8"/>
        <v>0</v>
      </c>
      <c r="BJ354" s="18" t="s">
        <v>78</v>
      </c>
      <c r="BK354" s="160">
        <f t="shared" si="9"/>
        <v>0</v>
      </c>
      <c r="BL354" s="18" t="s">
        <v>218</v>
      </c>
      <c r="BM354" s="159" t="s">
        <v>2059</v>
      </c>
    </row>
    <row r="355" spans="1:65" s="2" customFormat="1" ht="44.25" customHeight="1">
      <c r="A355" s="30"/>
      <c r="B355" s="147"/>
      <c r="C355" s="148" t="s">
        <v>817</v>
      </c>
      <c r="D355" s="148" t="s">
        <v>214</v>
      </c>
      <c r="E355" s="149" t="s">
        <v>878</v>
      </c>
      <c r="F355" s="150" t="s">
        <v>879</v>
      </c>
      <c r="G355" s="151" t="s">
        <v>364</v>
      </c>
      <c r="H355" s="152">
        <v>14</v>
      </c>
      <c r="I355" s="153"/>
      <c r="J355" s="153">
        <f t="shared" si="0"/>
        <v>0</v>
      </c>
      <c r="K355" s="154"/>
      <c r="L355" s="31"/>
      <c r="M355" s="155" t="s">
        <v>1</v>
      </c>
      <c r="N355" s="156" t="s">
        <v>36</v>
      </c>
      <c r="O355" s="157">
        <v>0.75900000000000001</v>
      </c>
      <c r="P355" s="157">
        <f t="shared" si="1"/>
        <v>10.625999999999999</v>
      </c>
      <c r="Q355" s="157">
        <v>1.67E-3</v>
      </c>
      <c r="R355" s="157">
        <f t="shared" si="2"/>
        <v>2.3380000000000001E-2</v>
      </c>
      <c r="S355" s="157">
        <v>0</v>
      </c>
      <c r="T355" s="158">
        <f t="shared" si="3"/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59" t="s">
        <v>218</v>
      </c>
      <c r="AT355" s="159" t="s">
        <v>214</v>
      </c>
      <c r="AU355" s="159" t="s">
        <v>80</v>
      </c>
      <c r="AY355" s="18" t="s">
        <v>212</v>
      </c>
      <c r="BE355" s="160">
        <f t="shared" si="4"/>
        <v>0</v>
      </c>
      <c r="BF355" s="160">
        <f t="shared" si="5"/>
        <v>0</v>
      </c>
      <c r="BG355" s="160">
        <f t="shared" si="6"/>
        <v>0</v>
      </c>
      <c r="BH355" s="160">
        <f t="shared" si="7"/>
        <v>0</v>
      </c>
      <c r="BI355" s="160">
        <f t="shared" si="8"/>
        <v>0</v>
      </c>
      <c r="BJ355" s="18" t="s">
        <v>78</v>
      </c>
      <c r="BK355" s="160">
        <f t="shared" si="9"/>
        <v>0</v>
      </c>
      <c r="BL355" s="18" t="s">
        <v>218</v>
      </c>
      <c r="BM355" s="159" t="s">
        <v>2060</v>
      </c>
    </row>
    <row r="356" spans="1:65" s="2" customFormat="1" ht="21.75" customHeight="1">
      <c r="A356" s="30"/>
      <c r="B356" s="147"/>
      <c r="C356" s="182" t="s">
        <v>821</v>
      </c>
      <c r="D356" s="182" t="s">
        <v>311</v>
      </c>
      <c r="E356" s="183" t="s">
        <v>882</v>
      </c>
      <c r="F356" s="184" t="s">
        <v>2061</v>
      </c>
      <c r="G356" s="185" t="s">
        <v>364</v>
      </c>
      <c r="H356" s="186">
        <v>7</v>
      </c>
      <c r="I356" s="187"/>
      <c r="J356" s="187">
        <f t="shared" si="0"/>
        <v>0</v>
      </c>
      <c r="K356" s="188"/>
      <c r="L356" s="189"/>
      <c r="M356" s="190" t="s">
        <v>1</v>
      </c>
      <c r="N356" s="191" t="s">
        <v>36</v>
      </c>
      <c r="O356" s="157">
        <v>0</v>
      </c>
      <c r="P356" s="157">
        <f t="shared" si="1"/>
        <v>0</v>
      </c>
      <c r="Q356" s="157">
        <v>7.0000000000000001E-3</v>
      </c>
      <c r="R356" s="157">
        <f t="shared" si="2"/>
        <v>4.9000000000000002E-2</v>
      </c>
      <c r="S356" s="157">
        <v>0</v>
      </c>
      <c r="T356" s="158">
        <f t="shared" si="3"/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9" t="s">
        <v>252</v>
      </c>
      <c r="AT356" s="159" t="s">
        <v>311</v>
      </c>
      <c r="AU356" s="159" t="s">
        <v>80</v>
      </c>
      <c r="AY356" s="18" t="s">
        <v>212</v>
      </c>
      <c r="BE356" s="160">
        <f t="shared" si="4"/>
        <v>0</v>
      </c>
      <c r="BF356" s="160">
        <f t="shared" si="5"/>
        <v>0</v>
      </c>
      <c r="BG356" s="160">
        <f t="shared" si="6"/>
        <v>0</v>
      </c>
      <c r="BH356" s="160">
        <f t="shared" si="7"/>
        <v>0</v>
      </c>
      <c r="BI356" s="160">
        <f t="shared" si="8"/>
        <v>0</v>
      </c>
      <c r="BJ356" s="18" t="s">
        <v>78</v>
      </c>
      <c r="BK356" s="160">
        <f t="shared" si="9"/>
        <v>0</v>
      </c>
      <c r="BL356" s="18" t="s">
        <v>218</v>
      </c>
      <c r="BM356" s="159" t="s">
        <v>2062</v>
      </c>
    </row>
    <row r="357" spans="1:65" s="2" customFormat="1" ht="24.2" customHeight="1">
      <c r="A357" s="30"/>
      <c r="B357" s="147"/>
      <c r="C357" s="182" t="s">
        <v>824</v>
      </c>
      <c r="D357" s="182" t="s">
        <v>311</v>
      </c>
      <c r="E357" s="183" t="s">
        <v>886</v>
      </c>
      <c r="F357" s="184" t="s">
        <v>1875</v>
      </c>
      <c r="G357" s="185" t="s">
        <v>364</v>
      </c>
      <c r="H357" s="186">
        <v>7</v>
      </c>
      <c r="I357" s="187"/>
      <c r="J357" s="187">
        <f t="shared" si="0"/>
        <v>0</v>
      </c>
      <c r="K357" s="188"/>
      <c r="L357" s="189"/>
      <c r="M357" s="190" t="s">
        <v>1</v>
      </c>
      <c r="N357" s="191" t="s">
        <v>36</v>
      </c>
      <c r="O357" s="157">
        <v>0</v>
      </c>
      <c r="P357" s="157">
        <f t="shared" si="1"/>
        <v>0</v>
      </c>
      <c r="Q357" s="157">
        <v>1.6299999999999999E-2</v>
      </c>
      <c r="R357" s="157">
        <f t="shared" si="2"/>
        <v>0.11409999999999999</v>
      </c>
      <c r="S357" s="157">
        <v>0</v>
      </c>
      <c r="T357" s="158">
        <f t="shared" si="3"/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9" t="s">
        <v>252</v>
      </c>
      <c r="AT357" s="159" t="s">
        <v>311</v>
      </c>
      <c r="AU357" s="159" t="s">
        <v>80</v>
      </c>
      <c r="AY357" s="18" t="s">
        <v>212</v>
      </c>
      <c r="BE357" s="160">
        <f t="shared" si="4"/>
        <v>0</v>
      </c>
      <c r="BF357" s="160">
        <f t="shared" si="5"/>
        <v>0</v>
      </c>
      <c r="BG357" s="160">
        <f t="shared" si="6"/>
        <v>0</v>
      </c>
      <c r="BH357" s="160">
        <f t="shared" si="7"/>
        <v>0</v>
      </c>
      <c r="BI357" s="160">
        <f t="shared" si="8"/>
        <v>0</v>
      </c>
      <c r="BJ357" s="18" t="s">
        <v>78</v>
      </c>
      <c r="BK357" s="160">
        <f t="shared" si="9"/>
        <v>0</v>
      </c>
      <c r="BL357" s="18" t="s">
        <v>218</v>
      </c>
      <c r="BM357" s="159" t="s">
        <v>2063</v>
      </c>
    </row>
    <row r="358" spans="1:65" s="2" customFormat="1" ht="37.9" customHeight="1">
      <c r="A358" s="30"/>
      <c r="B358" s="147"/>
      <c r="C358" s="148" t="s">
        <v>828</v>
      </c>
      <c r="D358" s="148" t="s">
        <v>214</v>
      </c>
      <c r="E358" s="149" t="s">
        <v>1903</v>
      </c>
      <c r="F358" s="150" t="s">
        <v>1904</v>
      </c>
      <c r="G358" s="151" t="s">
        <v>364</v>
      </c>
      <c r="H358" s="152">
        <v>18</v>
      </c>
      <c r="I358" s="153"/>
      <c r="J358" s="153">
        <f t="shared" si="0"/>
        <v>0</v>
      </c>
      <c r="K358" s="154"/>
      <c r="L358" s="31"/>
      <c r="M358" s="155" t="s">
        <v>1</v>
      </c>
      <c r="N358" s="156" t="s">
        <v>36</v>
      </c>
      <c r="O358" s="157">
        <v>1.226</v>
      </c>
      <c r="P358" s="157">
        <f t="shared" si="1"/>
        <v>22.067999999999998</v>
      </c>
      <c r="Q358" s="157">
        <v>0</v>
      </c>
      <c r="R358" s="157">
        <f t="shared" si="2"/>
        <v>0</v>
      </c>
      <c r="S358" s="157">
        <v>0</v>
      </c>
      <c r="T358" s="158">
        <f t="shared" si="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59" t="s">
        <v>218</v>
      </c>
      <c r="AT358" s="159" t="s">
        <v>214</v>
      </c>
      <c r="AU358" s="159" t="s">
        <v>80</v>
      </c>
      <c r="AY358" s="18" t="s">
        <v>212</v>
      </c>
      <c r="BE358" s="160">
        <f t="shared" si="4"/>
        <v>0</v>
      </c>
      <c r="BF358" s="160">
        <f t="shared" si="5"/>
        <v>0</v>
      </c>
      <c r="BG358" s="160">
        <f t="shared" si="6"/>
        <v>0</v>
      </c>
      <c r="BH358" s="160">
        <f t="shared" si="7"/>
        <v>0</v>
      </c>
      <c r="BI358" s="160">
        <f t="shared" si="8"/>
        <v>0</v>
      </c>
      <c r="BJ358" s="18" t="s">
        <v>78</v>
      </c>
      <c r="BK358" s="160">
        <f t="shared" si="9"/>
        <v>0</v>
      </c>
      <c r="BL358" s="18" t="s">
        <v>218</v>
      </c>
      <c r="BM358" s="159" t="s">
        <v>2064</v>
      </c>
    </row>
    <row r="359" spans="1:65" s="2" customFormat="1" ht="16.5" customHeight="1">
      <c r="A359" s="30"/>
      <c r="B359" s="147"/>
      <c r="C359" s="182" t="s">
        <v>832</v>
      </c>
      <c r="D359" s="182" t="s">
        <v>311</v>
      </c>
      <c r="E359" s="183" t="s">
        <v>1906</v>
      </c>
      <c r="F359" s="184" t="s">
        <v>1907</v>
      </c>
      <c r="G359" s="185" t="s">
        <v>364</v>
      </c>
      <c r="H359" s="186">
        <v>7</v>
      </c>
      <c r="I359" s="187"/>
      <c r="J359" s="187">
        <f t="shared" si="0"/>
        <v>0</v>
      </c>
      <c r="K359" s="188"/>
      <c r="L359" s="189"/>
      <c r="M359" s="190" t="s">
        <v>1</v>
      </c>
      <c r="N359" s="191" t="s">
        <v>36</v>
      </c>
      <c r="O359" s="157">
        <v>0</v>
      </c>
      <c r="P359" s="157">
        <f t="shared" si="1"/>
        <v>0</v>
      </c>
      <c r="Q359" s="157">
        <v>7.7999999999999999E-4</v>
      </c>
      <c r="R359" s="157">
        <f t="shared" si="2"/>
        <v>5.4599999999999996E-3</v>
      </c>
      <c r="S359" s="157">
        <v>0</v>
      </c>
      <c r="T359" s="158">
        <f t="shared" si="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9" t="s">
        <v>252</v>
      </c>
      <c r="AT359" s="159" t="s">
        <v>311</v>
      </c>
      <c r="AU359" s="159" t="s">
        <v>80</v>
      </c>
      <c r="AY359" s="18" t="s">
        <v>212</v>
      </c>
      <c r="BE359" s="160">
        <f t="shared" si="4"/>
        <v>0</v>
      </c>
      <c r="BF359" s="160">
        <f t="shared" si="5"/>
        <v>0</v>
      </c>
      <c r="BG359" s="160">
        <f t="shared" si="6"/>
        <v>0</v>
      </c>
      <c r="BH359" s="160">
        <f t="shared" si="7"/>
        <v>0</v>
      </c>
      <c r="BI359" s="160">
        <f t="shared" si="8"/>
        <v>0</v>
      </c>
      <c r="BJ359" s="18" t="s">
        <v>78</v>
      </c>
      <c r="BK359" s="160">
        <f t="shared" si="9"/>
        <v>0</v>
      </c>
      <c r="BL359" s="18" t="s">
        <v>218</v>
      </c>
      <c r="BM359" s="159" t="s">
        <v>2065</v>
      </c>
    </row>
    <row r="360" spans="1:65" s="2" customFormat="1" ht="16.5" customHeight="1">
      <c r="A360" s="30"/>
      <c r="B360" s="147"/>
      <c r="C360" s="182" t="s">
        <v>837</v>
      </c>
      <c r="D360" s="182" t="s">
        <v>311</v>
      </c>
      <c r="E360" s="183" t="s">
        <v>1909</v>
      </c>
      <c r="F360" s="184" t="s">
        <v>1910</v>
      </c>
      <c r="G360" s="185" t="s">
        <v>364</v>
      </c>
      <c r="H360" s="186">
        <v>11</v>
      </c>
      <c r="I360" s="187"/>
      <c r="J360" s="187">
        <f t="shared" si="0"/>
        <v>0</v>
      </c>
      <c r="K360" s="188"/>
      <c r="L360" s="189"/>
      <c r="M360" s="190" t="s">
        <v>1</v>
      </c>
      <c r="N360" s="191" t="s">
        <v>36</v>
      </c>
      <c r="O360" s="157">
        <v>0</v>
      </c>
      <c r="P360" s="157">
        <f t="shared" si="1"/>
        <v>0</v>
      </c>
      <c r="Q360" s="157">
        <v>1.0300000000000001E-3</v>
      </c>
      <c r="R360" s="157">
        <f t="shared" si="2"/>
        <v>1.1330000000000002E-2</v>
      </c>
      <c r="S360" s="157">
        <v>0</v>
      </c>
      <c r="T360" s="158">
        <f t="shared" si="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9" t="s">
        <v>252</v>
      </c>
      <c r="AT360" s="159" t="s">
        <v>311</v>
      </c>
      <c r="AU360" s="159" t="s">
        <v>80</v>
      </c>
      <c r="AY360" s="18" t="s">
        <v>212</v>
      </c>
      <c r="BE360" s="160">
        <f t="shared" si="4"/>
        <v>0</v>
      </c>
      <c r="BF360" s="160">
        <f t="shared" si="5"/>
        <v>0</v>
      </c>
      <c r="BG360" s="160">
        <f t="shared" si="6"/>
        <v>0</v>
      </c>
      <c r="BH360" s="160">
        <f t="shared" si="7"/>
        <v>0</v>
      </c>
      <c r="BI360" s="160">
        <f t="shared" si="8"/>
        <v>0</v>
      </c>
      <c r="BJ360" s="18" t="s">
        <v>78</v>
      </c>
      <c r="BK360" s="160">
        <f t="shared" si="9"/>
        <v>0</v>
      </c>
      <c r="BL360" s="18" t="s">
        <v>218</v>
      </c>
      <c r="BM360" s="159" t="s">
        <v>2066</v>
      </c>
    </row>
    <row r="361" spans="1:65" s="2" customFormat="1" ht="24.2" customHeight="1">
      <c r="A361" s="30"/>
      <c r="B361" s="147"/>
      <c r="C361" s="148" t="s">
        <v>841</v>
      </c>
      <c r="D361" s="148" t="s">
        <v>214</v>
      </c>
      <c r="E361" s="149" t="s">
        <v>890</v>
      </c>
      <c r="F361" s="150" t="s">
        <v>891</v>
      </c>
      <c r="G361" s="151" t="s">
        <v>364</v>
      </c>
      <c r="H361" s="152">
        <v>7</v>
      </c>
      <c r="I361" s="153"/>
      <c r="J361" s="153">
        <f t="shared" si="0"/>
        <v>0</v>
      </c>
      <c r="K361" s="154"/>
      <c r="L361" s="31"/>
      <c r="M361" s="155" t="s">
        <v>1</v>
      </c>
      <c r="N361" s="156" t="s">
        <v>36</v>
      </c>
      <c r="O361" s="157">
        <v>1.333</v>
      </c>
      <c r="P361" s="157">
        <f t="shared" si="1"/>
        <v>9.3309999999999995</v>
      </c>
      <c r="Q361" s="157">
        <v>1.3600000000000001E-3</v>
      </c>
      <c r="R361" s="157">
        <f t="shared" si="2"/>
        <v>9.5200000000000007E-3</v>
      </c>
      <c r="S361" s="157">
        <v>0</v>
      </c>
      <c r="T361" s="158">
        <f t="shared" si="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218</v>
      </c>
      <c r="AT361" s="159" t="s">
        <v>214</v>
      </c>
      <c r="AU361" s="159" t="s">
        <v>80</v>
      </c>
      <c r="AY361" s="18" t="s">
        <v>212</v>
      </c>
      <c r="BE361" s="160">
        <f t="shared" si="4"/>
        <v>0</v>
      </c>
      <c r="BF361" s="160">
        <f t="shared" si="5"/>
        <v>0</v>
      </c>
      <c r="BG361" s="160">
        <f t="shared" si="6"/>
        <v>0</v>
      </c>
      <c r="BH361" s="160">
        <f t="shared" si="7"/>
        <v>0</v>
      </c>
      <c r="BI361" s="160">
        <f t="shared" si="8"/>
        <v>0</v>
      </c>
      <c r="BJ361" s="18" t="s">
        <v>78</v>
      </c>
      <c r="BK361" s="160">
        <f t="shared" si="9"/>
        <v>0</v>
      </c>
      <c r="BL361" s="18" t="s">
        <v>218</v>
      </c>
      <c r="BM361" s="159" t="s">
        <v>2067</v>
      </c>
    </row>
    <row r="362" spans="1:65" s="2" customFormat="1" ht="24.2" customHeight="1">
      <c r="A362" s="30"/>
      <c r="B362" s="147"/>
      <c r="C362" s="182" t="s">
        <v>845</v>
      </c>
      <c r="D362" s="182" t="s">
        <v>311</v>
      </c>
      <c r="E362" s="183" t="s">
        <v>894</v>
      </c>
      <c r="F362" s="184" t="s">
        <v>895</v>
      </c>
      <c r="G362" s="185" t="s">
        <v>364</v>
      </c>
      <c r="H362" s="186">
        <v>7</v>
      </c>
      <c r="I362" s="187"/>
      <c r="J362" s="187">
        <f t="shared" si="0"/>
        <v>0</v>
      </c>
      <c r="K362" s="188"/>
      <c r="L362" s="189"/>
      <c r="M362" s="190" t="s">
        <v>1</v>
      </c>
      <c r="N362" s="191" t="s">
        <v>36</v>
      </c>
      <c r="O362" s="157">
        <v>0</v>
      </c>
      <c r="P362" s="157">
        <f t="shared" si="1"/>
        <v>0</v>
      </c>
      <c r="Q362" s="157">
        <v>1.7999999999999999E-2</v>
      </c>
      <c r="R362" s="157">
        <f t="shared" si="2"/>
        <v>0.126</v>
      </c>
      <c r="S362" s="157">
        <v>0</v>
      </c>
      <c r="T362" s="158">
        <f t="shared" si="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9" t="s">
        <v>252</v>
      </c>
      <c r="AT362" s="159" t="s">
        <v>311</v>
      </c>
      <c r="AU362" s="159" t="s">
        <v>80</v>
      </c>
      <c r="AY362" s="18" t="s">
        <v>212</v>
      </c>
      <c r="BE362" s="160">
        <f t="shared" si="4"/>
        <v>0</v>
      </c>
      <c r="BF362" s="160">
        <f t="shared" si="5"/>
        <v>0</v>
      </c>
      <c r="BG362" s="160">
        <f t="shared" si="6"/>
        <v>0</v>
      </c>
      <c r="BH362" s="160">
        <f t="shared" si="7"/>
        <v>0</v>
      </c>
      <c r="BI362" s="160">
        <f t="shared" si="8"/>
        <v>0</v>
      </c>
      <c r="BJ362" s="18" t="s">
        <v>78</v>
      </c>
      <c r="BK362" s="160">
        <f t="shared" si="9"/>
        <v>0</v>
      </c>
      <c r="BL362" s="18" t="s">
        <v>218</v>
      </c>
      <c r="BM362" s="159" t="s">
        <v>2068</v>
      </c>
    </row>
    <row r="363" spans="1:65" s="2" customFormat="1" ht="49.15" customHeight="1">
      <c r="A363" s="30"/>
      <c r="B363" s="147"/>
      <c r="C363" s="148" t="s">
        <v>1345</v>
      </c>
      <c r="D363" s="148" t="s">
        <v>214</v>
      </c>
      <c r="E363" s="149" t="s">
        <v>897</v>
      </c>
      <c r="F363" s="150" t="s">
        <v>898</v>
      </c>
      <c r="G363" s="151" t="s">
        <v>364</v>
      </c>
      <c r="H363" s="152">
        <v>7</v>
      </c>
      <c r="I363" s="153"/>
      <c r="J363" s="153">
        <f t="shared" si="0"/>
        <v>0</v>
      </c>
      <c r="K363" s="154"/>
      <c r="L363" s="31"/>
      <c r="M363" s="155" t="s">
        <v>1</v>
      </c>
      <c r="N363" s="156" t="s">
        <v>36</v>
      </c>
      <c r="O363" s="157">
        <v>1.278</v>
      </c>
      <c r="P363" s="157">
        <f t="shared" si="1"/>
        <v>8.9459999999999997</v>
      </c>
      <c r="Q363" s="157">
        <v>7.2000000000000005E-4</v>
      </c>
      <c r="R363" s="157">
        <f t="shared" si="2"/>
        <v>5.0400000000000002E-3</v>
      </c>
      <c r="S363" s="157">
        <v>0</v>
      </c>
      <c r="T363" s="158">
        <f t="shared" si="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9" t="s">
        <v>218</v>
      </c>
      <c r="AT363" s="159" t="s">
        <v>214</v>
      </c>
      <c r="AU363" s="159" t="s">
        <v>80</v>
      </c>
      <c r="AY363" s="18" t="s">
        <v>212</v>
      </c>
      <c r="BE363" s="160">
        <f t="shared" si="4"/>
        <v>0</v>
      </c>
      <c r="BF363" s="160">
        <f t="shared" si="5"/>
        <v>0</v>
      </c>
      <c r="BG363" s="160">
        <f t="shared" si="6"/>
        <v>0</v>
      </c>
      <c r="BH363" s="160">
        <f t="shared" si="7"/>
        <v>0</v>
      </c>
      <c r="BI363" s="160">
        <f t="shared" si="8"/>
        <v>0</v>
      </c>
      <c r="BJ363" s="18" t="s">
        <v>78</v>
      </c>
      <c r="BK363" s="160">
        <f t="shared" si="9"/>
        <v>0</v>
      </c>
      <c r="BL363" s="18" t="s">
        <v>218</v>
      </c>
      <c r="BM363" s="159" t="s">
        <v>2069</v>
      </c>
    </row>
    <row r="364" spans="1:65" s="2" customFormat="1" ht="24.2" customHeight="1">
      <c r="A364" s="30"/>
      <c r="B364" s="147"/>
      <c r="C364" s="182" t="s">
        <v>849</v>
      </c>
      <c r="D364" s="182" t="s">
        <v>311</v>
      </c>
      <c r="E364" s="183" t="s">
        <v>901</v>
      </c>
      <c r="F364" s="184" t="s">
        <v>902</v>
      </c>
      <c r="G364" s="185" t="s">
        <v>364</v>
      </c>
      <c r="H364" s="186">
        <v>7</v>
      </c>
      <c r="I364" s="187"/>
      <c r="J364" s="187">
        <f t="shared" si="0"/>
        <v>0</v>
      </c>
      <c r="K364" s="188"/>
      <c r="L364" s="189"/>
      <c r="M364" s="190" t="s">
        <v>1</v>
      </c>
      <c r="N364" s="191" t="s">
        <v>36</v>
      </c>
      <c r="O364" s="157">
        <v>0</v>
      </c>
      <c r="P364" s="157">
        <f t="shared" si="1"/>
        <v>0</v>
      </c>
      <c r="Q364" s="157">
        <v>1.2E-2</v>
      </c>
      <c r="R364" s="157">
        <f t="shared" si="2"/>
        <v>8.4000000000000005E-2</v>
      </c>
      <c r="S364" s="157">
        <v>0</v>
      </c>
      <c r="T364" s="158">
        <f t="shared" si="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9" t="s">
        <v>252</v>
      </c>
      <c r="AT364" s="159" t="s">
        <v>311</v>
      </c>
      <c r="AU364" s="159" t="s">
        <v>80</v>
      </c>
      <c r="AY364" s="18" t="s">
        <v>212</v>
      </c>
      <c r="BE364" s="160">
        <f t="shared" si="4"/>
        <v>0</v>
      </c>
      <c r="BF364" s="160">
        <f t="shared" si="5"/>
        <v>0</v>
      </c>
      <c r="BG364" s="160">
        <f t="shared" si="6"/>
        <v>0</v>
      </c>
      <c r="BH364" s="160">
        <f t="shared" si="7"/>
        <v>0</v>
      </c>
      <c r="BI364" s="160">
        <f t="shared" si="8"/>
        <v>0</v>
      </c>
      <c r="BJ364" s="18" t="s">
        <v>78</v>
      </c>
      <c r="BK364" s="160">
        <f t="shared" si="9"/>
        <v>0</v>
      </c>
      <c r="BL364" s="18" t="s">
        <v>218</v>
      </c>
      <c r="BM364" s="159" t="s">
        <v>2070</v>
      </c>
    </row>
    <row r="365" spans="1:65" s="2" customFormat="1" ht="24.2" customHeight="1">
      <c r="A365" s="30"/>
      <c r="B365" s="147"/>
      <c r="C365" s="182" t="s">
        <v>853</v>
      </c>
      <c r="D365" s="182" t="s">
        <v>311</v>
      </c>
      <c r="E365" s="183" t="s">
        <v>905</v>
      </c>
      <c r="F365" s="184" t="s">
        <v>906</v>
      </c>
      <c r="G365" s="185" t="s">
        <v>364</v>
      </c>
      <c r="H365" s="186">
        <v>7</v>
      </c>
      <c r="I365" s="187"/>
      <c r="J365" s="187">
        <f t="shared" si="0"/>
        <v>0</v>
      </c>
      <c r="K365" s="188"/>
      <c r="L365" s="189"/>
      <c r="M365" s="190" t="s">
        <v>1</v>
      </c>
      <c r="N365" s="191" t="s">
        <v>36</v>
      </c>
      <c r="O365" s="157">
        <v>0</v>
      </c>
      <c r="P365" s="157">
        <f t="shared" si="1"/>
        <v>0</v>
      </c>
      <c r="Q365" s="157">
        <v>2.8E-3</v>
      </c>
      <c r="R365" s="157">
        <f t="shared" si="2"/>
        <v>1.9599999999999999E-2</v>
      </c>
      <c r="S365" s="157">
        <v>0</v>
      </c>
      <c r="T365" s="158">
        <f t="shared" si="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9" t="s">
        <v>252</v>
      </c>
      <c r="AT365" s="159" t="s">
        <v>311</v>
      </c>
      <c r="AU365" s="159" t="s">
        <v>80</v>
      </c>
      <c r="AY365" s="18" t="s">
        <v>212</v>
      </c>
      <c r="BE365" s="160">
        <f t="shared" si="4"/>
        <v>0</v>
      </c>
      <c r="BF365" s="160">
        <f t="shared" si="5"/>
        <v>0</v>
      </c>
      <c r="BG365" s="160">
        <f t="shared" si="6"/>
        <v>0</v>
      </c>
      <c r="BH365" s="160">
        <f t="shared" si="7"/>
        <v>0</v>
      </c>
      <c r="BI365" s="160">
        <f t="shared" si="8"/>
        <v>0</v>
      </c>
      <c r="BJ365" s="18" t="s">
        <v>78</v>
      </c>
      <c r="BK365" s="160">
        <f t="shared" si="9"/>
        <v>0</v>
      </c>
      <c r="BL365" s="18" t="s">
        <v>218</v>
      </c>
      <c r="BM365" s="159" t="s">
        <v>2071</v>
      </c>
    </row>
    <row r="366" spans="1:65" s="2" customFormat="1" ht="16.5" customHeight="1">
      <c r="A366" s="30"/>
      <c r="B366" s="147"/>
      <c r="C366" s="148" t="s">
        <v>857</v>
      </c>
      <c r="D366" s="148" t="s">
        <v>214</v>
      </c>
      <c r="E366" s="149" t="s">
        <v>909</v>
      </c>
      <c r="F366" s="150" t="s">
        <v>910</v>
      </c>
      <c r="G366" s="151" t="s">
        <v>364</v>
      </c>
      <c r="H366" s="152">
        <v>7</v>
      </c>
      <c r="I366" s="153"/>
      <c r="J366" s="153">
        <f t="shared" si="0"/>
        <v>0</v>
      </c>
      <c r="K366" s="154"/>
      <c r="L366" s="31"/>
      <c r="M366" s="155" t="s">
        <v>1</v>
      </c>
      <c r="N366" s="156" t="s">
        <v>36</v>
      </c>
      <c r="O366" s="157">
        <v>1.1819999999999999</v>
      </c>
      <c r="P366" s="157">
        <f t="shared" si="1"/>
        <v>8.2739999999999991</v>
      </c>
      <c r="Q366" s="157">
        <v>0.32906000000000002</v>
      </c>
      <c r="R366" s="157">
        <f t="shared" si="2"/>
        <v>2.30342</v>
      </c>
      <c r="S366" s="157">
        <v>0</v>
      </c>
      <c r="T366" s="158">
        <f t="shared" si="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9" t="s">
        <v>218</v>
      </c>
      <c r="AT366" s="159" t="s">
        <v>214</v>
      </c>
      <c r="AU366" s="159" t="s">
        <v>80</v>
      </c>
      <c r="AY366" s="18" t="s">
        <v>212</v>
      </c>
      <c r="BE366" s="160">
        <f t="shared" si="4"/>
        <v>0</v>
      </c>
      <c r="BF366" s="160">
        <f t="shared" si="5"/>
        <v>0</v>
      </c>
      <c r="BG366" s="160">
        <f t="shared" si="6"/>
        <v>0</v>
      </c>
      <c r="BH366" s="160">
        <f t="shared" si="7"/>
        <v>0</v>
      </c>
      <c r="BI366" s="160">
        <f t="shared" si="8"/>
        <v>0</v>
      </c>
      <c r="BJ366" s="18" t="s">
        <v>78</v>
      </c>
      <c r="BK366" s="160">
        <f t="shared" si="9"/>
        <v>0</v>
      </c>
      <c r="BL366" s="18" t="s">
        <v>218</v>
      </c>
      <c r="BM366" s="159" t="s">
        <v>2072</v>
      </c>
    </row>
    <row r="367" spans="1:65" s="2" customFormat="1" ht="16.5" customHeight="1">
      <c r="A367" s="30"/>
      <c r="B367" s="147"/>
      <c r="C367" s="182" t="s">
        <v>1347</v>
      </c>
      <c r="D367" s="182" t="s">
        <v>311</v>
      </c>
      <c r="E367" s="183" t="s">
        <v>913</v>
      </c>
      <c r="F367" s="184" t="s">
        <v>914</v>
      </c>
      <c r="G367" s="185" t="s">
        <v>364</v>
      </c>
      <c r="H367" s="186">
        <v>7</v>
      </c>
      <c r="I367" s="187"/>
      <c r="J367" s="187">
        <f t="shared" si="0"/>
        <v>0</v>
      </c>
      <c r="K367" s="188"/>
      <c r="L367" s="189"/>
      <c r="M367" s="190" t="s">
        <v>1</v>
      </c>
      <c r="N367" s="191" t="s">
        <v>36</v>
      </c>
      <c r="O367" s="157">
        <v>0</v>
      </c>
      <c r="P367" s="157">
        <f t="shared" si="1"/>
        <v>0</v>
      </c>
      <c r="Q367" s="157">
        <v>2.9499999999999998E-2</v>
      </c>
      <c r="R367" s="157">
        <f t="shared" si="2"/>
        <v>0.20649999999999999</v>
      </c>
      <c r="S367" s="157">
        <v>0</v>
      </c>
      <c r="T367" s="158">
        <f t="shared" si="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59" t="s">
        <v>252</v>
      </c>
      <c r="AT367" s="159" t="s">
        <v>311</v>
      </c>
      <c r="AU367" s="159" t="s">
        <v>80</v>
      </c>
      <c r="AY367" s="18" t="s">
        <v>212</v>
      </c>
      <c r="BE367" s="160">
        <f t="shared" si="4"/>
        <v>0</v>
      </c>
      <c r="BF367" s="160">
        <f t="shared" si="5"/>
        <v>0</v>
      </c>
      <c r="BG367" s="160">
        <f t="shared" si="6"/>
        <v>0</v>
      </c>
      <c r="BH367" s="160">
        <f t="shared" si="7"/>
        <v>0</v>
      </c>
      <c r="BI367" s="160">
        <f t="shared" si="8"/>
        <v>0</v>
      </c>
      <c r="BJ367" s="18" t="s">
        <v>78</v>
      </c>
      <c r="BK367" s="160">
        <f t="shared" si="9"/>
        <v>0</v>
      </c>
      <c r="BL367" s="18" t="s">
        <v>218</v>
      </c>
      <c r="BM367" s="159" t="s">
        <v>2073</v>
      </c>
    </row>
    <row r="368" spans="1:65" s="2" customFormat="1" ht="24.2" customHeight="1">
      <c r="A368" s="30"/>
      <c r="B368" s="147"/>
      <c r="C368" s="182" t="s">
        <v>1348</v>
      </c>
      <c r="D368" s="182" t="s">
        <v>311</v>
      </c>
      <c r="E368" s="183" t="s">
        <v>1925</v>
      </c>
      <c r="F368" s="184" t="s">
        <v>1926</v>
      </c>
      <c r="G368" s="185" t="s">
        <v>364</v>
      </c>
      <c r="H368" s="186">
        <v>7</v>
      </c>
      <c r="I368" s="187"/>
      <c r="J368" s="187">
        <f t="shared" si="0"/>
        <v>0</v>
      </c>
      <c r="K368" s="188"/>
      <c r="L368" s="189"/>
      <c r="M368" s="190" t="s">
        <v>1</v>
      </c>
      <c r="N368" s="191" t="s">
        <v>36</v>
      </c>
      <c r="O368" s="157">
        <v>0</v>
      </c>
      <c r="P368" s="157">
        <f t="shared" si="1"/>
        <v>0</v>
      </c>
      <c r="Q368" s="157">
        <v>1.9E-3</v>
      </c>
      <c r="R368" s="157">
        <f t="shared" si="2"/>
        <v>1.3299999999999999E-2</v>
      </c>
      <c r="S368" s="157">
        <v>0</v>
      </c>
      <c r="T368" s="158">
        <f t="shared" si="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252</v>
      </c>
      <c r="AT368" s="159" t="s">
        <v>311</v>
      </c>
      <c r="AU368" s="159" t="s">
        <v>80</v>
      </c>
      <c r="AY368" s="18" t="s">
        <v>212</v>
      </c>
      <c r="BE368" s="160">
        <f t="shared" si="4"/>
        <v>0</v>
      </c>
      <c r="BF368" s="160">
        <f t="shared" si="5"/>
        <v>0</v>
      </c>
      <c r="BG368" s="160">
        <f t="shared" si="6"/>
        <v>0</v>
      </c>
      <c r="BH368" s="160">
        <f t="shared" si="7"/>
        <v>0</v>
      </c>
      <c r="BI368" s="160">
        <f t="shared" si="8"/>
        <v>0</v>
      </c>
      <c r="BJ368" s="18" t="s">
        <v>78</v>
      </c>
      <c r="BK368" s="160">
        <f t="shared" si="9"/>
        <v>0</v>
      </c>
      <c r="BL368" s="18" t="s">
        <v>218</v>
      </c>
      <c r="BM368" s="159" t="s">
        <v>2074</v>
      </c>
    </row>
    <row r="369" spans="1:65" s="2" customFormat="1" ht="16.5" customHeight="1">
      <c r="A369" s="30"/>
      <c r="B369" s="147"/>
      <c r="C369" s="148" t="s">
        <v>1349</v>
      </c>
      <c r="D369" s="148" t="s">
        <v>214</v>
      </c>
      <c r="E369" s="149" t="s">
        <v>917</v>
      </c>
      <c r="F369" s="150" t="s">
        <v>918</v>
      </c>
      <c r="G369" s="151" t="s">
        <v>364</v>
      </c>
      <c r="H369" s="152">
        <v>7</v>
      </c>
      <c r="I369" s="153"/>
      <c r="J369" s="153">
        <f t="shared" si="0"/>
        <v>0</v>
      </c>
      <c r="K369" s="154"/>
      <c r="L369" s="31"/>
      <c r="M369" s="155" t="s">
        <v>1</v>
      </c>
      <c r="N369" s="156" t="s">
        <v>36</v>
      </c>
      <c r="O369" s="157">
        <v>0.86299999999999999</v>
      </c>
      <c r="P369" s="157">
        <f t="shared" si="1"/>
        <v>6.0410000000000004</v>
      </c>
      <c r="Q369" s="157">
        <v>0.12303</v>
      </c>
      <c r="R369" s="157">
        <f t="shared" si="2"/>
        <v>0.86121000000000003</v>
      </c>
      <c r="S369" s="157">
        <v>0</v>
      </c>
      <c r="T369" s="158">
        <f t="shared" si="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9" t="s">
        <v>218</v>
      </c>
      <c r="AT369" s="159" t="s">
        <v>214</v>
      </c>
      <c r="AU369" s="159" t="s">
        <v>80</v>
      </c>
      <c r="AY369" s="18" t="s">
        <v>212</v>
      </c>
      <c r="BE369" s="160">
        <f t="shared" si="4"/>
        <v>0</v>
      </c>
      <c r="BF369" s="160">
        <f t="shared" si="5"/>
        <v>0</v>
      </c>
      <c r="BG369" s="160">
        <f t="shared" si="6"/>
        <v>0</v>
      </c>
      <c r="BH369" s="160">
        <f t="shared" si="7"/>
        <v>0</v>
      </c>
      <c r="BI369" s="160">
        <f t="shared" si="8"/>
        <v>0</v>
      </c>
      <c r="BJ369" s="18" t="s">
        <v>78</v>
      </c>
      <c r="BK369" s="160">
        <f t="shared" si="9"/>
        <v>0</v>
      </c>
      <c r="BL369" s="18" t="s">
        <v>218</v>
      </c>
      <c r="BM369" s="159" t="s">
        <v>2075</v>
      </c>
    </row>
    <row r="370" spans="1:65" s="2" customFormat="1" ht="24.2" customHeight="1">
      <c r="A370" s="30"/>
      <c r="B370" s="147"/>
      <c r="C370" s="182" t="s">
        <v>861</v>
      </c>
      <c r="D370" s="182" t="s">
        <v>311</v>
      </c>
      <c r="E370" s="183" t="s">
        <v>921</v>
      </c>
      <c r="F370" s="184" t="s">
        <v>922</v>
      </c>
      <c r="G370" s="185" t="s">
        <v>364</v>
      </c>
      <c r="H370" s="186">
        <v>7</v>
      </c>
      <c r="I370" s="187"/>
      <c r="J370" s="187">
        <f t="shared" si="0"/>
        <v>0</v>
      </c>
      <c r="K370" s="188"/>
      <c r="L370" s="189"/>
      <c r="M370" s="190" t="s">
        <v>1</v>
      </c>
      <c r="N370" s="191" t="s">
        <v>36</v>
      </c>
      <c r="O370" s="157">
        <v>0</v>
      </c>
      <c r="P370" s="157">
        <f t="shared" si="1"/>
        <v>0</v>
      </c>
      <c r="Q370" s="157">
        <v>1.3299999999999999E-2</v>
      </c>
      <c r="R370" s="157">
        <f t="shared" si="2"/>
        <v>9.3099999999999988E-2</v>
      </c>
      <c r="S370" s="157">
        <v>0</v>
      </c>
      <c r="T370" s="158">
        <f t="shared" si="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9" t="s">
        <v>252</v>
      </c>
      <c r="AT370" s="159" t="s">
        <v>311</v>
      </c>
      <c r="AU370" s="159" t="s">
        <v>80</v>
      </c>
      <c r="AY370" s="18" t="s">
        <v>212</v>
      </c>
      <c r="BE370" s="160">
        <f t="shared" si="4"/>
        <v>0</v>
      </c>
      <c r="BF370" s="160">
        <f t="shared" si="5"/>
        <v>0</v>
      </c>
      <c r="BG370" s="160">
        <f t="shared" si="6"/>
        <v>0</v>
      </c>
      <c r="BH370" s="160">
        <f t="shared" si="7"/>
        <v>0</v>
      </c>
      <c r="BI370" s="160">
        <f t="shared" si="8"/>
        <v>0</v>
      </c>
      <c r="BJ370" s="18" t="s">
        <v>78</v>
      </c>
      <c r="BK370" s="160">
        <f t="shared" si="9"/>
        <v>0</v>
      </c>
      <c r="BL370" s="18" t="s">
        <v>218</v>
      </c>
      <c r="BM370" s="159" t="s">
        <v>2076</v>
      </c>
    </row>
    <row r="371" spans="1:65" s="2" customFormat="1" ht="24.2" customHeight="1">
      <c r="A371" s="30"/>
      <c r="B371" s="147"/>
      <c r="C371" s="182" t="s">
        <v>865</v>
      </c>
      <c r="D371" s="182" t="s">
        <v>311</v>
      </c>
      <c r="E371" s="183" t="s">
        <v>1919</v>
      </c>
      <c r="F371" s="184" t="s">
        <v>1920</v>
      </c>
      <c r="G371" s="185" t="s">
        <v>364</v>
      </c>
      <c r="H371" s="186">
        <v>7</v>
      </c>
      <c r="I371" s="187"/>
      <c r="J371" s="187">
        <f t="shared" si="0"/>
        <v>0</v>
      </c>
      <c r="K371" s="188"/>
      <c r="L371" s="189"/>
      <c r="M371" s="190" t="s">
        <v>1</v>
      </c>
      <c r="N371" s="191" t="s">
        <v>36</v>
      </c>
      <c r="O371" s="157">
        <v>0</v>
      </c>
      <c r="P371" s="157">
        <f t="shared" si="1"/>
        <v>0</v>
      </c>
      <c r="Q371" s="157">
        <v>8.9999999999999998E-4</v>
      </c>
      <c r="R371" s="157">
        <f t="shared" si="2"/>
        <v>6.3E-3</v>
      </c>
      <c r="S371" s="157">
        <v>0</v>
      </c>
      <c r="T371" s="158">
        <f t="shared" si="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59" t="s">
        <v>252</v>
      </c>
      <c r="AT371" s="159" t="s">
        <v>311</v>
      </c>
      <c r="AU371" s="159" t="s">
        <v>80</v>
      </c>
      <c r="AY371" s="18" t="s">
        <v>212</v>
      </c>
      <c r="BE371" s="160">
        <f t="shared" si="4"/>
        <v>0</v>
      </c>
      <c r="BF371" s="160">
        <f t="shared" si="5"/>
        <v>0</v>
      </c>
      <c r="BG371" s="160">
        <f t="shared" si="6"/>
        <v>0</v>
      </c>
      <c r="BH371" s="160">
        <f t="shared" si="7"/>
        <v>0</v>
      </c>
      <c r="BI371" s="160">
        <f t="shared" si="8"/>
        <v>0</v>
      </c>
      <c r="BJ371" s="18" t="s">
        <v>78</v>
      </c>
      <c r="BK371" s="160">
        <f t="shared" si="9"/>
        <v>0</v>
      </c>
      <c r="BL371" s="18" t="s">
        <v>218</v>
      </c>
      <c r="BM371" s="159" t="s">
        <v>2077</v>
      </c>
    </row>
    <row r="372" spans="1:65" s="2" customFormat="1" ht="24.2" customHeight="1">
      <c r="A372" s="30"/>
      <c r="B372" s="147"/>
      <c r="C372" s="148" t="s">
        <v>869</v>
      </c>
      <c r="D372" s="148" t="s">
        <v>214</v>
      </c>
      <c r="E372" s="149" t="s">
        <v>929</v>
      </c>
      <c r="F372" s="150" t="s">
        <v>930</v>
      </c>
      <c r="G372" s="151" t="s">
        <v>364</v>
      </c>
      <c r="H372" s="152">
        <v>2</v>
      </c>
      <c r="I372" s="153"/>
      <c r="J372" s="153">
        <f t="shared" si="0"/>
        <v>0</v>
      </c>
      <c r="K372" s="154"/>
      <c r="L372" s="31"/>
      <c r="M372" s="155" t="s">
        <v>1</v>
      </c>
      <c r="N372" s="156" t="s">
        <v>36</v>
      </c>
      <c r="O372" s="157">
        <v>10.3</v>
      </c>
      <c r="P372" s="157">
        <f t="shared" si="1"/>
        <v>20.6</v>
      </c>
      <c r="Q372" s="157">
        <v>0.45937</v>
      </c>
      <c r="R372" s="157">
        <f t="shared" si="2"/>
        <v>0.91874</v>
      </c>
      <c r="S372" s="157">
        <v>0</v>
      </c>
      <c r="T372" s="158">
        <f t="shared" si="3"/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9" t="s">
        <v>218</v>
      </c>
      <c r="AT372" s="159" t="s">
        <v>214</v>
      </c>
      <c r="AU372" s="159" t="s">
        <v>80</v>
      </c>
      <c r="AY372" s="18" t="s">
        <v>212</v>
      </c>
      <c r="BE372" s="160">
        <f t="shared" si="4"/>
        <v>0</v>
      </c>
      <c r="BF372" s="160">
        <f t="shared" si="5"/>
        <v>0</v>
      </c>
      <c r="BG372" s="160">
        <f t="shared" si="6"/>
        <v>0</v>
      </c>
      <c r="BH372" s="160">
        <f t="shared" si="7"/>
        <v>0</v>
      </c>
      <c r="BI372" s="160">
        <f t="shared" si="8"/>
        <v>0</v>
      </c>
      <c r="BJ372" s="18" t="s">
        <v>78</v>
      </c>
      <c r="BK372" s="160">
        <f t="shared" si="9"/>
        <v>0</v>
      </c>
      <c r="BL372" s="18" t="s">
        <v>218</v>
      </c>
      <c r="BM372" s="159" t="s">
        <v>1922</v>
      </c>
    </row>
    <row r="373" spans="1:65" s="2" customFormat="1" ht="16.5" customHeight="1">
      <c r="A373" s="30"/>
      <c r="B373" s="147"/>
      <c r="C373" s="148" t="s">
        <v>873</v>
      </c>
      <c r="D373" s="148" t="s">
        <v>214</v>
      </c>
      <c r="E373" s="149" t="s">
        <v>933</v>
      </c>
      <c r="F373" s="150" t="s">
        <v>934</v>
      </c>
      <c r="G373" s="151" t="s">
        <v>249</v>
      </c>
      <c r="H373" s="152">
        <v>504.96</v>
      </c>
      <c r="I373" s="153"/>
      <c r="J373" s="153">
        <f t="shared" si="0"/>
        <v>0</v>
      </c>
      <c r="K373" s="154"/>
      <c r="L373" s="31"/>
      <c r="M373" s="155" t="s">
        <v>1</v>
      </c>
      <c r="N373" s="156" t="s">
        <v>36</v>
      </c>
      <c r="O373" s="157">
        <v>5.3999999999999999E-2</v>
      </c>
      <c r="P373" s="157">
        <f t="shared" si="1"/>
        <v>27.26784</v>
      </c>
      <c r="Q373" s="157">
        <v>1.9000000000000001E-4</v>
      </c>
      <c r="R373" s="157">
        <f t="shared" si="2"/>
        <v>9.5942399999999997E-2</v>
      </c>
      <c r="S373" s="157">
        <v>0</v>
      </c>
      <c r="T373" s="158">
        <f t="shared" si="3"/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9" t="s">
        <v>218</v>
      </c>
      <c r="AT373" s="159" t="s">
        <v>214</v>
      </c>
      <c r="AU373" s="159" t="s">
        <v>80</v>
      </c>
      <c r="AY373" s="18" t="s">
        <v>212</v>
      </c>
      <c r="BE373" s="160">
        <f t="shared" si="4"/>
        <v>0</v>
      </c>
      <c r="BF373" s="160">
        <f t="shared" si="5"/>
        <v>0</v>
      </c>
      <c r="BG373" s="160">
        <f t="shared" si="6"/>
        <v>0</v>
      </c>
      <c r="BH373" s="160">
        <f t="shared" si="7"/>
        <v>0</v>
      </c>
      <c r="BI373" s="160">
        <f t="shared" si="8"/>
        <v>0</v>
      </c>
      <c r="BJ373" s="18" t="s">
        <v>78</v>
      </c>
      <c r="BK373" s="160">
        <f t="shared" si="9"/>
        <v>0</v>
      </c>
      <c r="BL373" s="18" t="s">
        <v>218</v>
      </c>
      <c r="BM373" s="159" t="s">
        <v>1928</v>
      </c>
    </row>
    <row r="374" spans="1:65" s="14" customFormat="1">
      <c r="B374" s="168"/>
      <c r="D374" s="162" t="s">
        <v>220</v>
      </c>
      <c r="F374" s="170" t="s">
        <v>2078</v>
      </c>
      <c r="H374" s="171">
        <v>504.96</v>
      </c>
      <c r="L374" s="168"/>
      <c r="M374" s="172"/>
      <c r="N374" s="173"/>
      <c r="O374" s="173"/>
      <c r="P374" s="173"/>
      <c r="Q374" s="173"/>
      <c r="R374" s="173"/>
      <c r="S374" s="173"/>
      <c r="T374" s="174"/>
      <c r="AT374" s="169" t="s">
        <v>220</v>
      </c>
      <c r="AU374" s="169" t="s">
        <v>80</v>
      </c>
      <c r="AV374" s="14" t="s">
        <v>80</v>
      </c>
      <c r="AW374" s="14" t="s">
        <v>3</v>
      </c>
      <c r="AX374" s="14" t="s">
        <v>78</v>
      </c>
      <c r="AY374" s="169" t="s">
        <v>212</v>
      </c>
    </row>
    <row r="375" spans="1:65" s="2" customFormat="1" ht="21.75" customHeight="1">
      <c r="A375" s="30"/>
      <c r="B375" s="147"/>
      <c r="C375" s="148" t="s">
        <v>877</v>
      </c>
      <c r="D375" s="148" t="s">
        <v>214</v>
      </c>
      <c r="E375" s="149" t="s">
        <v>473</v>
      </c>
      <c r="F375" s="150" t="s">
        <v>474</v>
      </c>
      <c r="G375" s="151" t="s">
        <v>249</v>
      </c>
      <c r="H375" s="152">
        <v>83.8</v>
      </c>
      <c r="I375" s="153"/>
      <c r="J375" s="153">
        <f>ROUND(I375*H375,2)</f>
        <v>0</v>
      </c>
      <c r="K375" s="154"/>
      <c r="L375" s="31"/>
      <c r="M375" s="155" t="s">
        <v>1</v>
      </c>
      <c r="N375" s="156" t="s">
        <v>36</v>
      </c>
      <c r="O375" s="157">
        <v>2.3E-2</v>
      </c>
      <c r="P375" s="157">
        <f>O375*H375</f>
        <v>1.9274</v>
      </c>
      <c r="Q375" s="157">
        <v>6.9999999999999994E-5</v>
      </c>
      <c r="R375" s="157">
        <f>Q375*H375</f>
        <v>5.8659999999999997E-3</v>
      </c>
      <c r="S375" s="157">
        <v>0</v>
      </c>
      <c r="T375" s="158">
        <f>S375*H375</f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59" t="s">
        <v>218</v>
      </c>
      <c r="AT375" s="159" t="s">
        <v>214</v>
      </c>
      <c r="AU375" s="159" t="s">
        <v>80</v>
      </c>
      <c r="AY375" s="18" t="s">
        <v>212</v>
      </c>
      <c r="BE375" s="160">
        <f>IF(N375="základní",J375,0)</f>
        <v>0</v>
      </c>
      <c r="BF375" s="160">
        <f>IF(N375="snížená",J375,0)</f>
        <v>0</v>
      </c>
      <c r="BG375" s="160">
        <f>IF(N375="zákl. přenesená",J375,0)</f>
        <v>0</v>
      </c>
      <c r="BH375" s="160">
        <f>IF(N375="sníž. přenesená",J375,0)</f>
        <v>0</v>
      </c>
      <c r="BI375" s="160">
        <f>IF(N375="nulová",J375,0)</f>
        <v>0</v>
      </c>
      <c r="BJ375" s="18" t="s">
        <v>78</v>
      </c>
      <c r="BK375" s="160">
        <f>ROUND(I375*H375,2)</f>
        <v>0</v>
      </c>
      <c r="BL375" s="18" t="s">
        <v>218</v>
      </c>
      <c r="BM375" s="159" t="s">
        <v>475</v>
      </c>
    </row>
    <row r="376" spans="1:65" s="2" customFormat="1" ht="16.5" customHeight="1">
      <c r="A376" s="30"/>
      <c r="B376" s="147"/>
      <c r="C376" s="148" t="s">
        <v>881</v>
      </c>
      <c r="D376" s="148" t="s">
        <v>214</v>
      </c>
      <c r="E376" s="149" t="s">
        <v>1930</v>
      </c>
      <c r="F376" s="150" t="s">
        <v>1931</v>
      </c>
      <c r="G376" s="151" t="s">
        <v>249</v>
      </c>
      <c r="H376" s="152">
        <v>420.8</v>
      </c>
      <c r="I376" s="153"/>
      <c r="J376" s="153">
        <f>ROUND(I376*H376,2)</f>
        <v>0</v>
      </c>
      <c r="K376" s="154"/>
      <c r="L376" s="31"/>
      <c r="M376" s="155" t="s">
        <v>1</v>
      </c>
      <c r="N376" s="156" t="s">
        <v>36</v>
      </c>
      <c r="O376" s="157">
        <v>4.3999999999999997E-2</v>
      </c>
      <c r="P376" s="157">
        <f>O376*H376</f>
        <v>18.5152</v>
      </c>
      <c r="Q376" s="157">
        <v>0</v>
      </c>
      <c r="R376" s="157">
        <f>Q376*H376</f>
        <v>0</v>
      </c>
      <c r="S376" s="157">
        <v>0</v>
      </c>
      <c r="T376" s="158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218</v>
      </c>
      <c r="AT376" s="159" t="s">
        <v>214</v>
      </c>
      <c r="AU376" s="159" t="s">
        <v>80</v>
      </c>
      <c r="AY376" s="18" t="s">
        <v>212</v>
      </c>
      <c r="BE376" s="160">
        <f>IF(N376="základní",J376,0)</f>
        <v>0</v>
      </c>
      <c r="BF376" s="160">
        <f>IF(N376="snížená",J376,0)</f>
        <v>0</v>
      </c>
      <c r="BG376" s="160">
        <f>IF(N376="zákl. přenesená",J376,0)</f>
        <v>0</v>
      </c>
      <c r="BH376" s="160">
        <f>IF(N376="sníž. přenesená",J376,0)</f>
        <v>0</v>
      </c>
      <c r="BI376" s="160">
        <f>IF(N376="nulová",J376,0)</f>
        <v>0</v>
      </c>
      <c r="BJ376" s="18" t="s">
        <v>78</v>
      </c>
      <c r="BK376" s="160">
        <f>ROUND(I376*H376,2)</f>
        <v>0</v>
      </c>
      <c r="BL376" s="18" t="s">
        <v>218</v>
      </c>
      <c r="BM376" s="159" t="s">
        <v>1932</v>
      </c>
    </row>
    <row r="377" spans="1:65" s="14" customFormat="1">
      <c r="B377" s="168"/>
      <c r="D377" s="162" t="s">
        <v>220</v>
      </c>
      <c r="E377" s="169" t="s">
        <v>1</v>
      </c>
      <c r="F377" s="170" t="s">
        <v>2079</v>
      </c>
      <c r="H377" s="171">
        <v>420.8</v>
      </c>
      <c r="L377" s="168"/>
      <c r="M377" s="172"/>
      <c r="N377" s="173"/>
      <c r="O377" s="173"/>
      <c r="P377" s="173"/>
      <c r="Q377" s="173"/>
      <c r="R377" s="173"/>
      <c r="S377" s="173"/>
      <c r="T377" s="174"/>
      <c r="AT377" s="169" t="s">
        <v>220</v>
      </c>
      <c r="AU377" s="169" t="s">
        <v>80</v>
      </c>
      <c r="AV377" s="14" t="s">
        <v>80</v>
      </c>
      <c r="AW377" s="14" t="s">
        <v>27</v>
      </c>
      <c r="AX377" s="14" t="s">
        <v>78</v>
      </c>
      <c r="AY377" s="169" t="s">
        <v>212</v>
      </c>
    </row>
    <row r="378" spans="1:65" s="12" customFormat="1" ht="22.9" customHeight="1">
      <c r="B378" s="135"/>
      <c r="D378" s="136" t="s">
        <v>70</v>
      </c>
      <c r="E378" s="145" t="s">
        <v>257</v>
      </c>
      <c r="F378" s="145" t="s">
        <v>500</v>
      </c>
      <c r="J378" s="146">
        <f>BK378</f>
        <v>0</v>
      </c>
      <c r="L378" s="135"/>
      <c r="M378" s="139"/>
      <c r="N378" s="140"/>
      <c r="O378" s="140"/>
      <c r="P378" s="141">
        <f>SUM(P379:P384)</f>
        <v>24.366</v>
      </c>
      <c r="Q378" s="140"/>
      <c r="R378" s="141">
        <f>SUM(R379:R384)</f>
        <v>9.3000000000000005E-4</v>
      </c>
      <c r="S378" s="140"/>
      <c r="T378" s="142">
        <f>SUM(T379:T384)</f>
        <v>0</v>
      </c>
      <c r="AR378" s="136" t="s">
        <v>78</v>
      </c>
      <c r="AT378" s="143" t="s">
        <v>70</v>
      </c>
      <c r="AU378" s="143" t="s">
        <v>78</v>
      </c>
      <c r="AY378" s="136" t="s">
        <v>212</v>
      </c>
      <c r="BK378" s="144">
        <f>SUM(BK379:BK384)</f>
        <v>0</v>
      </c>
    </row>
    <row r="379" spans="1:65" s="2" customFormat="1" ht="37.9" customHeight="1">
      <c r="A379" s="30"/>
      <c r="B379" s="147"/>
      <c r="C379" s="148" t="s">
        <v>885</v>
      </c>
      <c r="D379" s="148" t="s">
        <v>214</v>
      </c>
      <c r="E379" s="149" t="s">
        <v>502</v>
      </c>
      <c r="F379" s="150" t="s">
        <v>503</v>
      </c>
      <c r="G379" s="151" t="s">
        <v>249</v>
      </c>
      <c r="H379" s="152">
        <v>31</v>
      </c>
      <c r="I379" s="153"/>
      <c r="J379" s="153">
        <f>ROUND(I379*H379,2)</f>
        <v>0</v>
      </c>
      <c r="K379" s="154"/>
      <c r="L379" s="31"/>
      <c r="M379" s="155" t="s">
        <v>1</v>
      </c>
      <c r="N379" s="156" t="s">
        <v>36</v>
      </c>
      <c r="O379" s="157">
        <v>0.13900000000000001</v>
      </c>
      <c r="P379" s="157">
        <f>O379*H379</f>
        <v>4.3090000000000002</v>
      </c>
      <c r="Q379" s="157">
        <v>0</v>
      </c>
      <c r="R379" s="157">
        <f>Q379*H379</f>
        <v>0</v>
      </c>
      <c r="S379" s="157">
        <v>0</v>
      </c>
      <c r="T379" s="158">
        <f>S379*H379</f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59" t="s">
        <v>218</v>
      </c>
      <c r="AT379" s="159" t="s">
        <v>214</v>
      </c>
      <c r="AU379" s="159" t="s">
        <v>80</v>
      </c>
      <c r="AY379" s="18" t="s">
        <v>212</v>
      </c>
      <c r="BE379" s="160">
        <f>IF(N379="základní",J379,0)</f>
        <v>0</v>
      </c>
      <c r="BF379" s="160">
        <f>IF(N379="snížená",J379,0)</f>
        <v>0</v>
      </c>
      <c r="BG379" s="160">
        <f>IF(N379="zákl. přenesená",J379,0)</f>
        <v>0</v>
      </c>
      <c r="BH379" s="160">
        <f>IF(N379="sníž. přenesená",J379,0)</f>
        <v>0</v>
      </c>
      <c r="BI379" s="160">
        <f>IF(N379="nulová",J379,0)</f>
        <v>0</v>
      </c>
      <c r="BJ379" s="18" t="s">
        <v>78</v>
      </c>
      <c r="BK379" s="160">
        <f>ROUND(I379*H379,2)</f>
        <v>0</v>
      </c>
      <c r="BL379" s="18" t="s">
        <v>218</v>
      </c>
      <c r="BM379" s="159" t="s">
        <v>504</v>
      </c>
    </row>
    <row r="380" spans="1:65" s="14" customFormat="1">
      <c r="B380" s="168"/>
      <c r="D380" s="162" t="s">
        <v>220</v>
      </c>
      <c r="E380" s="169" t="s">
        <v>1</v>
      </c>
      <c r="F380" s="170" t="s">
        <v>2080</v>
      </c>
      <c r="H380" s="171">
        <v>16</v>
      </c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220</v>
      </c>
      <c r="AU380" s="169" t="s">
        <v>80</v>
      </c>
      <c r="AV380" s="14" t="s">
        <v>80</v>
      </c>
      <c r="AW380" s="14" t="s">
        <v>27</v>
      </c>
      <c r="AX380" s="14" t="s">
        <v>71</v>
      </c>
      <c r="AY380" s="169" t="s">
        <v>212</v>
      </c>
    </row>
    <row r="381" spans="1:65" s="14" customFormat="1">
      <c r="B381" s="168"/>
      <c r="D381" s="162" t="s">
        <v>220</v>
      </c>
      <c r="E381" s="169" t="s">
        <v>1</v>
      </c>
      <c r="F381" s="170" t="s">
        <v>1954</v>
      </c>
      <c r="H381" s="171">
        <v>15</v>
      </c>
      <c r="L381" s="168"/>
      <c r="M381" s="172"/>
      <c r="N381" s="173"/>
      <c r="O381" s="173"/>
      <c r="P381" s="173"/>
      <c r="Q381" s="173"/>
      <c r="R381" s="173"/>
      <c r="S381" s="173"/>
      <c r="T381" s="174"/>
      <c r="AT381" s="169" t="s">
        <v>220</v>
      </c>
      <c r="AU381" s="169" t="s">
        <v>80</v>
      </c>
      <c r="AV381" s="14" t="s">
        <v>80</v>
      </c>
      <c r="AW381" s="14" t="s">
        <v>27</v>
      </c>
      <c r="AX381" s="14" t="s">
        <v>71</v>
      </c>
      <c r="AY381" s="169" t="s">
        <v>212</v>
      </c>
    </row>
    <row r="382" spans="1:65" s="15" customFormat="1">
      <c r="B382" s="175"/>
      <c r="D382" s="162" t="s">
        <v>220</v>
      </c>
      <c r="E382" s="176" t="s">
        <v>1</v>
      </c>
      <c r="F382" s="177" t="s">
        <v>233</v>
      </c>
      <c r="H382" s="178">
        <v>31</v>
      </c>
      <c r="L382" s="175"/>
      <c r="M382" s="179"/>
      <c r="N382" s="180"/>
      <c r="O382" s="180"/>
      <c r="P382" s="180"/>
      <c r="Q382" s="180"/>
      <c r="R382" s="180"/>
      <c r="S382" s="180"/>
      <c r="T382" s="181"/>
      <c r="AT382" s="176" t="s">
        <v>220</v>
      </c>
      <c r="AU382" s="176" t="s">
        <v>80</v>
      </c>
      <c r="AV382" s="15" t="s">
        <v>218</v>
      </c>
      <c r="AW382" s="15" t="s">
        <v>27</v>
      </c>
      <c r="AX382" s="15" t="s">
        <v>78</v>
      </c>
      <c r="AY382" s="176" t="s">
        <v>212</v>
      </c>
    </row>
    <row r="383" spans="1:65" s="2" customFormat="1" ht="24.2" customHeight="1">
      <c r="A383" s="30"/>
      <c r="B383" s="147"/>
      <c r="C383" s="148" t="s">
        <v>889</v>
      </c>
      <c r="D383" s="148" t="s">
        <v>214</v>
      </c>
      <c r="E383" s="149" t="s">
        <v>506</v>
      </c>
      <c r="F383" s="150" t="s">
        <v>507</v>
      </c>
      <c r="G383" s="151" t="s">
        <v>249</v>
      </c>
      <c r="H383" s="152">
        <v>31</v>
      </c>
      <c r="I383" s="153"/>
      <c r="J383" s="153">
        <f>ROUND(I383*H383,2)</f>
        <v>0</v>
      </c>
      <c r="K383" s="154"/>
      <c r="L383" s="31"/>
      <c r="M383" s="155" t="s">
        <v>1</v>
      </c>
      <c r="N383" s="156" t="s">
        <v>36</v>
      </c>
      <c r="O383" s="157">
        <v>0.19600000000000001</v>
      </c>
      <c r="P383" s="157">
        <f>O383*H383</f>
        <v>6.0760000000000005</v>
      </c>
      <c r="Q383" s="157">
        <v>0</v>
      </c>
      <c r="R383" s="157">
        <f>Q383*H383</f>
        <v>0</v>
      </c>
      <c r="S383" s="157">
        <v>0</v>
      </c>
      <c r="T383" s="158">
        <f>S383*H383</f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59" t="s">
        <v>218</v>
      </c>
      <c r="AT383" s="159" t="s">
        <v>214</v>
      </c>
      <c r="AU383" s="159" t="s">
        <v>80</v>
      </c>
      <c r="AY383" s="18" t="s">
        <v>212</v>
      </c>
      <c r="BE383" s="160">
        <f>IF(N383="základní",J383,0)</f>
        <v>0</v>
      </c>
      <c r="BF383" s="160">
        <f>IF(N383="snížená",J383,0)</f>
        <v>0</v>
      </c>
      <c r="BG383" s="160">
        <f>IF(N383="zákl. přenesená",J383,0)</f>
        <v>0</v>
      </c>
      <c r="BH383" s="160">
        <f>IF(N383="sníž. přenesená",J383,0)</f>
        <v>0</v>
      </c>
      <c r="BI383" s="160">
        <f>IF(N383="nulová",J383,0)</f>
        <v>0</v>
      </c>
      <c r="BJ383" s="18" t="s">
        <v>78</v>
      </c>
      <c r="BK383" s="160">
        <f>ROUND(I383*H383,2)</f>
        <v>0</v>
      </c>
      <c r="BL383" s="18" t="s">
        <v>218</v>
      </c>
      <c r="BM383" s="159" t="s">
        <v>508</v>
      </c>
    </row>
    <row r="384" spans="1:65" s="2" customFormat="1" ht="24.2" customHeight="1">
      <c r="A384" s="30"/>
      <c r="B384" s="147"/>
      <c r="C384" s="148" t="s">
        <v>893</v>
      </c>
      <c r="D384" s="148" t="s">
        <v>214</v>
      </c>
      <c r="E384" s="149" t="s">
        <v>511</v>
      </c>
      <c r="F384" s="150" t="s">
        <v>512</v>
      </c>
      <c r="G384" s="151" t="s">
        <v>249</v>
      </c>
      <c r="H384" s="152">
        <v>31</v>
      </c>
      <c r="I384" s="153"/>
      <c r="J384" s="153">
        <f>ROUND(I384*H384,2)</f>
        <v>0</v>
      </c>
      <c r="K384" s="154"/>
      <c r="L384" s="31"/>
      <c r="M384" s="155" t="s">
        <v>1</v>
      </c>
      <c r="N384" s="156" t="s">
        <v>36</v>
      </c>
      <c r="O384" s="157">
        <v>0.45100000000000001</v>
      </c>
      <c r="P384" s="157">
        <f>O384*H384</f>
        <v>13.981</v>
      </c>
      <c r="Q384" s="157">
        <v>3.0000000000000001E-5</v>
      </c>
      <c r="R384" s="157">
        <f>Q384*H384</f>
        <v>9.3000000000000005E-4</v>
      </c>
      <c r="S384" s="157">
        <v>0</v>
      </c>
      <c r="T384" s="158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59" t="s">
        <v>218</v>
      </c>
      <c r="AT384" s="159" t="s">
        <v>214</v>
      </c>
      <c r="AU384" s="159" t="s">
        <v>80</v>
      </c>
      <c r="AY384" s="18" t="s">
        <v>212</v>
      </c>
      <c r="BE384" s="160">
        <f>IF(N384="základní",J384,0)</f>
        <v>0</v>
      </c>
      <c r="BF384" s="160">
        <f>IF(N384="snížená",J384,0)</f>
        <v>0</v>
      </c>
      <c r="BG384" s="160">
        <f>IF(N384="zákl. přenesená",J384,0)</f>
        <v>0</v>
      </c>
      <c r="BH384" s="160">
        <f>IF(N384="sníž. přenesená",J384,0)</f>
        <v>0</v>
      </c>
      <c r="BI384" s="160">
        <f>IF(N384="nulová",J384,0)</f>
        <v>0</v>
      </c>
      <c r="BJ384" s="18" t="s">
        <v>78</v>
      </c>
      <c r="BK384" s="160">
        <f>ROUND(I384*H384,2)</f>
        <v>0</v>
      </c>
      <c r="BL384" s="18" t="s">
        <v>218</v>
      </c>
      <c r="BM384" s="159" t="s">
        <v>513</v>
      </c>
    </row>
    <row r="385" spans="1:65" s="12" customFormat="1" ht="22.9" customHeight="1">
      <c r="B385" s="135"/>
      <c r="D385" s="136" t="s">
        <v>70</v>
      </c>
      <c r="E385" s="145" t="s">
        <v>514</v>
      </c>
      <c r="F385" s="145" t="s">
        <v>515</v>
      </c>
      <c r="J385" s="146">
        <f>BK385</f>
        <v>0</v>
      </c>
      <c r="L385" s="135"/>
      <c r="M385" s="139"/>
      <c r="N385" s="140"/>
      <c r="O385" s="140"/>
      <c r="P385" s="141">
        <f>P386</f>
        <v>258.07351999999997</v>
      </c>
      <c r="Q385" s="140"/>
      <c r="R385" s="141">
        <f>R386</f>
        <v>0</v>
      </c>
      <c r="S385" s="140"/>
      <c r="T385" s="142">
        <f>T386</f>
        <v>0</v>
      </c>
      <c r="AR385" s="136" t="s">
        <v>78</v>
      </c>
      <c r="AT385" s="143" t="s">
        <v>70</v>
      </c>
      <c r="AU385" s="143" t="s">
        <v>78</v>
      </c>
      <c r="AY385" s="136" t="s">
        <v>212</v>
      </c>
      <c r="BK385" s="144">
        <f>BK386</f>
        <v>0</v>
      </c>
    </row>
    <row r="386" spans="1:65" s="2" customFormat="1" ht="49.15" customHeight="1">
      <c r="A386" s="30"/>
      <c r="B386" s="147"/>
      <c r="C386" s="148" t="s">
        <v>514</v>
      </c>
      <c r="D386" s="148" t="s">
        <v>214</v>
      </c>
      <c r="E386" s="149" t="s">
        <v>517</v>
      </c>
      <c r="F386" s="150" t="s">
        <v>518</v>
      </c>
      <c r="G386" s="151" t="s">
        <v>301</v>
      </c>
      <c r="H386" s="152">
        <v>174.374</v>
      </c>
      <c r="I386" s="153"/>
      <c r="J386" s="153">
        <f>ROUND(I386*H386,2)</f>
        <v>0</v>
      </c>
      <c r="K386" s="154"/>
      <c r="L386" s="31"/>
      <c r="M386" s="155" t="s">
        <v>1</v>
      </c>
      <c r="N386" s="156" t="s">
        <v>36</v>
      </c>
      <c r="O386" s="157">
        <v>1.48</v>
      </c>
      <c r="P386" s="157">
        <f>O386*H386</f>
        <v>258.07351999999997</v>
      </c>
      <c r="Q386" s="157">
        <v>0</v>
      </c>
      <c r="R386" s="157">
        <f>Q386*H386</f>
        <v>0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218</v>
      </c>
      <c r="AT386" s="159" t="s">
        <v>214</v>
      </c>
      <c r="AU386" s="159" t="s">
        <v>80</v>
      </c>
      <c r="AY386" s="18" t="s">
        <v>212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78</v>
      </c>
      <c r="BK386" s="160">
        <f>ROUND(I386*H386,2)</f>
        <v>0</v>
      </c>
      <c r="BL386" s="18" t="s">
        <v>218</v>
      </c>
      <c r="BM386" s="159" t="s">
        <v>519</v>
      </c>
    </row>
    <row r="387" spans="1:65" s="12" customFormat="1" ht="22.9" customHeight="1">
      <c r="B387" s="135"/>
      <c r="D387" s="136" t="s">
        <v>70</v>
      </c>
      <c r="E387" s="145" t="s">
        <v>520</v>
      </c>
      <c r="F387" s="145" t="s">
        <v>521</v>
      </c>
      <c r="J387" s="146">
        <f>BK387</f>
        <v>0</v>
      </c>
      <c r="L387" s="135"/>
      <c r="M387" s="139"/>
      <c r="N387" s="140"/>
      <c r="O387" s="140"/>
      <c r="P387" s="141">
        <f>SUM(P388:P397)</f>
        <v>11.149431</v>
      </c>
      <c r="Q387" s="140"/>
      <c r="R387" s="141">
        <f>SUM(R388:R397)</f>
        <v>0</v>
      </c>
      <c r="S387" s="140"/>
      <c r="T387" s="142">
        <f>SUM(T388:T397)</f>
        <v>0</v>
      </c>
      <c r="AR387" s="136" t="s">
        <v>78</v>
      </c>
      <c r="AT387" s="143" t="s">
        <v>70</v>
      </c>
      <c r="AU387" s="143" t="s">
        <v>78</v>
      </c>
      <c r="AY387" s="136" t="s">
        <v>212</v>
      </c>
      <c r="BK387" s="144">
        <f>SUM(BK388:BK397)</f>
        <v>0</v>
      </c>
    </row>
    <row r="388" spans="1:65" s="2" customFormat="1" ht="37.9" customHeight="1">
      <c r="A388" s="30"/>
      <c r="B388" s="147"/>
      <c r="C388" s="148" t="s">
        <v>900</v>
      </c>
      <c r="D388" s="148" t="s">
        <v>214</v>
      </c>
      <c r="E388" s="149" t="s">
        <v>523</v>
      </c>
      <c r="F388" s="150" t="s">
        <v>524</v>
      </c>
      <c r="G388" s="151" t="s">
        <v>301</v>
      </c>
      <c r="H388" s="152">
        <v>43.383000000000003</v>
      </c>
      <c r="I388" s="153"/>
      <c r="J388" s="153">
        <f>ROUND(I388*H388,2)</f>
        <v>0</v>
      </c>
      <c r="K388" s="154"/>
      <c r="L388" s="31"/>
      <c r="M388" s="155" t="s">
        <v>1</v>
      </c>
      <c r="N388" s="156" t="s">
        <v>36</v>
      </c>
      <c r="O388" s="157">
        <v>0.03</v>
      </c>
      <c r="P388" s="157">
        <f>O388*H388</f>
        <v>1.30149</v>
      </c>
      <c r="Q388" s="157">
        <v>0</v>
      </c>
      <c r="R388" s="157">
        <f>Q388*H388</f>
        <v>0</v>
      </c>
      <c r="S388" s="157">
        <v>0</v>
      </c>
      <c r="T388" s="158">
        <f>S388*H388</f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59" t="s">
        <v>218</v>
      </c>
      <c r="AT388" s="159" t="s">
        <v>214</v>
      </c>
      <c r="AU388" s="159" t="s">
        <v>80</v>
      </c>
      <c r="AY388" s="18" t="s">
        <v>212</v>
      </c>
      <c r="BE388" s="160">
        <f>IF(N388="základní",J388,0)</f>
        <v>0</v>
      </c>
      <c r="BF388" s="160">
        <f>IF(N388="snížená",J388,0)</f>
        <v>0</v>
      </c>
      <c r="BG388" s="160">
        <f>IF(N388="zákl. přenesená",J388,0)</f>
        <v>0</v>
      </c>
      <c r="BH388" s="160">
        <f>IF(N388="sníž. přenesená",J388,0)</f>
        <v>0</v>
      </c>
      <c r="BI388" s="160">
        <f>IF(N388="nulová",J388,0)</f>
        <v>0</v>
      </c>
      <c r="BJ388" s="18" t="s">
        <v>78</v>
      </c>
      <c r="BK388" s="160">
        <f>ROUND(I388*H388,2)</f>
        <v>0</v>
      </c>
      <c r="BL388" s="18" t="s">
        <v>218</v>
      </c>
      <c r="BM388" s="159" t="s">
        <v>525</v>
      </c>
    </row>
    <row r="389" spans="1:65" s="2" customFormat="1" ht="37.9" customHeight="1">
      <c r="A389" s="30"/>
      <c r="B389" s="147"/>
      <c r="C389" s="148" t="s">
        <v>904</v>
      </c>
      <c r="D389" s="148" t="s">
        <v>214</v>
      </c>
      <c r="E389" s="149" t="s">
        <v>527</v>
      </c>
      <c r="F389" s="150" t="s">
        <v>528</v>
      </c>
      <c r="G389" s="151" t="s">
        <v>301</v>
      </c>
      <c r="H389" s="152">
        <v>1475.0219999999999</v>
      </c>
      <c r="I389" s="153"/>
      <c r="J389" s="153">
        <f>ROUND(I389*H389,2)</f>
        <v>0</v>
      </c>
      <c r="K389" s="154"/>
      <c r="L389" s="31"/>
      <c r="M389" s="155" t="s">
        <v>1</v>
      </c>
      <c r="N389" s="156" t="s">
        <v>36</v>
      </c>
      <c r="O389" s="157">
        <v>2E-3</v>
      </c>
      <c r="P389" s="157">
        <f>O389*H389</f>
        <v>2.9500440000000001</v>
      </c>
      <c r="Q389" s="157">
        <v>0</v>
      </c>
      <c r="R389" s="157">
        <f>Q389*H389</f>
        <v>0</v>
      </c>
      <c r="S389" s="157">
        <v>0</v>
      </c>
      <c r="T389" s="158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9" t="s">
        <v>218</v>
      </c>
      <c r="AT389" s="159" t="s">
        <v>214</v>
      </c>
      <c r="AU389" s="159" t="s">
        <v>80</v>
      </c>
      <c r="AY389" s="18" t="s">
        <v>212</v>
      </c>
      <c r="BE389" s="160">
        <f>IF(N389="základní",J389,0)</f>
        <v>0</v>
      </c>
      <c r="BF389" s="160">
        <f>IF(N389="snížená",J389,0)</f>
        <v>0</v>
      </c>
      <c r="BG389" s="160">
        <f>IF(N389="zákl. přenesená",J389,0)</f>
        <v>0</v>
      </c>
      <c r="BH389" s="160">
        <f>IF(N389="sníž. přenesená",J389,0)</f>
        <v>0</v>
      </c>
      <c r="BI389" s="160">
        <f>IF(N389="nulová",J389,0)</f>
        <v>0</v>
      </c>
      <c r="BJ389" s="18" t="s">
        <v>78</v>
      </c>
      <c r="BK389" s="160">
        <f>ROUND(I389*H389,2)</f>
        <v>0</v>
      </c>
      <c r="BL389" s="18" t="s">
        <v>218</v>
      </c>
      <c r="BM389" s="159" t="s">
        <v>529</v>
      </c>
    </row>
    <row r="390" spans="1:65" s="14" customFormat="1">
      <c r="B390" s="168"/>
      <c r="D390" s="162" t="s">
        <v>220</v>
      </c>
      <c r="F390" s="170" t="s">
        <v>2081</v>
      </c>
      <c r="H390" s="171">
        <v>1475.0219999999999</v>
      </c>
      <c r="L390" s="168"/>
      <c r="M390" s="172"/>
      <c r="N390" s="173"/>
      <c r="O390" s="173"/>
      <c r="P390" s="173"/>
      <c r="Q390" s="173"/>
      <c r="R390" s="173"/>
      <c r="S390" s="173"/>
      <c r="T390" s="174"/>
      <c r="AT390" s="169" t="s">
        <v>220</v>
      </c>
      <c r="AU390" s="169" t="s">
        <v>80</v>
      </c>
      <c r="AV390" s="14" t="s">
        <v>80</v>
      </c>
      <c r="AW390" s="14" t="s">
        <v>3</v>
      </c>
      <c r="AX390" s="14" t="s">
        <v>78</v>
      </c>
      <c r="AY390" s="169" t="s">
        <v>212</v>
      </c>
    </row>
    <row r="391" spans="1:65" s="2" customFormat="1" ht="24.2" customHeight="1">
      <c r="A391" s="30"/>
      <c r="B391" s="147"/>
      <c r="C391" s="148" t="s">
        <v>908</v>
      </c>
      <c r="D391" s="148" t="s">
        <v>214</v>
      </c>
      <c r="E391" s="149" t="s">
        <v>532</v>
      </c>
      <c r="F391" s="150" t="s">
        <v>533</v>
      </c>
      <c r="G391" s="151" t="s">
        <v>301</v>
      </c>
      <c r="H391" s="152">
        <v>43.383000000000003</v>
      </c>
      <c r="I391" s="153"/>
      <c r="J391" s="153">
        <f>ROUND(I391*H391,2)</f>
        <v>0</v>
      </c>
      <c r="K391" s="154"/>
      <c r="L391" s="31"/>
      <c r="M391" s="155" t="s">
        <v>1</v>
      </c>
      <c r="N391" s="156" t="s">
        <v>36</v>
      </c>
      <c r="O391" s="157">
        <v>0.159</v>
      </c>
      <c r="P391" s="157">
        <f>O391*H391</f>
        <v>6.8978970000000004</v>
      </c>
      <c r="Q391" s="157">
        <v>0</v>
      </c>
      <c r="R391" s="157">
        <f>Q391*H391</f>
        <v>0</v>
      </c>
      <c r="S391" s="157">
        <v>0</v>
      </c>
      <c r="T391" s="158">
        <f>S391*H391</f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59" t="s">
        <v>218</v>
      </c>
      <c r="AT391" s="159" t="s">
        <v>214</v>
      </c>
      <c r="AU391" s="159" t="s">
        <v>80</v>
      </c>
      <c r="AY391" s="18" t="s">
        <v>212</v>
      </c>
      <c r="BE391" s="160">
        <f>IF(N391="základní",J391,0)</f>
        <v>0</v>
      </c>
      <c r="BF391" s="160">
        <f>IF(N391="snížená",J391,0)</f>
        <v>0</v>
      </c>
      <c r="BG391" s="160">
        <f>IF(N391="zákl. přenesená",J391,0)</f>
        <v>0</v>
      </c>
      <c r="BH391" s="160">
        <f>IF(N391="sníž. přenesená",J391,0)</f>
        <v>0</v>
      </c>
      <c r="BI391" s="160">
        <f>IF(N391="nulová",J391,0)</f>
        <v>0</v>
      </c>
      <c r="BJ391" s="18" t="s">
        <v>78</v>
      </c>
      <c r="BK391" s="160">
        <f>ROUND(I391*H391,2)</f>
        <v>0</v>
      </c>
      <c r="BL391" s="18" t="s">
        <v>218</v>
      </c>
      <c r="BM391" s="159" t="s">
        <v>534</v>
      </c>
    </row>
    <row r="392" spans="1:65" s="2" customFormat="1" ht="55.5" customHeight="1">
      <c r="A392" s="30"/>
      <c r="B392" s="147"/>
      <c r="C392" s="148" t="s">
        <v>912</v>
      </c>
      <c r="D392" s="148" t="s">
        <v>214</v>
      </c>
      <c r="E392" s="149" t="s">
        <v>536</v>
      </c>
      <c r="F392" s="150" t="s">
        <v>537</v>
      </c>
      <c r="G392" s="151" t="s">
        <v>301</v>
      </c>
      <c r="H392" s="152">
        <v>5.85</v>
      </c>
      <c r="I392" s="153"/>
      <c r="J392" s="153">
        <f>ROUND(I392*H392,2)</f>
        <v>0</v>
      </c>
      <c r="K392" s="154"/>
      <c r="L392" s="31"/>
      <c r="M392" s="155" t="s">
        <v>1</v>
      </c>
      <c r="N392" s="156" t="s">
        <v>36</v>
      </c>
      <c r="O392" s="157">
        <v>0</v>
      </c>
      <c r="P392" s="157">
        <f>O392*H392</f>
        <v>0</v>
      </c>
      <c r="Q392" s="157">
        <v>0</v>
      </c>
      <c r="R392" s="157">
        <f>Q392*H392</f>
        <v>0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218</v>
      </c>
      <c r="AT392" s="159" t="s">
        <v>214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538</v>
      </c>
    </row>
    <row r="393" spans="1:65" s="14" customFormat="1">
      <c r="B393" s="168"/>
      <c r="D393" s="162" t="s">
        <v>220</v>
      </c>
      <c r="E393" s="169" t="s">
        <v>1</v>
      </c>
      <c r="F393" s="170" t="s">
        <v>2082</v>
      </c>
      <c r="H393" s="171">
        <v>5.85</v>
      </c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220</v>
      </c>
      <c r="AU393" s="169" t="s">
        <v>80</v>
      </c>
      <c r="AV393" s="14" t="s">
        <v>80</v>
      </c>
      <c r="AW393" s="14" t="s">
        <v>27</v>
      </c>
      <c r="AX393" s="14" t="s">
        <v>78</v>
      </c>
      <c r="AY393" s="169" t="s">
        <v>212</v>
      </c>
    </row>
    <row r="394" spans="1:65" s="2" customFormat="1" ht="62.65" customHeight="1">
      <c r="A394" s="30"/>
      <c r="B394" s="147"/>
      <c r="C394" s="148" t="s">
        <v>916</v>
      </c>
      <c r="D394" s="148" t="s">
        <v>214</v>
      </c>
      <c r="E394" s="149" t="s">
        <v>541</v>
      </c>
      <c r="F394" s="150" t="s">
        <v>542</v>
      </c>
      <c r="G394" s="151" t="s">
        <v>301</v>
      </c>
      <c r="H394" s="152">
        <v>12.189</v>
      </c>
      <c r="I394" s="153"/>
      <c r="J394" s="153">
        <f>ROUND(I394*H394,2)</f>
        <v>0</v>
      </c>
      <c r="K394" s="154"/>
      <c r="L394" s="31"/>
      <c r="M394" s="155" t="s">
        <v>1</v>
      </c>
      <c r="N394" s="156" t="s">
        <v>36</v>
      </c>
      <c r="O394" s="157">
        <v>0</v>
      </c>
      <c r="P394" s="157">
        <f>O394*H394</f>
        <v>0</v>
      </c>
      <c r="Q394" s="157">
        <v>0</v>
      </c>
      <c r="R394" s="157">
        <f>Q394*H394</f>
        <v>0</v>
      </c>
      <c r="S394" s="157">
        <v>0</v>
      </c>
      <c r="T394" s="158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59" t="s">
        <v>218</v>
      </c>
      <c r="AT394" s="159" t="s">
        <v>214</v>
      </c>
      <c r="AU394" s="159" t="s">
        <v>80</v>
      </c>
      <c r="AY394" s="18" t="s">
        <v>212</v>
      </c>
      <c r="BE394" s="160">
        <f>IF(N394="základní",J394,0)</f>
        <v>0</v>
      </c>
      <c r="BF394" s="160">
        <f>IF(N394="snížená",J394,0)</f>
        <v>0</v>
      </c>
      <c r="BG394" s="160">
        <f>IF(N394="zákl. přenesená",J394,0)</f>
        <v>0</v>
      </c>
      <c r="BH394" s="160">
        <f>IF(N394="sníž. přenesená",J394,0)</f>
        <v>0</v>
      </c>
      <c r="BI394" s="160">
        <f>IF(N394="nulová",J394,0)</f>
        <v>0</v>
      </c>
      <c r="BJ394" s="18" t="s">
        <v>78</v>
      </c>
      <c r="BK394" s="160">
        <f>ROUND(I394*H394,2)</f>
        <v>0</v>
      </c>
      <c r="BL394" s="18" t="s">
        <v>218</v>
      </c>
      <c r="BM394" s="159" t="s">
        <v>543</v>
      </c>
    </row>
    <row r="395" spans="1:65" s="14" customFormat="1">
      <c r="B395" s="168"/>
      <c r="D395" s="162" t="s">
        <v>220</v>
      </c>
      <c r="E395" s="169" t="s">
        <v>1</v>
      </c>
      <c r="F395" s="170" t="s">
        <v>2083</v>
      </c>
      <c r="H395" s="171">
        <v>12.189</v>
      </c>
      <c r="L395" s="168"/>
      <c r="M395" s="172"/>
      <c r="N395" s="173"/>
      <c r="O395" s="173"/>
      <c r="P395" s="173"/>
      <c r="Q395" s="173"/>
      <c r="R395" s="173"/>
      <c r="S395" s="173"/>
      <c r="T395" s="174"/>
      <c r="AT395" s="169" t="s">
        <v>220</v>
      </c>
      <c r="AU395" s="169" t="s">
        <v>80</v>
      </c>
      <c r="AV395" s="14" t="s">
        <v>80</v>
      </c>
      <c r="AW395" s="14" t="s">
        <v>27</v>
      </c>
      <c r="AX395" s="14" t="s">
        <v>78</v>
      </c>
      <c r="AY395" s="169" t="s">
        <v>212</v>
      </c>
    </row>
    <row r="396" spans="1:65" s="2" customFormat="1" ht="55.5" customHeight="1">
      <c r="A396" s="30"/>
      <c r="B396" s="147"/>
      <c r="C396" s="148" t="s">
        <v>920</v>
      </c>
      <c r="D396" s="148" t="s">
        <v>214</v>
      </c>
      <c r="E396" s="149" t="s">
        <v>546</v>
      </c>
      <c r="F396" s="150" t="s">
        <v>300</v>
      </c>
      <c r="G396" s="151" t="s">
        <v>301</v>
      </c>
      <c r="H396" s="152">
        <v>25.344000000000001</v>
      </c>
      <c r="I396" s="153"/>
      <c r="J396" s="153">
        <f>ROUND(I396*H396,2)</f>
        <v>0</v>
      </c>
      <c r="K396" s="154"/>
      <c r="L396" s="31"/>
      <c r="M396" s="155" t="s">
        <v>1</v>
      </c>
      <c r="N396" s="156" t="s">
        <v>36</v>
      </c>
      <c r="O396" s="157">
        <v>0</v>
      </c>
      <c r="P396" s="157">
        <f>O396*H396</f>
        <v>0</v>
      </c>
      <c r="Q396" s="157">
        <v>0</v>
      </c>
      <c r="R396" s="157">
        <f>Q396*H396</f>
        <v>0</v>
      </c>
      <c r="S396" s="157">
        <v>0</v>
      </c>
      <c r="T396" s="158">
        <f>S396*H396</f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59" t="s">
        <v>218</v>
      </c>
      <c r="AT396" s="159" t="s">
        <v>214</v>
      </c>
      <c r="AU396" s="159" t="s">
        <v>80</v>
      </c>
      <c r="AY396" s="18" t="s">
        <v>212</v>
      </c>
      <c r="BE396" s="160">
        <f>IF(N396="základní",J396,0)</f>
        <v>0</v>
      </c>
      <c r="BF396" s="160">
        <f>IF(N396="snížená",J396,0)</f>
        <v>0</v>
      </c>
      <c r="BG396" s="160">
        <f>IF(N396="zákl. přenesená",J396,0)</f>
        <v>0</v>
      </c>
      <c r="BH396" s="160">
        <f>IF(N396="sníž. přenesená",J396,0)</f>
        <v>0</v>
      </c>
      <c r="BI396" s="160">
        <f>IF(N396="nulová",J396,0)</f>
        <v>0</v>
      </c>
      <c r="BJ396" s="18" t="s">
        <v>78</v>
      </c>
      <c r="BK396" s="160">
        <f>ROUND(I396*H396,2)</f>
        <v>0</v>
      </c>
      <c r="BL396" s="18" t="s">
        <v>218</v>
      </c>
      <c r="BM396" s="159" t="s">
        <v>547</v>
      </c>
    </row>
    <row r="397" spans="1:65" s="14" customFormat="1">
      <c r="B397" s="168"/>
      <c r="D397" s="162" t="s">
        <v>220</v>
      </c>
      <c r="E397" s="169" t="s">
        <v>1</v>
      </c>
      <c r="F397" s="170" t="s">
        <v>2084</v>
      </c>
      <c r="H397" s="171">
        <v>25.344000000000001</v>
      </c>
      <c r="L397" s="168"/>
      <c r="M397" s="192"/>
      <c r="N397" s="193"/>
      <c r="O397" s="193"/>
      <c r="P397" s="193"/>
      <c r="Q397" s="193"/>
      <c r="R397" s="193"/>
      <c r="S397" s="193"/>
      <c r="T397" s="194"/>
      <c r="AT397" s="169" t="s">
        <v>220</v>
      </c>
      <c r="AU397" s="169" t="s">
        <v>80</v>
      </c>
      <c r="AV397" s="14" t="s">
        <v>80</v>
      </c>
      <c r="AW397" s="14" t="s">
        <v>27</v>
      </c>
      <c r="AX397" s="14" t="s">
        <v>78</v>
      </c>
      <c r="AY397" s="169" t="s">
        <v>212</v>
      </c>
    </row>
    <row r="398" spans="1:65" s="2" customFormat="1" ht="6.95" customHeight="1">
      <c r="A398" s="30"/>
      <c r="B398" s="45"/>
      <c r="C398" s="46"/>
      <c r="D398" s="46"/>
      <c r="E398" s="46"/>
      <c r="F398" s="46"/>
      <c r="G398" s="46"/>
      <c r="H398" s="46"/>
      <c r="I398" s="46"/>
      <c r="J398" s="46"/>
      <c r="K398" s="46"/>
      <c r="L398" s="31"/>
      <c r="M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</row>
  </sheetData>
  <autoFilter ref="C128:K397" xr:uid="{00000000-0009-0000-0000-00001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M319"/>
  <sheetViews>
    <sheetView showGridLines="0" topLeftCell="A114" workbookViewId="0">
      <selection activeCell="I131" sqref="I131:I3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143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1798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2085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ROUND(J128,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ROUND((SUM(BE128:BE318)),  2)</f>
        <v>0</v>
      </c>
      <c r="G35" s="30"/>
      <c r="H35" s="30"/>
      <c r="I35" s="104">
        <v>0.21</v>
      </c>
      <c r="J35" s="103">
        <f>ROUND(((SUM(BE128:BE318))*I35),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ROUND((SUM(BF128:BF318)),  2)</f>
        <v>0</v>
      </c>
      <c r="G36" s="30"/>
      <c r="H36" s="30"/>
      <c r="I36" s="104">
        <v>0.12</v>
      </c>
      <c r="J36" s="103">
        <f>ROUND(((SUM(BF128:BF318))*I36),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ROUND((SUM(BG128:BG318)),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ROUND((SUM(BH128:BH318)),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ROUND((SUM(BI128:BI318)),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1798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SO_04.2 - Tlaková stoka T7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J128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J130</f>
        <v>0</v>
      </c>
      <c r="L100" s="120"/>
    </row>
    <row r="101" spans="1:47" s="10" customFormat="1" ht="19.899999999999999" customHeight="1">
      <c r="B101" s="120"/>
      <c r="D101" s="121" t="s">
        <v>191</v>
      </c>
      <c r="E101" s="122"/>
      <c r="F101" s="122"/>
      <c r="G101" s="122"/>
      <c r="H101" s="122"/>
      <c r="I101" s="122"/>
      <c r="J101" s="123">
        <f>J220</f>
        <v>0</v>
      </c>
      <c r="L101" s="120"/>
    </row>
    <row r="102" spans="1:47" s="10" customFormat="1" ht="19.899999999999999" customHeight="1">
      <c r="B102" s="120"/>
      <c r="D102" s="121" t="s">
        <v>192</v>
      </c>
      <c r="E102" s="122"/>
      <c r="F102" s="122"/>
      <c r="G102" s="122"/>
      <c r="H102" s="122"/>
      <c r="I102" s="122"/>
      <c r="J102" s="123">
        <f>J225</f>
        <v>0</v>
      </c>
      <c r="L102" s="120"/>
    </row>
    <row r="103" spans="1:47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J267</f>
        <v>0</v>
      </c>
      <c r="L103" s="120"/>
    </row>
    <row r="104" spans="1:47" s="10" customFormat="1" ht="19.899999999999999" customHeight="1">
      <c r="B104" s="120"/>
      <c r="D104" s="121" t="s">
        <v>194</v>
      </c>
      <c r="E104" s="122"/>
      <c r="F104" s="122"/>
      <c r="G104" s="122"/>
      <c r="H104" s="122"/>
      <c r="I104" s="122"/>
      <c r="J104" s="123">
        <f>J299</f>
        <v>0</v>
      </c>
      <c r="L104" s="120"/>
    </row>
    <row r="105" spans="1:47" s="10" customFormat="1" ht="19.899999999999999" customHeight="1">
      <c r="B105" s="120"/>
      <c r="D105" s="121" t="s">
        <v>195</v>
      </c>
      <c r="E105" s="122"/>
      <c r="F105" s="122"/>
      <c r="G105" s="122"/>
      <c r="H105" s="122"/>
      <c r="I105" s="122"/>
      <c r="J105" s="123">
        <f>J306</f>
        <v>0</v>
      </c>
      <c r="L105" s="120"/>
    </row>
    <row r="106" spans="1:47" s="10" customFormat="1" ht="19.899999999999999" customHeight="1">
      <c r="B106" s="120"/>
      <c r="D106" s="121" t="s">
        <v>196</v>
      </c>
      <c r="E106" s="122"/>
      <c r="F106" s="122"/>
      <c r="G106" s="122"/>
      <c r="H106" s="122"/>
      <c r="I106" s="122"/>
      <c r="J106" s="123">
        <f>J308</f>
        <v>0</v>
      </c>
      <c r="L106" s="120"/>
    </row>
    <row r="107" spans="1:47" s="2" customFormat="1" ht="21.7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12" spans="1:47" s="2" customFormat="1" ht="6.95" customHeight="1">
      <c r="A112" s="30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24.95" customHeight="1">
      <c r="A113" s="30"/>
      <c r="B113" s="31"/>
      <c r="C113" s="22" t="s">
        <v>197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2" customHeight="1">
      <c r="A115" s="30"/>
      <c r="B115" s="31"/>
      <c r="C115" s="27" t="s">
        <v>13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16.5" customHeight="1">
      <c r="A116" s="30"/>
      <c r="B116" s="31"/>
      <c r="C116" s="30"/>
      <c r="D116" s="30"/>
      <c r="E116" s="721" t="str">
        <f>E7</f>
        <v>Kanalizace Dvůr Králové nad Labem - Verdek</v>
      </c>
      <c r="F116" s="722"/>
      <c r="G116" s="722"/>
      <c r="H116" s="722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1" customFormat="1" ht="12" customHeight="1">
      <c r="B117" s="21"/>
      <c r="C117" s="27" t="s">
        <v>178</v>
      </c>
      <c r="L117" s="21"/>
    </row>
    <row r="118" spans="1:63" s="2" customFormat="1" ht="16.5" customHeight="1">
      <c r="A118" s="30"/>
      <c r="B118" s="31"/>
      <c r="C118" s="30"/>
      <c r="D118" s="30"/>
      <c r="E118" s="721" t="s">
        <v>1798</v>
      </c>
      <c r="F118" s="720"/>
      <c r="G118" s="720"/>
      <c r="H118" s="72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>
      <c r="A119" s="30"/>
      <c r="B119" s="31"/>
      <c r="C119" s="27" t="s">
        <v>180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6.5" customHeight="1">
      <c r="A120" s="30"/>
      <c r="B120" s="31"/>
      <c r="C120" s="30"/>
      <c r="D120" s="30"/>
      <c r="E120" s="712" t="str">
        <f>E11</f>
        <v>SO_04.2 - Tlaková stoka T7</v>
      </c>
      <c r="F120" s="720"/>
      <c r="G120" s="720"/>
      <c r="H120" s="72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>
      <c r="A122" s="30"/>
      <c r="B122" s="31"/>
      <c r="C122" s="27" t="s">
        <v>17</v>
      </c>
      <c r="D122" s="30"/>
      <c r="E122" s="30"/>
      <c r="F122" s="25" t="str">
        <f>F14</f>
        <v xml:space="preserve"> </v>
      </c>
      <c r="G122" s="30"/>
      <c r="H122" s="30"/>
      <c r="I122" s="27" t="s">
        <v>19</v>
      </c>
      <c r="J122" s="53">
        <f>IF(J14="","",J14)</f>
        <v>45764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>
      <c r="A124" s="30"/>
      <c r="B124" s="31"/>
      <c r="C124" s="27" t="s">
        <v>20</v>
      </c>
      <c r="D124" s="30"/>
      <c r="E124" s="30"/>
      <c r="F124" s="25" t="str">
        <f>E17</f>
        <v xml:space="preserve"> </v>
      </c>
      <c r="G124" s="30"/>
      <c r="H124" s="30"/>
      <c r="I124" s="27" t="s">
        <v>25</v>
      </c>
      <c r="J124" s="28" t="str">
        <f>E23</f>
        <v>Ing. Martin Herman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25.7" customHeight="1">
      <c r="A125" s="30"/>
      <c r="B125" s="31"/>
      <c r="C125" s="27" t="s">
        <v>24</v>
      </c>
      <c r="D125" s="30"/>
      <c r="E125" s="30"/>
      <c r="F125" s="25" t="str">
        <f>IF(E20="","",E20)</f>
        <v xml:space="preserve"> </v>
      </c>
      <c r="G125" s="30"/>
      <c r="H125" s="30"/>
      <c r="I125" s="27" t="s">
        <v>28</v>
      </c>
      <c r="J125" s="28" t="str">
        <f>E26</f>
        <v>VIS s.r.o. Hradec Králové, Dita Paštová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>
      <c r="A127" s="124"/>
      <c r="B127" s="125"/>
      <c r="C127" s="126" t="s">
        <v>198</v>
      </c>
      <c r="D127" s="127" t="s">
        <v>56</v>
      </c>
      <c r="E127" s="127" t="s">
        <v>52</v>
      </c>
      <c r="F127" s="127" t="s">
        <v>53</v>
      </c>
      <c r="G127" s="127" t="s">
        <v>199</v>
      </c>
      <c r="H127" s="127" t="s">
        <v>200</v>
      </c>
      <c r="I127" s="127" t="s">
        <v>201</v>
      </c>
      <c r="J127" s="128" t="s">
        <v>184</v>
      </c>
      <c r="K127" s="129" t="s">
        <v>202</v>
      </c>
      <c r="L127" s="130"/>
      <c r="M127" s="60" t="s">
        <v>1</v>
      </c>
      <c r="N127" s="61" t="s">
        <v>35</v>
      </c>
      <c r="O127" s="61" t="s">
        <v>203</v>
      </c>
      <c r="P127" s="61" t="s">
        <v>204</v>
      </c>
      <c r="Q127" s="61" t="s">
        <v>205</v>
      </c>
      <c r="R127" s="61" t="s">
        <v>206</v>
      </c>
      <c r="S127" s="61" t="s">
        <v>207</v>
      </c>
      <c r="T127" s="62" t="s">
        <v>208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0"/>
      <c r="B128" s="31"/>
      <c r="C128" s="67" t="s">
        <v>209</v>
      </c>
      <c r="D128" s="30"/>
      <c r="E128" s="30"/>
      <c r="F128" s="30"/>
      <c r="G128" s="30"/>
      <c r="H128" s="30"/>
      <c r="I128" s="30"/>
      <c r="J128" s="131">
        <f>BK128</f>
        <v>0</v>
      </c>
      <c r="K128" s="30"/>
      <c r="L128" s="31"/>
      <c r="M128" s="63"/>
      <c r="N128" s="54"/>
      <c r="O128" s="64"/>
      <c r="P128" s="132">
        <f>P129</f>
        <v>905.96570499999984</v>
      </c>
      <c r="Q128" s="64"/>
      <c r="R128" s="132">
        <f>R129</f>
        <v>117.47550271999999</v>
      </c>
      <c r="S128" s="64"/>
      <c r="T128" s="133">
        <f>T129</f>
        <v>96.424999999999997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70</v>
      </c>
      <c r="AU128" s="18" t="s">
        <v>186</v>
      </c>
      <c r="BK128" s="134">
        <f>BK129</f>
        <v>0</v>
      </c>
    </row>
    <row r="129" spans="1:65" s="12" customFormat="1" ht="25.9" customHeight="1">
      <c r="B129" s="135"/>
      <c r="D129" s="136" t="s">
        <v>70</v>
      </c>
      <c r="E129" s="137" t="s">
        <v>210</v>
      </c>
      <c r="F129" s="137" t="s">
        <v>211</v>
      </c>
      <c r="J129" s="138">
        <f>BK129</f>
        <v>0</v>
      </c>
      <c r="L129" s="135"/>
      <c r="M129" s="139"/>
      <c r="N129" s="140"/>
      <c r="O129" s="140"/>
      <c r="P129" s="141">
        <f>P130+P220+P225+P267+P299+P306+P308</f>
        <v>905.96570499999984</v>
      </c>
      <c r="Q129" s="140"/>
      <c r="R129" s="141">
        <f>R130+R220+R225+R267+R299+R306+R308</f>
        <v>117.47550271999999</v>
      </c>
      <c r="S129" s="140"/>
      <c r="T129" s="142">
        <f>T130+T220+T225+T267+T299+T306+T308</f>
        <v>96.424999999999997</v>
      </c>
      <c r="AR129" s="136" t="s">
        <v>78</v>
      </c>
      <c r="AT129" s="143" t="s">
        <v>70</v>
      </c>
      <c r="AU129" s="143" t="s">
        <v>71</v>
      </c>
      <c r="AY129" s="136" t="s">
        <v>212</v>
      </c>
      <c r="BK129" s="144">
        <f>BK130+BK220+BK225+BK267+BK299+BK306+BK308</f>
        <v>0</v>
      </c>
    </row>
    <row r="130" spans="1:65" s="12" customFormat="1" ht="22.9" customHeight="1">
      <c r="B130" s="135"/>
      <c r="D130" s="136" t="s">
        <v>70</v>
      </c>
      <c r="E130" s="145" t="s">
        <v>78</v>
      </c>
      <c r="F130" s="145" t="s">
        <v>213</v>
      </c>
      <c r="J130" s="146">
        <f>BK130</f>
        <v>0</v>
      </c>
      <c r="L130" s="135"/>
      <c r="M130" s="139"/>
      <c r="N130" s="140"/>
      <c r="O130" s="140"/>
      <c r="P130" s="141">
        <f>SUM(P131:P219)</f>
        <v>436.60313999999994</v>
      </c>
      <c r="Q130" s="140"/>
      <c r="R130" s="141">
        <f>SUM(R131:R219)</f>
        <v>114.33958379999999</v>
      </c>
      <c r="S130" s="140"/>
      <c r="T130" s="142">
        <f>SUM(T131:T219)</f>
        <v>96.424999999999997</v>
      </c>
      <c r="AR130" s="136" t="s">
        <v>78</v>
      </c>
      <c r="AT130" s="143" t="s">
        <v>70</v>
      </c>
      <c r="AU130" s="143" t="s">
        <v>78</v>
      </c>
      <c r="AY130" s="136" t="s">
        <v>212</v>
      </c>
      <c r="BK130" s="144">
        <f>SUM(BK131:BK219)</f>
        <v>0</v>
      </c>
    </row>
    <row r="131" spans="1:65" s="2" customFormat="1" ht="62.65" customHeight="1">
      <c r="A131" s="30"/>
      <c r="B131" s="147"/>
      <c r="C131" s="148" t="s">
        <v>78</v>
      </c>
      <c r="D131" s="148" t="s">
        <v>214</v>
      </c>
      <c r="E131" s="149" t="s">
        <v>215</v>
      </c>
      <c r="F131" s="150" t="s">
        <v>216</v>
      </c>
      <c r="G131" s="151" t="s">
        <v>217</v>
      </c>
      <c r="H131" s="152">
        <v>30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7.8E-2</v>
      </c>
      <c r="P131" s="157">
        <f>O131*H131</f>
        <v>2.34</v>
      </c>
      <c r="Q131" s="157">
        <v>0</v>
      </c>
      <c r="R131" s="157">
        <f>Q131*H131</f>
        <v>0</v>
      </c>
      <c r="S131" s="157">
        <v>0.5</v>
      </c>
      <c r="T131" s="158">
        <f>S131*H131</f>
        <v>15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219</v>
      </c>
    </row>
    <row r="132" spans="1:65" s="13" customFormat="1">
      <c r="B132" s="161"/>
      <c r="D132" s="162" t="s">
        <v>220</v>
      </c>
      <c r="E132" s="163" t="s">
        <v>1</v>
      </c>
      <c r="F132" s="164" t="s">
        <v>626</v>
      </c>
      <c r="H132" s="163" t="s">
        <v>1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3" t="s">
        <v>220</v>
      </c>
      <c r="AU132" s="163" t="s">
        <v>80</v>
      </c>
      <c r="AV132" s="13" t="s">
        <v>78</v>
      </c>
      <c r="AW132" s="13" t="s">
        <v>27</v>
      </c>
      <c r="AX132" s="13" t="s">
        <v>71</v>
      </c>
      <c r="AY132" s="163" t="s">
        <v>212</v>
      </c>
    </row>
    <row r="133" spans="1:65" s="14" customFormat="1">
      <c r="B133" s="168"/>
      <c r="D133" s="162" t="s">
        <v>220</v>
      </c>
      <c r="E133" s="169" t="s">
        <v>1</v>
      </c>
      <c r="F133" s="170" t="s">
        <v>2086</v>
      </c>
      <c r="H133" s="171">
        <v>12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2087</v>
      </c>
      <c r="H134" s="171">
        <v>18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5" customFormat="1">
      <c r="B135" s="175"/>
      <c r="D135" s="162" t="s">
        <v>220</v>
      </c>
      <c r="E135" s="176" t="s">
        <v>1</v>
      </c>
      <c r="F135" s="177" t="s">
        <v>233</v>
      </c>
      <c r="H135" s="178">
        <v>30</v>
      </c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220</v>
      </c>
      <c r="AU135" s="176" t="s">
        <v>80</v>
      </c>
      <c r="AV135" s="15" t="s">
        <v>218</v>
      </c>
      <c r="AW135" s="15" t="s">
        <v>27</v>
      </c>
      <c r="AX135" s="15" t="s">
        <v>78</v>
      </c>
      <c r="AY135" s="176" t="s">
        <v>212</v>
      </c>
    </row>
    <row r="136" spans="1:65" s="2" customFormat="1" ht="66.75" customHeight="1">
      <c r="A136" s="30"/>
      <c r="B136" s="147"/>
      <c r="C136" s="148" t="s">
        <v>80</v>
      </c>
      <c r="D136" s="148" t="s">
        <v>214</v>
      </c>
      <c r="E136" s="149" t="s">
        <v>630</v>
      </c>
      <c r="F136" s="150" t="s">
        <v>631</v>
      </c>
      <c r="G136" s="151" t="s">
        <v>217</v>
      </c>
      <c r="H136" s="152">
        <v>60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0.11899999999999999</v>
      </c>
      <c r="P136" s="157">
        <f>O136*H136</f>
        <v>7.14</v>
      </c>
      <c r="Q136" s="157">
        <v>0</v>
      </c>
      <c r="R136" s="157">
        <f>Q136*H136</f>
        <v>0</v>
      </c>
      <c r="S136" s="157">
        <v>0.44</v>
      </c>
      <c r="T136" s="158">
        <f>S136*H136</f>
        <v>26.4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2088</v>
      </c>
    </row>
    <row r="137" spans="1:65" s="13" customFormat="1">
      <c r="B137" s="161"/>
      <c r="D137" s="162" t="s">
        <v>220</v>
      </c>
      <c r="E137" s="163" t="s">
        <v>1</v>
      </c>
      <c r="F137" s="164" t="s">
        <v>633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2089</v>
      </c>
      <c r="H138" s="171">
        <v>60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62.65" customHeight="1">
      <c r="A139" s="30"/>
      <c r="B139" s="147"/>
      <c r="C139" s="148" t="s">
        <v>226</v>
      </c>
      <c r="D139" s="148" t="s">
        <v>214</v>
      </c>
      <c r="E139" s="149" t="s">
        <v>223</v>
      </c>
      <c r="F139" s="150" t="s">
        <v>224</v>
      </c>
      <c r="G139" s="151" t="s">
        <v>217</v>
      </c>
      <c r="H139" s="152">
        <v>43.32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0.19400000000000001</v>
      </c>
      <c r="P139" s="157">
        <f>O139*H139</f>
        <v>8.4040800000000004</v>
      </c>
      <c r="Q139" s="157">
        <v>0</v>
      </c>
      <c r="R139" s="157">
        <f>Q139*H139</f>
        <v>0</v>
      </c>
      <c r="S139" s="157">
        <v>0.32500000000000001</v>
      </c>
      <c r="T139" s="158">
        <f>S139*H139</f>
        <v>14.079000000000001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225</v>
      </c>
    </row>
    <row r="140" spans="1:65" s="13" customFormat="1">
      <c r="B140" s="161"/>
      <c r="D140" s="162" t="s">
        <v>220</v>
      </c>
      <c r="E140" s="163" t="s">
        <v>1</v>
      </c>
      <c r="F140" s="164" t="s">
        <v>637</v>
      </c>
      <c r="H140" s="163" t="s">
        <v>1</v>
      </c>
      <c r="L140" s="161"/>
      <c r="M140" s="165"/>
      <c r="N140" s="166"/>
      <c r="O140" s="166"/>
      <c r="P140" s="166"/>
      <c r="Q140" s="166"/>
      <c r="R140" s="166"/>
      <c r="S140" s="166"/>
      <c r="T140" s="167"/>
      <c r="AT140" s="163" t="s">
        <v>220</v>
      </c>
      <c r="AU140" s="163" t="s">
        <v>80</v>
      </c>
      <c r="AV140" s="13" t="s">
        <v>78</v>
      </c>
      <c r="AW140" s="13" t="s">
        <v>27</v>
      </c>
      <c r="AX140" s="13" t="s">
        <v>71</v>
      </c>
      <c r="AY140" s="163" t="s">
        <v>212</v>
      </c>
    </row>
    <row r="141" spans="1:65" s="14" customFormat="1">
      <c r="B141" s="168"/>
      <c r="D141" s="162" t="s">
        <v>220</v>
      </c>
      <c r="E141" s="169" t="s">
        <v>1</v>
      </c>
      <c r="F141" s="170" t="s">
        <v>2090</v>
      </c>
      <c r="H141" s="171">
        <v>18.239999999999998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2091</v>
      </c>
      <c r="H142" s="171">
        <v>25.08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>
      <c r="B143" s="175"/>
      <c r="D143" s="162" t="s">
        <v>220</v>
      </c>
      <c r="E143" s="176" t="s">
        <v>1</v>
      </c>
      <c r="F143" s="177" t="s">
        <v>233</v>
      </c>
      <c r="H143" s="178">
        <v>43.32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641</v>
      </c>
      <c r="F144" s="150" t="s">
        <v>642</v>
      </c>
      <c r="G144" s="151" t="s">
        <v>217</v>
      </c>
      <c r="H144" s="152">
        <v>135.56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10.57368</v>
      </c>
      <c r="Q144" s="157">
        <v>0</v>
      </c>
      <c r="R144" s="157">
        <f>Q144*H144</f>
        <v>0</v>
      </c>
      <c r="S144" s="157">
        <v>0.22</v>
      </c>
      <c r="T144" s="158">
        <f>S144*H144</f>
        <v>29.8232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643</v>
      </c>
    </row>
    <row r="145" spans="1:65" s="13" customFormat="1">
      <c r="B145" s="161"/>
      <c r="D145" s="162" t="s">
        <v>220</v>
      </c>
      <c r="E145" s="163" t="s">
        <v>1</v>
      </c>
      <c r="F145" s="164" t="s">
        <v>644</v>
      </c>
      <c r="H145" s="163" t="s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3" t="s">
        <v>220</v>
      </c>
      <c r="AU145" s="163" t="s">
        <v>80</v>
      </c>
      <c r="AV145" s="13" t="s">
        <v>78</v>
      </c>
      <c r="AW145" s="13" t="s">
        <v>27</v>
      </c>
      <c r="AX145" s="13" t="s">
        <v>71</v>
      </c>
      <c r="AY145" s="163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2092</v>
      </c>
      <c r="H146" s="171">
        <v>34.56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2093</v>
      </c>
      <c r="H147" s="171">
        <v>42.12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3" customFormat="1">
      <c r="B148" s="161"/>
      <c r="D148" s="162" t="s">
        <v>220</v>
      </c>
      <c r="E148" s="163" t="s">
        <v>1</v>
      </c>
      <c r="F148" s="164" t="s">
        <v>649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2094</v>
      </c>
      <c r="H149" s="171">
        <v>25.76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2095</v>
      </c>
      <c r="H150" s="171">
        <v>33.119999999999997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>
      <c r="B151" s="175"/>
      <c r="D151" s="162" t="s">
        <v>220</v>
      </c>
      <c r="E151" s="176" t="s">
        <v>1</v>
      </c>
      <c r="F151" s="177" t="s">
        <v>233</v>
      </c>
      <c r="H151" s="178">
        <v>135.56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234</v>
      </c>
      <c r="D152" s="148" t="s">
        <v>214</v>
      </c>
      <c r="E152" s="149" t="s">
        <v>230</v>
      </c>
      <c r="F152" s="150" t="s">
        <v>231</v>
      </c>
      <c r="G152" s="151" t="s">
        <v>217</v>
      </c>
      <c r="H152" s="152">
        <v>96.72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8.9999999999999993E-3</v>
      </c>
      <c r="P152" s="157">
        <f>O152*H152</f>
        <v>0.87047999999999992</v>
      </c>
      <c r="Q152" s="157">
        <v>9.0000000000000006E-5</v>
      </c>
      <c r="R152" s="157">
        <f>Q152*H152</f>
        <v>8.7048000000000004E-3</v>
      </c>
      <c r="S152" s="157">
        <v>0.115</v>
      </c>
      <c r="T152" s="158">
        <f>S152*H152</f>
        <v>11.1228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232</v>
      </c>
    </row>
    <row r="153" spans="1:65" s="13" customFormat="1">
      <c r="B153" s="161"/>
      <c r="D153" s="162" t="s">
        <v>220</v>
      </c>
      <c r="E153" s="163" t="s">
        <v>1</v>
      </c>
      <c r="F153" s="164" t="s">
        <v>653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2096</v>
      </c>
      <c r="H154" s="171">
        <v>44.64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2097</v>
      </c>
      <c r="H155" s="171">
        <v>52.08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5" customFormat="1">
      <c r="B156" s="175"/>
      <c r="D156" s="162" t="s">
        <v>220</v>
      </c>
      <c r="E156" s="176" t="s">
        <v>1</v>
      </c>
      <c r="F156" s="177" t="s">
        <v>233</v>
      </c>
      <c r="H156" s="178">
        <v>96.72</v>
      </c>
      <c r="L156" s="175"/>
      <c r="M156" s="179"/>
      <c r="N156" s="180"/>
      <c r="O156" s="180"/>
      <c r="P156" s="180"/>
      <c r="Q156" s="180"/>
      <c r="R156" s="180"/>
      <c r="S156" s="180"/>
      <c r="T156" s="181"/>
      <c r="AT156" s="176" t="s">
        <v>220</v>
      </c>
      <c r="AU156" s="176" t="s">
        <v>80</v>
      </c>
      <c r="AV156" s="15" t="s">
        <v>218</v>
      </c>
      <c r="AW156" s="15" t="s">
        <v>27</v>
      </c>
      <c r="AX156" s="15" t="s">
        <v>78</v>
      </c>
      <c r="AY156" s="176" t="s">
        <v>212</v>
      </c>
    </row>
    <row r="157" spans="1:65" s="2" customFormat="1" ht="24.2" customHeight="1">
      <c r="A157" s="30"/>
      <c r="B157" s="147"/>
      <c r="C157" s="148" t="s">
        <v>240</v>
      </c>
      <c r="D157" s="148" t="s">
        <v>214</v>
      </c>
      <c r="E157" s="149" t="s">
        <v>235</v>
      </c>
      <c r="F157" s="150" t="s">
        <v>236</v>
      </c>
      <c r="G157" s="151" t="s">
        <v>237</v>
      </c>
      <c r="H157" s="152">
        <v>175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0.184</v>
      </c>
      <c r="P157" s="157">
        <f>O157*H157</f>
        <v>32.200000000000003</v>
      </c>
      <c r="Q157" s="157">
        <v>3.0000000000000001E-5</v>
      </c>
      <c r="R157" s="157">
        <f>Q157*H157</f>
        <v>5.2500000000000003E-3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238</v>
      </c>
    </row>
    <row r="158" spans="1:65" s="14" customFormat="1">
      <c r="B158" s="168"/>
      <c r="D158" s="162" t="s">
        <v>220</v>
      </c>
      <c r="E158" s="169" t="s">
        <v>1</v>
      </c>
      <c r="F158" s="170" t="s">
        <v>2098</v>
      </c>
      <c r="H158" s="171">
        <v>175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246</v>
      </c>
      <c r="D159" s="148" t="s">
        <v>214</v>
      </c>
      <c r="E159" s="149" t="s">
        <v>241</v>
      </c>
      <c r="F159" s="150" t="s">
        <v>242</v>
      </c>
      <c r="G159" s="151" t="s">
        <v>243</v>
      </c>
      <c r="H159" s="152">
        <v>35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</v>
      </c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244</v>
      </c>
    </row>
    <row r="160" spans="1:65" s="14" customFormat="1">
      <c r="B160" s="168"/>
      <c r="D160" s="162" t="s">
        <v>220</v>
      </c>
      <c r="E160" s="169" t="s">
        <v>1</v>
      </c>
      <c r="F160" s="170" t="s">
        <v>2099</v>
      </c>
      <c r="H160" s="171">
        <v>35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90" customHeight="1">
      <c r="A161" s="30"/>
      <c r="B161" s="147"/>
      <c r="C161" s="148" t="s">
        <v>252</v>
      </c>
      <c r="D161" s="148" t="s">
        <v>214</v>
      </c>
      <c r="E161" s="149" t="s">
        <v>253</v>
      </c>
      <c r="F161" s="150" t="s">
        <v>254</v>
      </c>
      <c r="G161" s="151" t="s">
        <v>249</v>
      </c>
      <c r="H161" s="152">
        <v>22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0.54700000000000004</v>
      </c>
      <c r="P161" s="157">
        <f>O161*H161</f>
        <v>12.034000000000001</v>
      </c>
      <c r="Q161" s="157">
        <v>3.6900000000000002E-2</v>
      </c>
      <c r="R161" s="157">
        <f>Q161*H161</f>
        <v>0.81180000000000008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255</v>
      </c>
    </row>
    <row r="162" spans="1:65" s="14" customFormat="1">
      <c r="B162" s="168"/>
      <c r="D162" s="162" t="s">
        <v>220</v>
      </c>
      <c r="E162" s="169" t="s">
        <v>1</v>
      </c>
      <c r="F162" s="170" t="s">
        <v>2100</v>
      </c>
      <c r="H162" s="171">
        <v>22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44.25" customHeight="1">
      <c r="A163" s="30"/>
      <c r="B163" s="147"/>
      <c r="C163" s="148" t="s">
        <v>257</v>
      </c>
      <c r="D163" s="148" t="s">
        <v>214</v>
      </c>
      <c r="E163" s="149" t="s">
        <v>1958</v>
      </c>
      <c r="F163" s="150" t="s">
        <v>1959</v>
      </c>
      <c r="G163" s="151" t="s">
        <v>265</v>
      </c>
      <c r="H163" s="152">
        <v>6.9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0.21299999999999999</v>
      </c>
      <c r="P163" s="157">
        <f>O163*H163</f>
        <v>1.4697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1960</v>
      </c>
    </row>
    <row r="164" spans="1:65" s="13" customFormat="1">
      <c r="B164" s="161"/>
      <c r="D164" s="162" t="s">
        <v>220</v>
      </c>
      <c r="E164" s="163" t="s">
        <v>1</v>
      </c>
      <c r="F164" s="164" t="s">
        <v>2101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2102</v>
      </c>
      <c r="H165" s="171">
        <v>27.6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>
      <c r="B166" s="168"/>
      <c r="D166" s="162" t="s">
        <v>220</v>
      </c>
      <c r="E166" s="169" t="s">
        <v>1</v>
      </c>
      <c r="F166" s="170" t="s">
        <v>2103</v>
      </c>
      <c r="H166" s="171">
        <v>41.4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6" customFormat="1">
      <c r="B167" s="195"/>
      <c r="D167" s="162" t="s">
        <v>220</v>
      </c>
      <c r="E167" s="196" t="s">
        <v>1</v>
      </c>
      <c r="F167" s="197" t="s">
        <v>648</v>
      </c>
      <c r="H167" s="198">
        <v>69</v>
      </c>
      <c r="L167" s="195"/>
      <c r="M167" s="199"/>
      <c r="N167" s="200"/>
      <c r="O167" s="200"/>
      <c r="P167" s="200"/>
      <c r="Q167" s="200"/>
      <c r="R167" s="200"/>
      <c r="S167" s="200"/>
      <c r="T167" s="201"/>
      <c r="AT167" s="196" t="s">
        <v>220</v>
      </c>
      <c r="AU167" s="196" t="s">
        <v>80</v>
      </c>
      <c r="AV167" s="16" t="s">
        <v>226</v>
      </c>
      <c r="AW167" s="16" t="s">
        <v>27</v>
      </c>
      <c r="AX167" s="16" t="s">
        <v>71</v>
      </c>
      <c r="AY167" s="196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2104</v>
      </c>
      <c r="H168" s="171">
        <v>6.9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44.25" customHeight="1">
      <c r="A169" s="30"/>
      <c r="B169" s="147"/>
      <c r="C169" s="148" t="s">
        <v>262</v>
      </c>
      <c r="D169" s="148" t="s">
        <v>214</v>
      </c>
      <c r="E169" s="149" t="s">
        <v>1964</v>
      </c>
      <c r="F169" s="150" t="s">
        <v>1965</v>
      </c>
      <c r="G169" s="151" t="s">
        <v>265</v>
      </c>
      <c r="H169" s="152">
        <v>6.9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4.8440000000000003</v>
      </c>
      <c r="P169" s="157">
        <f>O169*H169</f>
        <v>33.4236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1966</v>
      </c>
    </row>
    <row r="170" spans="1:65" s="14" customFormat="1">
      <c r="B170" s="168"/>
      <c r="D170" s="162" t="s">
        <v>220</v>
      </c>
      <c r="E170" s="169" t="s">
        <v>1</v>
      </c>
      <c r="F170" s="170" t="s">
        <v>2104</v>
      </c>
      <c r="H170" s="171">
        <v>6.9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44.25" customHeight="1">
      <c r="A171" s="30"/>
      <c r="B171" s="147"/>
      <c r="C171" s="148" t="s">
        <v>269</v>
      </c>
      <c r="D171" s="148" t="s">
        <v>214</v>
      </c>
      <c r="E171" s="149" t="s">
        <v>1968</v>
      </c>
      <c r="F171" s="150" t="s">
        <v>1969</v>
      </c>
      <c r="G171" s="151" t="s">
        <v>265</v>
      </c>
      <c r="H171" s="152">
        <v>34.5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0.38</v>
      </c>
      <c r="P171" s="157">
        <f>O171*H171</f>
        <v>13.11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1970</v>
      </c>
    </row>
    <row r="172" spans="1:65" s="13" customFormat="1">
      <c r="B172" s="161"/>
      <c r="D172" s="162" t="s">
        <v>220</v>
      </c>
      <c r="E172" s="163" t="s">
        <v>1</v>
      </c>
      <c r="F172" s="164" t="s">
        <v>2105</v>
      </c>
      <c r="H172" s="163" t="s">
        <v>1</v>
      </c>
      <c r="L172" s="161"/>
      <c r="M172" s="165"/>
      <c r="N172" s="166"/>
      <c r="O172" s="166"/>
      <c r="P172" s="166"/>
      <c r="Q172" s="166"/>
      <c r="R172" s="166"/>
      <c r="S172" s="166"/>
      <c r="T172" s="167"/>
      <c r="AT172" s="163" t="s">
        <v>220</v>
      </c>
      <c r="AU172" s="163" t="s">
        <v>80</v>
      </c>
      <c r="AV172" s="13" t="s">
        <v>78</v>
      </c>
      <c r="AW172" s="13" t="s">
        <v>27</v>
      </c>
      <c r="AX172" s="13" t="s">
        <v>71</v>
      </c>
      <c r="AY172" s="163" t="s">
        <v>212</v>
      </c>
    </row>
    <row r="173" spans="1:65" s="14" customFormat="1">
      <c r="B173" s="168"/>
      <c r="D173" s="162" t="s">
        <v>220</v>
      </c>
      <c r="E173" s="169" t="s">
        <v>1</v>
      </c>
      <c r="F173" s="170" t="s">
        <v>2102</v>
      </c>
      <c r="H173" s="171">
        <v>27.6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71</v>
      </c>
      <c r="AY173" s="169" t="s">
        <v>212</v>
      </c>
    </row>
    <row r="174" spans="1:65" s="14" customFormat="1">
      <c r="B174" s="168"/>
      <c r="D174" s="162" t="s">
        <v>220</v>
      </c>
      <c r="E174" s="169" t="s">
        <v>1</v>
      </c>
      <c r="F174" s="170" t="s">
        <v>2103</v>
      </c>
      <c r="H174" s="171">
        <v>41.4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71</v>
      </c>
      <c r="AY174" s="169" t="s">
        <v>212</v>
      </c>
    </row>
    <row r="175" spans="1:65" s="16" customFormat="1">
      <c r="B175" s="195"/>
      <c r="D175" s="162" t="s">
        <v>220</v>
      </c>
      <c r="E175" s="196" t="s">
        <v>1</v>
      </c>
      <c r="F175" s="197" t="s">
        <v>648</v>
      </c>
      <c r="H175" s="198">
        <v>69</v>
      </c>
      <c r="L175" s="195"/>
      <c r="M175" s="199"/>
      <c r="N175" s="200"/>
      <c r="O175" s="200"/>
      <c r="P175" s="200"/>
      <c r="Q175" s="200"/>
      <c r="R175" s="200"/>
      <c r="S175" s="200"/>
      <c r="T175" s="201"/>
      <c r="AT175" s="196" t="s">
        <v>220</v>
      </c>
      <c r="AU175" s="196" t="s">
        <v>80</v>
      </c>
      <c r="AV175" s="16" t="s">
        <v>226</v>
      </c>
      <c r="AW175" s="16" t="s">
        <v>27</v>
      </c>
      <c r="AX175" s="16" t="s">
        <v>71</v>
      </c>
      <c r="AY175" s="196" t="s">
        <v>212</v>
      </c>
    </row>
    <row r="176" spans="1:65" s="14" customFormat="1">
      <c r="B176" s="168"/>
      <c r="D176" s="162" t="s">
        <v>220</v>
      </c>
      <c r="E176" s="169" t="s">
        <v>1</v>
      </c>
      <c r="F176" s="170" t="s">
        <v>2106</v>
      </c>
      <c r="H176" s="171">
        <v>34.5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8</v>
      </c>
      <c r="D177" s="148" t="s">
        <v>214</v>
      </c>
      <c r="E177" s="149" t="s">
        <v>1971</v>
      </c>
      <c r="F177" s="150" t="s">
        <v>1972</v>
      </c>
      <c r="G177" s="151" t="s">
        <v>265</v>
      </c>
      <c r="H177" s="152">
        <v>27.6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0.52200000000000002</v>
      </c>
      <c r="P177" s="157">
        <f>O177*H177</f>
        <v>14.407200000000001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1973</v>
      </c>
    </row>
    <row r="178" spans="1:65" s="13" customFormat="1">
      <c r="B178" s="161"/>
      <c r="D178" s="162" t="s">
        <v>220</v>
      </c>
      <c r="E178" s="163" t="s">
        <v>1</v>
      </c>
      <c r="F178" s="164" t="s">
        <v>2107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2102</v>
      </c>
      <c r="H179" s="171">
        <v>27.6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2103</v>
      </c>
      <c r="H180" s="171">
        <v>41.4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6" customFormat="1">
      <c r="B181" s="195"/>
      <c r="D181" s="162" t="s">
        <v>220</v>
      </c>
      <c r="E181" s="196" t="s">
        <v>1</v>
      </c>
      <c r="F181" s="197" t="s">
        <v>648</v>
      </c>
      <c r="H181" s="198">
        <v>69</v>
      </c>
      <c r="L181" s="195"/>
      <c r="M181" s="199"/>
      <c r="N181" s="200"/>
      <c r="O181" s="200"/>
      <c r="P181" s="200"/>
      <c r="Q181" s="200"/>
      <c r="R181" s="200"/>
      <c r="S181" s="200"/>
      <c r="T181" s="201"/>
      <c r="AT181" s="196" t="s">
        <v>220</v>
      </c>
      <c r="AU181" s="196" t="s">
        <v>80</v>
      </c>
      <c r="AV181" s="16" t="s">
        <v>226</v>
      </c>
      <c r="AW181" s="16" t="s">
        <v>27</v>
      </c>
      <c r="AX181" s="16" t="s">
        <v>71</v>
      </c>
      <c r="AY181" s="196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2108</v>
      </c>
      <c r="H182" s="171">
        <v>27.6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279</v>
      </c>
      <c r="D183" s="148" t="s">
        <v>214</v>
      </c>
      <c r="E183" s="149" t="s">
        <v>270</v>
      </c>
      <c r="F183" s="150" t="s">
        <v>271</v>
      </c>
      <c r="G183" s="151" t="s">
        <v>265</v>
      </c>
      <c r="H183" s="152">
        <v>12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1.7629999999999999</v>
      </c>
      <c r="P183" s="157">
        <f>O183*H183</f>
        <v>21.155999999999999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272</v>
      </c>
    </row>
    <row r="184" spans="1:65" s="14" customFormat="1">
      <c r="B184" s="168"/>
      <c r="D184" s="162" t="s">
        <v>220</v>
      </c>
      <c r="E184" s="169" t="s">
        <v>1</v>
      </c>
      <c r="F184" s="170" t="s">
        <v>2109</v>
      </c>
      <c r="H184" s="171">
        <v>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2110</v>
      </c>
      <c r="H185" s="171">
        <v>3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>
      <c r="B186" s="175"/>
      <c r="D186" s="162" t="s">
        <v>220</v>
      </c>
      <c r="E186" s="176" t="s">
        <v>1</v>
      </c>
      <c r="F186" s="177" t="s">
        <v>233</v>
      </c>
      <c r="H186" s="178">
        <v>12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2" customFormat="1" ht="44.25" customHeight="1">
      <c r="A187" s="30"/>
      <c r="B187" s="147"/>
      <c r="C187" s="148" t="s">
        <v>283</v>
      </c>
      <c r="D187" s="148" t="s">
        <v>214</v>
      </c>
      <c r="E187" s="149" t="s">
        <v>1982</v>
      </c>
      <c r="F187" s="150" t="s">
        <v>1983</v>
      </c>
      <c r="G187" s="151" t="s">
        <v>249</v>
      </c>
      <c r="H187" s="152">
        <v>297.2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0.70299999999999996</v>
      </c>
      <c r="P187" s="157">
        <f>O187*H187</f>
        <v>208.93159999999997</v>
      </c>
      <c r="Q187" s="157">
        <v>2.7000000000000001E-3</v>
      </c>
      <c r="R187" s="157">
        <f>Q187*H187</f>
        <v>0.80244000000000004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1984</v>
      </c>
    </row>
    <row r="188" spans="1:65" s="2" customFormat="1" ht="37.9" customHeight="1">
      <c r="A188" s="30"/>
      <c r="B188" s="147"/>
      <c r="C188" s="148" t="s">
        <v>289</v>
      </c>
      <c r="D188" s="148" t="s">
        <v>214</v>
      </c>
      <c r="E188" s="149" t="s">
        <v>2111</v>
      </c>
      <c r="F188" s="150" t="s">
        <v>2112</v>
      </c>
      <c r="G188" s="151" t="s">
        <v>217</v>
      </c>
      <c r="H188" s="152">
        <v>140.30000000000001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0.128</v>
      </c>
      <c r="P188" s="157">
        <f>O188*H188</f>
        <v>17.958400000000001</v>
      </c>
      <c r="Q188" s="157">
        <v>6.3000000000000003E-4</v>
      </c>
      <c r="R188" s="157">
        <f>Q188*H188</f>
        <v>8.8389000000000009E-2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1989</v>
      </c>
    </row>
    <row r="189" spans="1:65" s="14" customFormat="1">
      <c r="B189" s="168"/>
      <c r="D189" s="162" t="s">
        <v>220</v>
      </c>
      <c r="E189" s="169" t="s">
        <v>1</v>
      </c>
      <c r="F189" s="170" t="s">
        <v>2113</v>
      </c>
      <c r="H189" s="171">
        <v>64.400000000000006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2114</v>
      </c>
      <c r="H190" s="171">
        <v>75.900000000000006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>
      <c r="B191" s="175"/>
      <c r="D191" s="162" t="s">
        <v>220</v>
      </c>
      <c r="E191" s="176" t="s">
        <v>1</v>
      </c>
      <c r="F191" s="177" t="s">
        <v>233</v>
      </c>
      <c r="H191" s="178">
        <v>140.30000000000001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37.9" customHeight="1">
      <c r="A192" s="30"/>
      <c r="B192" s="147"/>
      <c r="C192" s="148" t="s">
        <v>294</v>
      </c>
      <c r="D192" s="148" t="s">
        <v>214</v>
      </c>
      <c r="E192" s="149" t="s">
        <v>2115</v>
      </c>
      <c r="F192" s="150" t="s">
        <v>2116</v>
      </c>
      <c r="G192" s="151" t="s">
        <v>217</v>
      </c>
      <c r="H192" s="152">
        <v>140.30000000000001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0.124</v>
      </c>
      <c r="P192" s="157">
        <f>O192*H192</f>
        <v>17.397200000000002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1993</v>
      </c>
    </row>
    <row r="193" spans="1:65" s="2" customFormat="1" ht="62.65" customHeight="1">
      <c r="A193" s="30"/>
      <c r="B193" s="147"/>
      <c r="C193" s="148" t="s">
        <v>298</v>
      </c>
      <c r="D193" s="148" t="s">
        <v>214</v>
      </c>
      <c r="E193" s="149" t="s">
        <v>284</v>
      </c>
      <c r="F193" s="150" t="s">
        <v>285</v>
      </c>
      <c r="G193" s="151" t="s">
        <v>265</v>
      </c>
      <c r="H193" s="152">
        <v>55.2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8.6999999999999994E-2</v>
      </c>
      <c r="P193" s="157">
        <f>O193*H193</f>
        <v>4.8023999999999996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1836</v>
      </c>
    </row>
    <row r="194" spans="1:65" s="14" customFormat="1">
      <c r="B194" s="168"/>
      <c r="D194" s="162" t="s">
        <v>220</v>
      </c>
      <c r="E194" s="169" t="s">
        <v>1</v>
      </c>
      <c r="F194" s="170" t="s">
        <v>2117</v>
      </c>
      <c r="H194" s="171">
        <v>55.2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78</v>
      </c>
      <c r="AY194" s="169" t="s">
        <v>212</v>
      </c>
    </row>
    <row r="195" spans="1:65" s="2" customFormat="1" ht="66.75" customHeight="1">
      <c r="A195" s="30"/>
      <c r="B195" s="147"/>
      <c r="C195" s="148" t="s">
        <v>304</v>
      </c>
      <c r="D195" s="148" t="s">
        <v>214</v>
      </c>
      <c r="E195" s="149" t="s">
        <v>290</v>
      </c>
      <c r="F195" s="150" t="s">
        <v>291</v>
      </c>
      <c r="G195" s="151" t="s">
        <v>265</v>
      </c>
      <c r="H195" s="152">
        <v>552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5.0000000000000001E-3</v>
      </c>
      <c r="P195" s="157">
        <f>O195*H195</f>
        <v>2.7600000000000002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2118</v>
      </c>
    </row>
    <row r="196" spans="1:65" s="14" customFormat="1">
      <c r="B196" s="168"/>
      <c r="D196" s="162" t="s">
        <v>220</v>
      </c>
      <c r="F196" s="170" t="s">
        <v>2119</v>
      </c>
      <c r="H196" s="171">
        <v>552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3</v>
      </c>
      <c r="AX196" s="14" t="s">
        <v>78</v>
      </c>
      <c r="AY196" s="169" t="s">
        <v>212</v>
      </c>
    </row>
    <row r="197" spans="1:65" s="2" customFormat="1" ht="62.65" customHeight="1">
      <c r="A197" s="30"/>
      <c r="B197" s="147"/>
      <c r="C197" s="148" t="s">
        <v>310</v>
      </c>
      <c r="D197" s="148" t="s">
        <v>214</v>
      </c>
      <c r="E197" s="149" t="s">
        <v>1263</v>
      </c>
      <c r="F197" s="150" t="s">
        <v>1264</v>
      </c>
      <c r="G197" s="151" t="s">
        <v>265</v>
      </c>
      <c r="H197" s="152">
        <v>27.6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9.9000000000000005E-2</v>
      </c>
      <c r="P197" s="157">
        <f>O197*H197</f>
        <v>2.7324000000000002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1844</v>
      </c>
    </row>
    <row r="198" spans="1:65" s="14" customFormat="1">
      <c r="B198" s="168"/>
      <c r="D198" s="162" t="s">
        <v>220</v>
      </c>
      <c r="E198" s="169" t="s">
        <v>1</v>
      </c>
      <c r="F198" s="170" t="s">
        <v>2120</v>
      </c>
      <c r="H198" s="171">
        <v>27.6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66.75" customHeight="1">
      <c r="A199" s="30"/>
      <c r="B199" s="147"/>
      <c r="C199" s="148" t="s">
        <v>318</v>
      </c>
      <c r="D199" s="148" t="s">
        <v>214</v>
      </c>
      <c r="E199" s="149" t="s">
        <v>1266</v>
      </c>
      <c r="F199" s="150" t="s">
        <v>1267</v>
      </c>
      <c r="G199" s="151" t="s">
        <v>265</v>
      </c>
      <c r="H199" s="152">
        <v>276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6.0000000000000001E-3</v>
      </c>
      <c r="P199" s="157">
        <f>O199*H199</f>
        <v>1.6560000000000001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1846</v>
      </c>
    </row>
    <row r="200" spans="1:65" s="14" customFormat="1">
      <c r="B200" s="168"/>
      <c r="D200" s="162" t="s">
        <v>220</v>
      </c>
      <c r="F200" s="170" t="s">
        <v>2121</v>
      </c>
      <c r="H200" s="171">
        <v>276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3</v>
      </c>
      <c r="AX200" s="14" t="s">
        <v>78</v>
      </c>
      <c r="AY200" s="169" t="s">
        <v>212</v>
      </c>
    </row>
    <row r="201" spans="1:65" s="2" customFormat="1" ht="37.9" customHeight="1">
      <c r="A201" s="30"/>
      <c r="B201" s="147"/>
      <c r="C201" s="148" t="s">
        <v>7</v>
      </c>
      <c r="D201" s="148" t="s">
        <v>214</v>
      </c>
      <c r="E201" s="149" t="s">
        <v>295</v>
      </c>
      <c r="F201" s="150" t="s">
        <v>296</v>
      </c>
      <c r="G201" s="151" t="s">
        <v>265</v>
      </c>
      <c r="H201" s="152">
        <v>82.8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8.9999999999999993E-3</v>
      </c>
      <c r="P201" s="157">
        <f>O201*H201</f>
        <v>0.74519999999999997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297</v>
      </c>
    </row>
    <row r="202" spans="1:65" s="14" customFormat="1">
      <c r="B202" s="168"/>
      <c r="D202" s="162" t="s">
        <v>220</v>
      </c>
      <c r="E202" s="169" t="s">
        <v>1</v>
      </c>
      <c r="F202" s="170" t="s">
        <v>2122</v>
      </c>
      <c r="H202" s="171">
        <v>82.8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55.5" customHeight="1">
      <c r="A203" s="30"/>
      <c r="B203" s="147"/>
      <c r="C203" s="148" t="s">
        <v>327</v>
      </c>
      <c r="D203" s="148" t="s">
        <v>214</v>
      </c>
      <c r="E203" s="149" t="s">
        <v>299</v>
      </c>
      <c r="F203" s="150" t="s">
        <v>300</v>
      </c>
      <c r="G203" s="151" t="s">
        <v>301</v>
      </c>
      <c r="H203" s="152">
        <v>169.74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</v>
      </c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302</v>
      </c>
    </row>
    <row r="204" spans="1:65" s="14" customFormat="1">
      <c r="B204" s="168"/>
      <c r="D204" s="162" t="s">
        <v>220</v>
      </c>
      <c r="F204" s="170" t="s">
        <v>2123</v>
      </c>
      <c r="H204" s="171">
        <v>169.74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331</v>
      </c>
      <c r="D205" s="148" t="s">
        <v>214</v>
      </c>
      <c r="E205" s="149" t="s">
        <v>305</v>
      </c>
      <c r="F205" s="150" t="s">
        <v>306</v>
      </c>
      <c r="G205" s="151" t="s">
        <v>265</v>
      </c>
      <c r="H205" s="152">
        <v>56.9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0.32800000000000001</v>
      </c>
      <c r="P205" s="157">
        <f>O205*H205</f>
        <v>18.6632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307</v>
      </c>
    </row>
    <row r="206" spans="1:65" s="13" customFormat="1">
      <c r="B206" s="161"/>
      <c r="D206" s="162" t="s">
        <v>220</v>
      </c>
      <c r="E206" s="163" t="s">
        <v>1</v>
      </c>
      <c r="F206" s="164" t="s">
        <v>308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1:65" s="14" customFormat="1">
      <c r="B207" s="168"/>
      <c r="D207" s="162" t="s">
        <v>220</v>
      </c>
      <c r="E207" s="169" t="s">
        <v>1</v>
      </c>
      <c r="F207" s="170" t="s">
        <v>2124</v>
      </c>
      <c r="H207" s="171">
        <v>56.9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16.5" customHeight="1">
      <c r="A208" s="30"/>
      <c r="B208" s="147"/>
      <c r="C208" s="182" t="s">
        <v>335</v>
      </c>
      <c r="D208" s="182" t="s">
        <v>311</v>
      </c>
      <c r="E208" s="183" t="s">
        <v>312</v>
      </c>
      <c r="F208" s="184" t="s">
        <v>313</v>
      </c>
      <c r="G208" s="185" t="s">
        <v>301</v>
      </c>
      <c r="H208" s="186">
        <v>95.022999999999996</v>
      </c>
      <c r="I208" s="187"/>
      <c r="J208" s="187">
        <f>ROUND(I208*H208,2)</f>
        <v>0</v>
      </c>
      <c r="K208" s="188"/>
      <c r="L208" s="189"/>
      <c r="M208" s="190" t="s">
        <v>1</v>
      </c>
      <c r="N208" s="191" t="s">
        <v>36</v>
      </c>
      <c r="O208" s="157">
        <v>0</v>
      </c>
      <c r="P208" s="157">
        <f>O208*H208</f>
        <v>0</v>
      </c>
      <c r="Q208" s="157">
        <v>1</v>
      </c>
      <c r="R208" s="157">
        <f>Q208*H208</f>
        <v>95.022999999999996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252</v>
      </c>
      <c r="AT208" s="159" t="s">
        <v>311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314</v>
      </c>
    </row>
    <row r="209" spans="1:65" s="13" customFormat="1">
      <c r="B209" s="161"/>
      <c r="D209" s="162" t="s">
        <v>220</v>
      </c>
      <c r="E209" s="163" t="s">
        <v>1</v>
      </c>
      <c r="F209" s="164" t="s">
        <v>677</v>
      </c>
      <c r="H209" s="163" t="s">
        <v>1</v>
      </c>
      <c r="L209" s="161"/>
      <c r="M209" s="165"/>
      <c r="N209" s="166"/>
      <c r="O209" s="166"/>
      <c r="P209" s="166"/>
      <c r="Q209" s="166"/>
      <c r="R209" s="166"/>
      <c r="S209" s="166"/>
      <c r="T209" s="167"/>
      <c r="AT209" s="163" t="s">
        <v>220</v>
      </c>
      <c r="AU209" s="163" t="s">
        <v>80</v>
      </c>
      <c r="AV209" s="13" t="s">
        <v>78</v>
      </c>
      <c r="AW209" s="13" t="s">
        <v>27</v>
      </c>
      <c r="AX209" s="13" t="s">
        <v>71</v>
      </c>
      <c r="AY209" s="163" t="s">
        <v>212</v>
      </c>
    </row>
    <row r="210" spans="1:65" s="14" customFormat="1">
      <c r="B210" s="168"/>
      <c r="D210" s="162" t="s">
        <v>220</v>
      </c>
      <c r="E210" s="169" t="s">
        <v>1</v>
      </c>
      <c r="F210" s="170" t="s">
        <v>2125</v>
      </c>
      <c r="H210" s="171">
        <v>22.76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2126</v>
      </c>
      <c r="H211" s="171">
        <v>34.14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5" customFormat="1">
      <c r="B212" s="175"/>
      <c r="D212" s="162" t="s">
        <v>220</v>
      </c>
      <c r="E212" s="176" t="s">
        <v>1</v>
      </c>
      <c r="F212" s="177" t="s">
        <v>233</v>
      </c>
      <c r="H212" s="178">
        <v>56.9</v>
      </c>
      <c r="L212" s="175"/>
      <c r="M212" s="179"/>
      <c r="N212" s="180"/>
      <c r="O212" s="180"/>
      <c r="P212" s="180"/>
      <c r="Q212" s="180"/>
      <c r="R212" s="180"/>
      <c r="S212" s="180"/>
      <c r="T212" s="181"/>
      <c r="AT212" s="176" t="s">
        <v>220</v>
      </c>
      <c r="AU212" s="176" t="s">
        <v>80</v>
      </c>
      <c r="AV212" s="15" t="s">
        <v>218</v>
      </c>
      <c r="AW212" s="15" t="s">
        <v>27</v>
      </c>
      <c r="AX212" s="15" t="s">
        <v>78</v>
      </c>
      <c r="AY212" s="176" t="s">
        <v>212</v>
      </c>
    </row>
    <row r="213" spans="1:65" s="14" customFormat="1">
      <c r="B213" s="168"/>
      <c r="D213" s="162" t="s">
        <v>220</v>
      </c>
      <c r="F213" s="170" t="s">
        <v>2127</v>
      </c>
      <c r="H213" s="171">
        <v>95.022999999999996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3</v>
      </c>
      <c r="AX213" s="14" t="s">
        <v>78</v>
      </c>
      <c r="AY213" s="169" t="s">
        <v>212</v>
      </c>
    </row>
    <row r="214" spans="1:65" s="2" customFormat="1" ht="66.75" customHeight="1">
      <c r="A214" s="30"/>
      <c r="B214" s="147"/>
      <c r="C214" s="148" t="s">
        <v>342</v>
      </c>
      <c r="D214" s="148" t="s">
        <v>214</v>
      </c>
      <c r="E214" s="149" t="s">
        <v>319</v>
      </c>
      <c r="F214" s="150" t="s">
        <v>320</v>
      </c>
      <c r="G214" s="151" t="s">
        <v>265</v>
      </c>
      <c r="H214" s="152">
        <v>8.8000000000000007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0.435</v>
      </c>
      <c r="P214" s="157">
        <f>O214*H214</f>
        <v>3.8280000000000003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321</v>
      </c>
    </row>
    <row r="215" spans="1:65" s="14" customFormat="1">
      <c r="B215" s="168"/>
      <c r="D215" s="162" t="s">
        <v>220</v>
      </c>
      <c r="E215" s="169" t="s">
        <v>1</v>
      </c>
      <c r="F215" s="170" t="s">
        <v>2128</v>
      </c>
      <c r="H215" s="171">
        <v>3.52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>
      <c r="B216" s="168"/>
      <c r="D216" s="162" t="s">
        <v>220</v>
      </c>
      <c r="E216" s="169" t="s">
        <v>1</v>
      </c>
      <c r="F216" s="170" t="s">
        <v>2129</v>
      </c>
      <c r="H216" s="171">
        <v>5.28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>
      <c r="B217" s="175"/>
      <c r="D217" s="162" t="s">
        <v>220</v>
      </c>
      <c r="E217" s="176" t="s">
        <v>1</v>
      </c>
      <c r="F217" s="177" t="s">
        <v>233</v>
      </c>
      <c r="H217" s="178">
        <v>8.8000000000000007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16.5" customHeight="1">
      <c r="A218" s="30"/>
      <c r="B218" s="147"/>
      <c r="C218" s="182" t="s">
        <v>347</v>
      </c>
      <c r="D218" s="182" t="s">
        <v>311</v>
      </c>
      <c r="E218" s="183" t="s">
        <v>323</v>
      </c>
      <c r="F218" s="184" t="s">
        <v>324</v>
      </c>
      <c r="G218" s="185" t="s">
        <v>301</v>
      </c>
      <c r="H218" s="186">
        <v>17.600000000000001</v>
      </c>
      <c r="I218" s="187"/>
      <c r="J218" s="187">
        <f>ROUND(I218*H218,2)</f>
        <v>0</v>
      </c>
      <c r="K218" s="188"/>
      <c r="L218" s="189"/>
      <c r="M218" s="190" t="s">
        <v>1</v>
      </c>
      <c r="N218" s="191" t="s">
        <v>36</v>
      </c>
      <c r="O218" s="157">
        <v>0</v>
      </c>
      <c r="P218" s="157">
        <f>O218*H218</f>
        <v>0</v>
      </c>
      <c r="Q218" s="157">
        <v>1</v>
      </c>
      <c r="R218" s="157">
        <f>Q218*H218</f>
        <v>17.600000000000001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252</v>
      </c>
      <c r="AT218" s="159" t="s">
        <v>311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325</v>
      </c>
    </row>
    <row r="219" spans="1:65" s="14" customFormat="1">
      <c r="B219" s="168"/>
      <c r="D219" s="162" t="s">
        <v>220</v>
      </c>
      <c r="F219" s="170" t="s">
        <v>2130</v>
      </c>
      <c r="H219" s="171">
        <v>17.600000000000001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3</v>
      </c>
      <c r="AX219" s="14" t="s">
        <v>78</v>
      </c>
      <c r="AY219" s="169" t="s">
        <v>212</v>
      </c>
    </row>
    <row r="220" spans="1:65" s="12" customFormat="1" ht="22.9" customHeight="1">
      <c r="B220" s="135"/>
      <c r="D220" s="136" t="s">
        <v>70</v>
      </c>
      <c r="E220" s="145" t="s">
        <v>218</v>
      </c>
      <c r="F220" s="145" t="s">
        <v>355</v>
      </c>
      <c r="J220" s="146">
        <f>BK220</f>
        <v>0</v>
      </c>
      <c r="L220" s="135"/>
      <c r="M220" s="139"/>
      <c r="N220" s="140"/>
      <c r="O220" s="140"/>
      <c r="P220" s="141">
        <f>SUM(P221:P224)</f>
        <v>4.3460999999999999</v>
      </c>
      <c r="Q220" s="140"/>
      <c r="R220" s="141">
        <f>SUM(R221:R224)</f>
        <v>0</v>
      </c>
      <c r="S220" s="140"/>
      <c r="T220" s="142">
        <f>SUM(T221:T224)</f>
        <v>0</v>
      </c>
      <c r="AR220" s="136" t="s">
        <v>78</v>
      </c>
      <c r="AT220" s="143" t="s">
        <v>70</v>
      </c>
      <c r="AU220" s="143" t="s">
        <v>78</v>
      </c>
      <c r="AY220" s="136" t="s">
        <v>212</v>
      </c>
      <c r="BK220" s="144">
        <f>SUM(BK221:BK224)</f>
        <v>0</v>
      </c>
    </row>
    <row r="221" spans="1:65" s="2" customFormat="1" ht="16.5" customHeight="1">
      <c r="A221" s="30"/>
      <c r="B221" s="147"/>
      <c r="C221" s="148" t="s">
        <v>351</v>
      </c>
      <c r="D221" s="148" t="s">
        <v>214</v>
      </c>
      <c r="E221" s="149" t="s">
        <v>357</v>
      </c>
      <c r="F221" s="150" t="s">
        <v>358</v>
      </c>
      <c r="G221" s="151" t="s">
        <v>265</v>
      </c>
      <c r="H221" s="152">
        <v>3.3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1.3169999999999999</v>
      </c>
      <c r="P221" s="157">
        <f>O221*H221</f>
        <v>4.3460999999999999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359</v>
      </c>
    </row>
    <row r="222" spans="1:65" s="14" customFormat="1">
      <c r="B222" s="168"/>
      <c r="D222" s="162" t="s">
        <v>220</v>
      </c>
      <c r="E222" s="169" t="s">
        <v>1</v>
      </c>
      <c r="F222" s="170" t="s">
        <v>2131</v>
      </c>
      <c r="H222" s="171">
        <v>1.32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>
      <c r="B223" s="168"/>
      <c r="D223" s="162" t="s">
        <v>220</v>
      </c>
      <c r="E223" s="169" t="s">
        <v>1</v>
      </c>
      <c r="F223" s="170" t="s">
        <v>2132</v>
      </c>
      <c r="H223" s="171">
        <v>1.98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5" customFormat="1">
      <c r="B224" s="175"/>
      <c r="D224" s="162" t="s">
        <v>220</v>
      </c>
      <c r="E224" s="176" t="s">
        <v>1</v>
      </c>
      <c r="F224" s="177" t="s">
        <v>233</v>
      </c>
      <c r="H224" s="178">
        <v>3.3</v>
      </c>
      <c r="L224" s="175"/>
      <c r="M224" s="179"/>
      <c r="N224" s="180"/>
      <c r="O224" s="180"/>
      <c r="P224" s="180"/>
      <c r="Q224" s="180"/>
      <c r="R224" s="180"/>
      <c r="S224" s="180"/>
      <c r="T224" s="181"/>
      <c r="AT224" s="176" t="s">
        <v>220</v>
      </c>
      <c r="AU224" s="176" t="s">
        <v>80</v>
      </c>
      <c r="AV224" s="15" t="s">
        <v>218</v>
      </c>
      <c r="AW224" s="15" t="s">
        <v>27</v>
      </c>
      <c r="AX224" s="15" t="s">
        <v>78</v>
      </c>
      <c r="AY224" s="176" t="s">
        <v>212</v>
      </c>
    </row>
    <row r="225" spans="1:65" s="12" customFormat="1" ht="22.9" customHeight="1">
      <c r="B225" s="135"/>
      <c r="D225" s="136" t="s">
        <v>70</v>
      </c>
      <c r="E225" s="145" t="s">
        <v>234</v>
      </c>
      <c r="F225" s="145" t="s">
        <v>382</v>
      </c>
      <c r="J225" s="146">
        <f>BK225</f>
        <v>0</v>
      </c>
      <c r="L225" s="135"/>
      <c r="M225" s="139"/>
      <c r="N225" s="140"/>
      <c r="O225" s="140"/>
      <c r="P225" s="141">
        <f>SUM(P226:P266)</f>
        <v>21.374600000000001</v>
      </c>
      <c r="Q225" s="140"/>
      <c r="R225" s="141">
        <f>SUM(R226:R266)</f>
        <v>0.38088</v>
      </c>
      <c r="S225" s="140"/>
      <c r="T225" s="142">
        <f>SUM(T226:T266)</f>
        <v>0</v>
      </c>
      <c r="AR225" s="136" t="s">
        <v>78</v>
      </c>
      <c r="AT225" s="143" t="s">
        <v>70</v>
      </c>
      <c r="AU225" s="143" t="s">
        <v>78</v>
      </c>
      <c r="AY225" s="136" t="s">
        <v>212</v>
      </c>
      <c r="BK225" s="144">
        <f>SUM(BK226:BK266)</f>
        <v>0</v>
      </c>
    </row>
    <row r="226" spans="1:65" s="2" customFormat="1" ht="37.9" customHeight="1">
      <c r="A226" s="30"/>
      <c r="B226" s="147"/>
      <c r="C226" s="148" t="s">
        <v>356</v>
      </c>
      <c r="D226" s="148" t="s">
        <v>214</v>
      </c>
      <c r="E226" s="149" t="s">
        <v>703</v>
      </c>
      <c r="F226" s="150" t="s">
        <v>704</v>
      </c>
      <c r="G226" s="151" t="s">
        <v>217</v>
      </c>
      <c r="H226" s="152">
        <v>30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0.02</v>
      </c>
      <c r="P226" s="157">
        <f>O226*H226</f>
        <v>0.6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705</v>
      </c>
    </row>
    <row r="227" spans="1:65" s="13" customFormat="1">
      <c r="B227" s="161"/>
      <c r="D227" s="162" t="s">
        <v>220</v>
      </c>
      <c r="E227" s="163" t="s">
        <v>1</v>
      </c>
      <c r="F227" s="164" t="s">
        <v>626</v>
      </c>
      <c r="H227" s="163" t="s">
        <v>1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3" t="s">
        <v>220</v>
      </c>
      <c r="AU227" s="163" t="s">
        <v>80</v>
      </c>
      <c r="AV227" s="13" t="s">
        <v>78</v>
      </c>
      <c r="AW227" s="13" t="s">
        <v>27</v>
      </c>
      <c r="AX227" s="13" t="s">
        <v>71</v>
      </c>
      <c r="AY227" s="163" t="s">
        <v>212</v>
      </c>
    </row>
    <row r="228" spans="1:65" s="14" customFormat="1">
      <c r="B228" s="168"/>
      <c r="D228" s="162" t="s">
        <v>220</v>
      </c>
      <c r="E228" s="169" t="s">
        <v>1</v>
      </c>
      <c r="F228" s="170" t="s">
        <v>2086</v>
      </c>
      <c r="H228" s="171">
        <v>12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4" customFormat="1">
      <c r="B229" s="168"/>
      <c r="D229" s="162" t="s">
        <v>220</v>
      </c>
      <c r="E229" s="169" t="s">
        <v>1</v>
      </c>
      <c r="F229" s="170" t="s">
        <v>2087</v>
      </c>
      <c r="H229" s="171">
        <v>18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5" customFormat="1">
      <c r="B230" s="175"/>
      <c r="D230" s="162" t="s">
        <v>220</v>
      </c>
      <c r="E230" s="176" t="s">
        <v>1</v>
      </c>
      <c r="F230" s="177" t="s">
        <v>233</v>
      </c>
      <c r="H230" s="178">
        <v>30</v>
      </c>
      <c r="L230" s="175"/>
      <c r="M230" s="179"/>
      <c r="N230" s="180"/>
      <c r="O230" s="180"/>
      <c r="P230" s="180"/>
      <c r="Q230" s="180"/>
      <c r="R230" s="180"/>
      <c r="S230" s="180"/>
      <c r="T230" s="181"/>
      <c r="AT230" s="176" t="s">
        <v>220</v>
      </c>
      <c r="AU230" s="176" t="s">
        <v>80</v>
      </c>
      <c r="AV230" s="15" t="s">
        <v>218</v>
      </c>
      <c r="AW230" s="15" t="s">
        <v>27</v>
      </c>
      <c r="AX230" s="15" t="s">
        <v>78</v>
      </c>
      <c r="AY230" s="176" t="s">
        <v>212</v>
      </c>
    </row>
    <row r="231" spans="1:65" s="2" customFormat="1" ht="44.25" customHeight="1">
      <c r="A231" s="30"/>
      <c r="B231" s="147"/>
      <c r="C231" s="148" t="s">
        <v>361</v>
      </c>
      <c r="D231" s="148" t="s">
        <v>214</v>
      </c>
      <c r="E231" s="149" t="s">
        <v>1029</v>
      </c>
      <c r="F231" s="150" t="s">
        <v>710</v>
      </c>
      <c r="G231" s="151" t="s">
        <v>217</v>
      </c>
      <c r="H231" s="152">
        <v>60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2.8000000000000001E-2</v>
      </c>
      <c r="P231" s="157">
        <f>O231*H231</f>
        <v>1.68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2133</v>
      </c>
    </row>
    <row r="232" spans="1:65" s="13" customFormat="1">
      <c r="B232" s="161"/>
      <c r="D232" s="162" t="s">
        <v>220</v>
      </c>
      <c r="E232" s="163" t="s">
        <v>1</v>
      </c>
      <c r="F232" s="164" t="s">
        <v>712</v>
      </c>
      <c r="H232" s="163" t="s">
        <v>1</v>
      </c>
      <c r="L232" s="161"/>
      <c r="M232" s="165"/>
      <c r="N232" s="166"/>
      <c r="O232" s="166"/>
      <c r="P232" s="166"/>
      <c r="Q232" s="166"/>
      <c r="R232" s="166"/>
      <c r="S232" s="166"/>
      <c r="T232" s="167"/>
      <c r="AT232" s="163" t="s">
        <v>220</v>
      </c>
      <c r="AU232" s="163" t="s">
        <v>80</v>
      </c>
      <c r="AV232" s="13" t="s">
        <v>78</v>
      </c>
      <c r="AW232" s="13" t="s">
        <v>27</v>
      </c>
      <c r="AX232" s="13" t="s">
        <v>71</v>
      </c>
      <c r="AY232" s="163" t="s">
        <v>212</v>
      </c>
    </row>
    <row r="233" spans="1:65" s="14" customFormat="1">
      <c r="B233" s="168"/>
      <c r="D233" s="162" t="s">
        <v>220</v>
      </c>
      <c r="E233" s="169" t="s">
        <v>1</v>
      </c>
      <c r="F233" s="170" t="s">
        <v>2089</v>
      </c>
      <c r="H233" s="171">
        <v>60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49.15" customHeight="1">
      <c r="A234" s="30"/>
      <c r="B234" s="147"/>
      <c r="C234" s="148" t="s">
        <v>366</v>
      </c>
      <c r="D234" s="148" t="s">
        <v>214</v>
      </c>
      <c r="E234" s="149" t="s">
        <v>716</v>
      </c>
      <c r="F234" s="150" t="s">
        <v>717</v>
      </c>
      <c r="G234" s="151" t="s">
        <v>217</v>
      </c>
      <c r="H234" s="152">
        <v>58.88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7.0999999999999994E-2</v>
      </c>
      <c r="P234" s="157">
        <f>O234*H234</f>
        <v>4.1804800000000002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718</v>
      </c>
    </row>
    <row r="235" spans="1:65" s="13" customFormat="1">
      <c r="B235" s="161"/>
      <c r="D235" s="162" t="s">
        <v>220</v>
      </c>
      <c r="E235" s="163" t="s">
        <v>1</v>
      </c>
      <c r="F235" s="164" t="s">
        <v>649</v>
      </c>
      <c r="H235" s="163" t="s">
        <v>1</v>
      </c>
      <c r="L235" s="161"/>
      <c r="M235" s="165"/>
      <c r="N235" s="166"/>
      <c r="O235" s="166"/>
      <c r="P235" s="166"/>
      <c r="Q235" s="166"/>
      <c r="R235" s="166"/>
      <c r="S235" s="166"/>
      <c r="T235" s="167"/>
      <c r="AT235" s="163" t="s">
        <v>220</v>
      </c>
      <c r="AU235" s="163" t="s">
        <v>80</v>
      </c>
      <c r="AV235" s="13" t="s">
        <v>78</v>
      </c>
      <c r="AW235" s="13" t="s">
        <v>27</v>
      </c>
      <c r="AX235" s="13" t="s">
        <v>71</v>
      </c>
      <c r="AY235" s="163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2094</v>
      </c>
      <c r="H236" s="171">
        <v>25.76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4" customFormat="1">
      <c r="B237" s="168"/>
      <c r="D237" s="162" t="s">
        <v>220</v>
      </c>
      <c r="E237" s="169" t="s">
        <v>1</v>
      </c>
      <c r="F237" s="170" t="s">
        <v>2095</v>
      </c>
      <c r="H237" s="171">
        <v>33.119999999999997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71</v>
      </c>
      <c r="AY237" s="169" t="s">
        <v>212</v>
      </c>
    </row>
    <row r="238" spans="1:65" s="15" customFormat="1">
      <c r="B238" s="175"/>
      <c r="D238" s="162" t="s">
        <v>220</v>
      </c>
      <c r="E238" s="176" t="s">
        <v>1</v>
      </c>
      <c r="F238" s="177" t="s">
        <v>233</v>
      </c>
      <c r="H238" s="178">
        <v>58.88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220</v>
      </c>
      <c r="AU238" s="176" t="s">
        <v>80</v>
      </c>
      <c r="AV238" s="15" t="s">
        <v>218</v>
      </c>
      <c r="AW238" s="15" t="s">
        <v>27</v>
      </c>
      <c r="AX238" s="15" t="s">
        <v>78</v>
      </c>
      <c r="AY238" s="176" t="s">
        <v>212</v>
      </c>
    </row>
    <row r="239" spans="1:65" s="2" customFormat="1" ht="37.9" customHeight="1">
      <c r="A239" s="30"/>
      <c r="B239" s="147"/>
      <c r="C239" s="148" t="s">
        <v>370</v>
      </c>
      <c r="D239" s="148" t="s">
        <v>214</v>
      </c>
      <c r="E239" s="149" t="s">
        <v>719</v>
      </c>
      <c r="F239" s="150" t="s">
        <v>720</v>
      </c>
      <c r="G239" s="151" t="s">
        <v>217</v>
      </c>
      <c r="H239" s="152">
        <v>43.32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2.7E-2</v>
      </c>
      <c r="P239" s="157">
        <f>O239*H239</f>
        <v>1.16964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721</v>
      </c>
    </row>
    <row r="240" spans="1:65" s="13" customFormat="1">
      <c r="B240" s="161"/>
      <c r="D240" s="162" t="s">
        <v>220</v>
      </c>
      <c r="E240" s="163" t="s">
        <v>1</v>
      </c>
      <c r="F240" s="164" t="s">
        <v>637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>
      <c r="B241" s="168"/>
      <c r="D241" s="162" t="s">
        <v>220</v>
      </c>
      <c r="E241" s="169" t="s">
        <v>1</v>
      </c>
      <c r="F241" s="170" t="s">
        <v>2090</v>
      </c>
      <c r="H241" s="171">
        <v>18.239999999999998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4" customFormat="1">
      <c r="B242" s="168"/>
      <c r="D242" s="162" t="s">
        <v>220</v>
      </c>
      <c r="E242" s="169" t="s">
        <v>1</v>
      </c>
      <c r="F242" s="170" t="s">
        <v>2091</v>
      </c>
      <c r="H242" s="171">
        <v>25.08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71</v>
      </c>
      <c r="AY242" s="169" t="s">
        <v>212</v>
      </c>
    </row>
    <row r="243" spans="1:65" s="15" customFormat="1">
      <c r="B243" s="175"/>
      <c r="D243" s="162" t="s">
        <v>220</v>
      </c>
      <c r="E243" s="176" t="s">
        <v>1</v>
      </c>
      <c r="F243" s="177" t="s">
        <v>233</v>
      </c>
      <c r="H243" s="178">
        <v>43.32</v>
      </c>
      <c r="L243" s="175"/>
      <c r="M243" s="179"/>
      <c r="N243" s="180"/>
      <c r="O243" s="180"/>
      <c r="P243" s="180"/>
      <c r="Q243" s="180"/>
      <c r="R243" s="180"/>
      <c r="S243" s="180"/>
      <c r="T243" s="181"/>
      <c r="AT243" s="176" t="s">
        <v>220</v>
      </c>
      <c r="AU243" s="176" t="s">
        <v>80</v>
      </c>
      <c r="AV243" s="15" t="s">
        <v>218</v>
      </c>
      <c r="AW243" s="15" t="s">
        <v>27</v>
      </c>
      <c r="AX243" s="15" t="s">
        <v>78</v>
      </c>
      <c r="AY243" s="176" t="s">
        <v>212</v>
      </c>
    </row>
    <row r="244" spans="1:65" s="2" customFormat="1" ht="24.2" customHeight="1">
      <c r="A244" s="30"/>
      <c r="B244" s="147"/>
      <c r="C244" s="148" t="s">
        <v>374</v>
      </c>
      <c r="D244" s="148" t="s">
        <v>214</v>
      </c>
      <c r="E244" s="149" t="s">
        <v>397</v>
      </c>
      <c r="F244" s="150" t="s">
        <v>398</v>
      </c>
      <c r="G244" s="151" t="s">
        <v>217</v>
      </c>
      <c r="H244" s="152">
        <v>58.88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4.0000000000000001E-3</v>
      </c>
      <c r="P244" s="157">
        <f>O244*H244</f>
        <v>0.23552000000000001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399</v>
      </c>
    </row>
    <row r="245" spans="1:65" s="14" customFormat="1">
      <c r="B245" s="168"/>
      <c r="D245" s="162" t="s">
        <v>220</v>
      </c>
      <c r="E245" s="169" t="s">
        <v>1</v>
      </c>
      <c r="F245" s="170" t="s">
        <v>2094</v>
      </c>
      <c r="H245" s="171">
        <v>25.76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71</v>
      </c>
      <c r="AY245" s="169" t="s">
        <v>212</v>
      </c>
    </row>
    <row r="246" spans="1:65" s="14" customFormat="1">
      <c r="B246" s="168"/>
      <c r="D246" s="162" t="s">
        <v>220</v>
      </c>
      <c r="E246" s="169" t="s">
        <v>1</v>
      </c>
      <c r="F246" s="170" t="s">
        <v>2095</v>
      </c>
      <c r="H246" s="171">
        <v>33.119999999999997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71</v>
      </c>
      <c r="AY246" s="169" t="s">
        <v>212</v>
      </c>
    </row>
    <row r="247" spans="1:65" s="15" customFormat="1">
      <c r="B247" s="175"/>
      <c r="D247" s="162" t="s">
        <v>220</v>
      </c>
      <c r="E247" s="176" t="s">
        <v>1</v>
      </c>
      <c r="F247" s="177" t="s">
        <v>233</v>
      </c>
      <c r="H247" s="178">
        <v>58.88</v>
      </c>
      <c r="L247" s="175"/>
      <c r="M247" s="179"/>
      <c r="N247" s="180"/>
      <c r="O247" s="180"/>
      <c r="P247" s="180"/>
      <c r="Q247" s="180"/>
      <c r="R247" s="180"/>
      <c r="S247" s="180"/>
      <c r="T247" s="181"/>
      <c r="AT247" s="176" t="s">
        <v>220</v>
      </c>
      <c r="AU247" s="176" t="s">
        <v>80</v>
      </c>
      <c r="AV247" s="15" t="s">
        <v>218</v>
      </c>
      <c r="AW247" s="15" t="s">
        <v>27</v>
      </c>
      <c r="AX247" s="15" t="s">
        <v>78</v>
      </c>
      <c r="AY247" s="176" t="s">
        <v>212</v>
      </c>
    </row>
    <row r="248" spans="1:65" s="2" customFormat="1" ht="24.2" customHeight="1">
      <c r="A248" s="30"/>
      <c r="B248" s="147"/>
      <c r="C248" s="148" t="s">
        <v>378</v>
      </c>
      <c r="D248" s="148" t="s">
        <v>214</v>
      </c>
      <c r="E248" s="149" t="s">
        <v>401</v>
      </c>
      <c r="F248" s="150" t="s">
        <v>402</v>
      </c>
      <c r="G248" s="151" t="s">
        <v>217</v>
      </c>
      <c r="H248" s="152">
        <v>96.72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2E-3</v>
      </c>
      <c r="P248" s="157">
        <f>O248*H248</f>
        <v>0.19344</v>
      </c>
      <c r="Q248" s="157">
        <v>0</v>
      </c>
      <c r="R248" s="157">
        <f>Q248*H248</f>
        <v>0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403</v>
      </c>
    </row>
    <row r="249" spans="1:65" s="13" customFormat="1">
      <c r="B249" s="161"/>
      <c r="D249" s="162" t="s">
        <v>220</v>
      </c>
      <c r="E249" s="163" t="s">
        <v>1</v>
      </c>
      <c r="F249" s="164" t="s">
        <v>653</v>
      </c>
      <c r="H249" s="163" t="s">
        <v>1</v>
      </c>
      <c r="L249" s="161"/>
      <c r="M249" s="165"/>
      <c r="N249" s="166"/>
      <c r="O249" s="166"/>
      <c r="P249" s="166"/>
      <c r="Q249" s="166"/>
      <c r="R249" s="166"/>
      <c r="S249" s="166"/>
      <c r="T249" s="167"/>
      <c r="AT249" s="163" t="s">
        <v>220</v>
      </c>
      <c r="AU249" s="163" t="s">
        <v>80</v>
      </c>
      <c r="AV249" s="13" t="s">
        <v>78</v>
      </c>
      <c r="AW249" s="13" t="s">
        <v>27</v>
      </c>
      <c r="AX249" s="13" t="s">
        <v>71</v>
      </c>
      <c r="AY249" s="163" t="s">
        <v>212</v>
      </c>
    </row>
    <row r="250" spans="1:65" s="14" customFormat="1">
      <c r="B250" s="168"/>
      <c r="D250" s="162" t="s">
        <v>220</v>
      </c>
      <c r="E250" s="169" t="s">
        <v>1</v>
      </c>
      <c r="F250" s="170" t="s">
        <v>2096</v>
      </c>
      <c r="H250" s="171">
        <v>44.64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71</v>
      </c>
      <c r="AY250" s="169" t="s">
        <v>212</v>
      </c>
    </row>
    <row r="251" spans="1:65" s="14" customFormat="1">
      <c r="B251" s="168"/>
      <c r="D251" s="162" t="s">
        <v>220</v>
      </c>
      <c r="E251" s="169" t="s">
        <v>1</v>
      </c>
      <c r="F251" s="170" t="s">
        <v>2097</v>
      </c>
      <c r="H251" s="171">
        <v>52.08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71</v>
      </c>
      <c r="AY251" s="169" t="s">
        <v>212</v>
      </c>
    </row>
    <row r="252" spans="1:65" s="15" customFormat="1">
      <c r="B252" s="175"/>
      <c r="D252" s="162" t="s">
        <v>220</v>
      </c>
      <c r="E252" s="176" t="s">
        <v>1</v>
      </c>
      <c r="F252" s="177" t="s">
        <v>233</v>
      </c>
      <c r="H252" s="178">
        <v>96.72</v>
      </c>
      <c r="L252" s="175"/>
      <c r="M252" s="179"/>
      <c r="N252" s="180"/>
      <c r="O252" s="180"/>
      <c r="P252" s="180"/>
      <c r="Q252" s="180"/>
      <c r="R252" s="180"/>
      <c r="S252" s="180"/>
      <c r="T252" s="181"/>
      <c r="AT252" s="176" t="s">
        <v>220</v>
      </c>
      <c r="AU252" s="176" t="s">
        <v>80</v>
      </c>
      <c r="AV252" s="15" t="s">
        <v>218</v>
      </c>
      <c r="AW252" s="15" t="s">
        <v>27</v>
      </c>
      <c r="AX252" s="15" t="s">
        <v>78</v>
      </c>
      <c r="AY252" s="176" t="s">
        <v>212</v>
      </c>
    </row>
    <row r="253" spans="1:65" s="2" customFormat="1" ht="44.25" customHeight="1">
      <c r="A253" s="30"/>
      <c r="B253" s="147"/>
      <c r="C253" s="148" t="s">
        <v>383</v>
      </c>
      <c r="D253" s="148" t="s">
        <v>214</v>
      </c>
      <c r="E253" s="149" t="s">
        <v>722</v>
      </c>
      <c r="F253" s="150" t="s">
        <v>723</v>
      </c>
      <c r="G253" s="151" t="s">
        <v>217</v>
      </c>
      <c r="H253" s="152">
        <v>96.72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1.6E-2</v>
      </c>
      <c r="P253" s="157">
        <f>O253*H253</f>
        <v>1.54752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724</v>
      </c>
    </row>
    <row r="254" spans="1:65" s="13" customFormat="1">
      <c r="B254" s="161"/>
      <c r="D254" s="162" t="s">
        <v>220</v>
      </c>
      <c r="E254" s="163" t="s">
        <v>1</v>
      </c>
      <c r="F254" s="164" t="s">
        <v>653</v>
      </c>
      <c r="H254" s="163" t="s">
        <v>1</v>
      </c>
      <c r="L254" s="161"/>
      <c r="M254" s="165"/>
      <c r="N254" s="166"/>
      <c r="O254" s="166"/>
      <c r="P254" s="166"/>
      <c r="Q254" s="166"/>
      <c r="R254" s="166"/>
      <c r="S254" s="166"/>
      <c r="T254" s="167"/>
      <c r="AT254" s="163" t="s">
        <v>220</v>
      </c>
      <c r="AU254" s="163" t="s">
        <v>80</v>
      </c>
      <c r="AV254" s="13" t="s">
        <v>78</v>
      </c>
      <c r="AW254" s="13" t="s">
        <v>27</v>
      </c>
      <c r="AX254" s="13" t="s">
        <v>71</v>
      </c>
      <c r="AY254" s="163" t="s">
        <v>212</v>
      </c>
    </row>
    <row r="255" spans="1:65" s="14" customFormat="1">
      <c r="B255" s="168"/>
      <c r="D255" s="162" t="s">
        <v>220</v>
      </c>
      <c r="E255" s="169" t="s">
        <v>1</v>
      </c>
      <c r="F255" s="170" t="s">
        <v>2096</v>
      </c>
      <c r="H255" s="171">
        <v>44.64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4" customFormat="1">
      <c r="B256" s="168"/>
      <c r="D256" s="162" t="s">
        <v>220</v>
      </c>
      <c r="E256" s="169" t="s">
        <v>1</v>
      </c>
      <c r="F256" s="170" t="s">
        <v>2097</v>
      </c>
      <c r="H256" s="171">
        <v>52.08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71</v>
      </c>
      <c r="AY256" s="169" t="s">
        <v>212</v>
      </c>
    </row>
    <row r="257" spans="1:65" s="15" customFormat="1">
      <c r="B257" s="175"/>
      <c r="D257" s="162" t="s">
        <v>220</v>
      </c>
      <c r="E257" s="176" t="s">
        <v>1</v>
      </c>
      <c r="F257" s="177" t="s">
        <v>233</v>
      </c>
      <c r="H257" s="178">
        <v>96.72</v>
      </c>
      <c r="L257" s="175"/>
      <c r="M257" s="179"/>
      <c r="N257" s="180"/>
      <c r="O257" s="180"/>
      <c r="P257" s="180"/>
      <c r="Q257" s="180"/>
      <c r="R257" s="180"/>
      <c r="S257" s="180"/>
      <c r="T257" s="181"/>
      <c r="AT257" s="176" t="s">
        <v>220</v>
      </c>
      <c r="AU257" s="176" t="s">
        <v>80</v>
      </c>
      <c r="AV257" s="15" t="s">
        <v>218</v>
      </c>
      <c r="AW257" s="15" t="s">
        <v>27</v>
      </c>
      <c r="AX257" s="15" t="s">
        <v>78</v>
      </c>
      <c r="AY257" s="176" t="s">
        <v>212</v>
      </c>
    </row>
    <row r="258" spans="1:65" s="2" customFormat="1" ht="44.25" customHeight="1">
      <c r="A258" s="30"/>
      <c r="B258" s="147"/>
      <c r="C258" s="148" t="s">
        <v>388</v>
      </c>
      <c r="D258" s="148" t="s">
        <v>214</v>
      </c>
      <c r="E258" s="149" t="s">
        <v>725</v>
      </c>
      <c r="F258" s="150" t="s">
        <v>726</v>
      </c>
      <c r="G258" s="151" t="s">
        <v>217</v>
      </c>
      <c r="H258" s="152">
        <v>76.680000000000007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0.09</v>
      </c>
      <c r="P258" s="157">
        <f>O258*H258</f>
        <v>6.9012000000000002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727</v>
      </c>
    </row>
    <row r="259" spans="1:65" s="13" customFormat="1">
      <c r="B259" s="161"/>
      <c r="D259" s="162" t="s">
        <v>220</v>
      </c>
      <c r="E259" s="163" t="s">
        <v>1</v>
      </c>
      <c r="F259" s="164" t="s">
        <v>644</v>
      </c>
      <c r="H259" s="163" t="s">
        <v>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3" t="s">
        <v>220</v>
      </c>
      <c r="AU259" s="163" t="s">
        <v>80</v>
      </c>
      <c r="AV259" s="13" t="s">
        <v>78</v>
      </c>
      <c r="AW259" s="13" t="s">
        <v>27</v>
      </c>
      <c r="AX259" s="13" t="s">
        <v>71</v>
      </c>
      <c r="AY259" s="163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2092</v>
      </c>
      <c r="H260" s="171">
        <v>34.56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4" customFormat="1">
      <c r="B261" s="168"/>
      <c r="D261" s="162" t="s">
        <v>220</v>
      </c>
      <c r="E261" s="169" t="s">
        <v>1</v>
      </c>
      <c r="F261" s="170" t="s">
        <v>2093</v>
      </c>
      <c r="H261" s="171">
        <v>42.12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5" customFormat="1">
      <c r="B262" s="175"/>
      <c r="D262" s="162" t="s">
        <v>220</v>
      </c>
      <c r="E262" s="176" t="s">
        <v>1</v>
      </c>
      <c r="F262" s="177" t="s">
        <v>233</v>
      </c>
      <c r="H262" s="178">
        <v>76.680000000000007</v>
      </c>
      <c r="L262" s="175"/>
      <c r="M262" s="179"/>
      <c r="N262" s="180"/>
      <c r="O262" s="180"/>
      <c r="P262" s="180"/>
      <c r="Q262" s="180"/>
      <c r="R262" s="180"/>
      <c r="S262" s="180"/>
      <c r="T262" s="181"/>
      <c r="AT262" s="176" t="s">
        <v>220</v>
      </c>
      <c r="AU262" s="176" t="s">
        <v>80</v>
      </c>
      <c r="AV262" s="15" t="s">
        <v>218</v>
      </c>
      <c r="AW262" s="15" t="s">
        <v>27</v>
      </c>
      <c r="AX262" s="15" t="s">
        <v>78</v>
      </c>
      <c r="AY262" s="176" t="s">
        <v>212</v>
      </c>
    </row>
    <row r="263" spans="1:65" s="2" customFormat="1" ht="24.2" customHeight="1">
      <c r="A263" s="30"/>
      <c r="B263" s="147"/>
      <c r="C263" s="148" t="s">
        <v>392</v>
      </c>
      <c r="D263" s="148" t="s">
        <v>214</v>
      </c>
      <c r="E263" s="149" t="s">
        <v>409</v>
      </c>
      <c r="F263" s="150" t="s">
        <v>410</v>
      </c>
      <c r="G263" s="151" t="s">
        <v>249</v>
      </c>
      <c r="H263" s="152">
        <v>105.8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4.5999999999999999E-2</v>
      </c>
      <c r="P263" s="157">
        <f>O263*H263</f>
        <v>4.8667999999999996</v>
      </c>
      <c r="Q263" s="157">
        <v>3.5999999999999999E-3</v>
      </c>
      <c r="R263" s="157">
        <f>Q263*H263</f>
        <v>0.38088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728</v>
      </c>
    </row>
    <row r="264" spans="1:65" s="14" customFormat="1">
      <c r="B264" s="168"/>
      <c r="D264" s="162" t="s">
        <v>220</v>
      </c>
      <c r="E264" s="169" t="s">
        <v>1</v>
      </c>
      <c r="F264" s="170" t="s">
        <v>2134</v>
      </c>
      <c r="H264" s="171">
        <v>53.6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4" customFormat="1">
      <c r="B265" s="168"/>
      <c r="D265" s="162" t="s">
        <v>220</v>
      </c>
      <c r="E265" s="169" t="s">
        <v>1</v>
      </c>
      <c r="F265" s="170" t="s">
        <v>2135</v>
      </c>
      <c r="H265" s="171">
        <v>52.2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27</v>
      </c>
      <c r="AX265" s="14" t="s">
        <v>71</v>
      </c>
      <c r="AY265" s="169" t="s">
        <v>212</v>
      </c>
    </row>
    <row r="266" spans="1:65" s="15" customFormat="1">
      <c r="B266" s="175"/>
      <c r="D266" s="162" t="s">
        <v>220</v>
      </c>
      <c r="E266" s="176" t="s">
        <v>1</v>
      </c>
      <c r="F266" s="177" t="s">
        <v>233</v>
      </c>
      <c r="H266" s="178">
        <v>105.8</v>
      </c>
      <c r="L266" s="175"/>
      <c r="M266" s="179"/>
      <c r="N266" s="180"/>
      <c r="O266" s="180"/>
      <c r="P266" s="180"/>
      <c r="Q266" s="180"/>
      <c r="R266" s="180"/>
      <c r="S266" s="180"/>
      <c r="T266" s="181"/>
      <c r="AT266" s="176" t="s">
        <v>220</v>
      </c>
      <c r="AU266" s="176" t="s">
        <v>80</v>
      </c>
      <c r="AV266" s="15" t="s">
        <v>218</v>
      </c>
      <c r="AW266" s="15" t="s">
        <v>27</v>
      </c>
      <c r="AX266" s="15" t="s">
        <v>78</v>
      </c>
      <c r="AY266" s="176" t="s">
        <v>212</v>
      </c>
    </row>
    <row r="267" spans="1:65" s="12" customFormat="1" ht="22.9" customHeight="1">
      <c r="B267" s="135"/>
      <c r="D267" s="136" t="s">
        <v>70</v>
      </c>
      <c r="E267" s="145" t="s">
        <v>252</v>
      </c>
      <c r="F267" s="145" t="s">
        <v>413</v>
      </c>
      <c r="J267" s="146">
        <f>BK267</f>
        <v>0</v>
      </c>
      <c r="L267" s="135"/>
      <c r="M267" s="139"/>
      <c r="N267" s="140"/>
      <c r="O267" s="140"/>
      <c r="P267" s="141">
        <f>SUM(P268:P298)</f>
        <v>176.99096</v>
      </c>
      <c r="Q267" s="140"/>
      <c r="R267" s="141">
        <f>SUM(R268:R298)</f>
        <v>2.7528729199999997</v>
      </c>
      <c r="S267" s="140"/>
      <c r="T267" s="142">
        <f>SUM(T268:T298)</f>
        <v>0</v>
      </c>
      <c r="AR267" s="136" t="s">
        <v>78</v>
      </c>
      <c r="AT267" s="143" t="s">
        <v>70</v>
      </c>
      <c r="AU267" s="143" t="s">
        <v>78</v>
      </c>
      <c r="AY267" s="136" t="s">
        <v>212</v>
      </c>
      <c r="BK267" s="144">
        <f>SUM(BK268:BK298)</f>
        <v>0</v>
      </c>
    </row>
    <row r="268" spans="1:65" s="2" customFormat="1" ht="44.25" customHeight="1">
      <c r="A268" s="30"/>
      <c r="B268" s="147"/>
      <c r="C268" s="148" t="s">
        <v>396</v>
      </c>
      <c r="D268" s="148" t="s">
        <v>214</v>
      </c>
      <c r="E268" s="149" t="s">
        <v>1877</v>
      </c>
      <c r="F268" s="150" t="s">
        <v>1878</v>
      </c>
      <c r="G268" s="151" t="s">
        <v>249</v>
      </c>
      <c r="H268" s="152">
        <v>297.2</v>
      </c>
      <c r="I268" s="153"/>
      <c r="J268" s="153">
        <f t="shared" ref="J268:J296" si="0">ROUND(I268*H268,2)</f>
        <v>0</v>
      </c>
      <c r="K268" s="154"/>
      <c r="L268" s="31"/>
      <c r="M268" s="155" t="s">
        <v>1</v>
      </c>
      <c r="N268" s="156" t="s">
        <v>36</v>
      </c>
      <c r="O268" s="157">
        <v>0.313</v>
      </c>
      <c r="P268" s="157">
        <f t="shared" ref="P268:P296" si="1">O268*H268</f>
        <v>93.023600000000002</v>
      </c>
      <c r="Q268" s="157">
        <v>0</v>
      </c>
      <c r="R268" s="157">
        <f t="shared" ref="R268:R296" si="2">Q268*H268</f>
        <v>0</v>
      </c>
      <c r="S268" s="157">
        <v>0</v>
      </c>
      <c r="T268" s="158">
        <f t="shared" ref="T268:T296" si="3"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 t="shared" ref="BE268:BE296" si="4">IF(N268="základní",J268,0)</f>
        <v>0</v>
      </c>
      <c r="BF268" s="160">
        <f t="shared" ref="BF268:BF296" si="5">IF(N268="snížená",J268,0)</f>
        <v>0</v>
      </c>
      <c r="BG268" s="160">
        <f t="shared" ref="BG268:BG296" si="6">IF(N268="zákl. přenesená",J268,0)</f>
        <v>0</v>
      </c>
      <c r="BH268" s="160">
        <f t="shared" ref="BH268:BH296" si="7">IF(N268="sníž. přenesená",J268,0)</f>
        <v>0</v>
      </c>
      <c r="BI268" s="160">
        <f t="shared" ref="BI268:BI296" si="8">IF(N268="nulová",J268,0)</f>
        <v>0</v>
      </c>
      <c r="BJ268" s="18" t="s">
        <v>78</v>
      </c>
      <c r="BK268" s="160">
        <f t="shared" ref="BK268:BK296" si="9">ROUND(I268*H268,2)</f>
        <v>0</v>
      </c>
      <c r="BL268" s="18" t="s">
        <v>218</v>
      </c>
      <c r="BM268" s="159" t="s">
        <v>2136</v>
      </c>
    </row>
    <row r="269" spans="1:65" s="2" customFormat="1" ht="24.2" customHeight="1">
      <c r="A269" s="30"/>
      <c r="B269" s="147"/>
      <c r="C269" s="182" t="s">
        <v>400</v>
      </c>
      <c r="D269" s="182" t="s">
        <v>311</v>
      </c>
      <c r="E269" s="183" t="s">
        <v>1880</v>
      </c>
      <c r="F269" s="184" t="s">
        <v>2031</v>
      </c>
      <c r="G269" s="185" t="s">
        <v>249</v>
      </c>
      <c r="H269" s="186">
        <v>301.661</v>
      </c>
      <c r="I269" s="187"/>
      <c r="J269" s="187">
        <f t="shared" si="0"/>
        <v>0</v>
      </c>
      <c r="K269" s="188"/>
      <c r="L269" s="189"/>
      <c r="M269" s="190" t="s">
        <v>1</v>
      </c>
      <c r="N269" s="191" t="s">
        <v>36</v>
      </c>
      <c r="O269" s="157">
        <v>0</v>
      </c>
      <c r="P269" s="157">
        <f t="shared" si="1"/>
        <v>0</v>
      </c>
      <c r="Q269" s="157">
        <v>2.1199999999999999E-3</v>
      </c>
      <c r="R269" s="157">
        <f t="shared" si="2"/>
        <v>0.63952131999999995</v>
      </c>
      <c r="S269" s="157">
        <v>0</v>
      </c>
      <c r="T269" s="158">
        <f t="shared" si="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252</v>
      </c>
      <c r="AT269" s="159" t="s">
        <v>311</v>
      </c>
      <c r="AU269" s="159" t="s">
        <v>80</v>
      </c>
      <c r="AY269" s="18" t="s">
        <v>212</v>
      </c>
      <c r="BE269" s="160">
        <f t="shared" si="4"/>
        <v>0</v>
      </c>
      <c r="BF269" s="160">
        <f t="shared" si="5"/>
        <v>0</v>
      </c>
      <c r="BG269" s="160">
        <f t="shared" si="6"/>
        <v>0</v>
      </c>
      <c r="BH269" s="160">
        <f t="shared" si="7"/>
        <v>0</v>
      </c>
      <c r="BI269" s="160">
        <f t="shared" si="8"/>
        <v>0</v>
      </c>
      <c r="BJ269" s="18" t="s">
        <v>78</v>
      </c>
      <c r="BK269" s="160">
        <f t="shared" si="9"/>
        <v>0</v>
      </c>
      <c r="BL269" s="18" t="s">
        <v>218</v>
      </c>
      <c r="BM269" s="159" t="s">
        <v>2137</v>
      </c>
    </row>
    <row r="270" spans="1:65" s="2" customFormat="1" ht="44.25" customHeight="1">
      <c r="A270" s="30"/>
      <c r="B270" s="147"/>
      <c r="C270" s="148" t="s">
        <v>404</v>
      </c>
      <c r="D270" s="148" t="s">
        <v>214</v>
      </c>
      <c r="E270" s="149" t="s">
        <v>751</v>
      </c>
      <c r="F270" s="150" t="s">
        <v>752</v>
      </c>
      <c r="G270" s="151" t="s">
        <v>364</v>
      </c>
      <c r="H270" s="152">
        <v>6</v>
      </c>
      <c r="I270" s="153"/>
      <c r="J270" s="153">
        <f t="shared" si="0"/>
        <v>0</v>
      </c>
      <c r="K270" s="154"/>
      <c r="L270" s="31"/>
      <c r="M270" s="155" t="s">
        <v>1</v>
      </c>
      <c r="N270" s="156" t="s">
        <v>36</v>
      </c>
      <c r="O270" s="157">
        <v>0.94699999999999995</v>
      </c>
      <c r="P270" s="157">
        <f t="shared" si="1"/>
        <v>5.6819999999999995</v>
      </c>
      <c r="Q270" s="157">
        <v>0</v>
      </c>
      <c r="R270" s="157">
        <f t="shared" si="2"/>
        <v>0</v>
      </c>
      <c r="S270" s="157">
        <v>0</v>
      </c>
      <c r="T270" s="158">
        <f t="shared" si="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 t="shared" si="4"/>
        <v>0</v>
      </c>
      <c r="BF270" s="160">
        <f t="shared" si="5"/>
        <v>0</v>
      </c>
      <c r="BG270" s="160">
        <f t="shared" si="6"/>
        <v>0</v>
      </c>
      <c r="BH270" s="160">
        <f t="shared" si="7"/>
        <v>0</v>
      </c>
      <c r="BI270" s="160">
        <f t="shared" si="8"/>
        <v>0</v>
      </c>
      <c r="BJ270" s="18" t="s">
        <v>78</v>
      </c>
      <c r="BK270" s="160">
        <f t="shared" si="9"/>
        <v>0</v>
      </c>
      <c r="BL270" s="18" t="s">
        <v>218</v>
      </c>
      <c r="BM270" s="159" t="s">
        <v>2033</v>
      </c>
    </row>
    <row r="271" spans="1:65" s="2" customFormat="1" ht="16.5" customHeight="1">
      <c r="A271" s="30"/>
      <c r="B271" s="147"/>
      <c r="C271" s="182" t="s">
        <v>408</v>
      </c>
      <c r="D271" s="182" t="s">
        <v>311</v>
      </c>
      <c r="E271" s="183" t="s">
        <v>1884</v>
      </c>
      <c r="F271" s="184" t="s">
        <v>1885</v>
      </c>
      <c r="G271" s="185" t="s">
        <v>364</v>
      </c>
      <c r="H271" s="186">
        <v>1</v>
      </c>
      <c r="I271" s="187"/>
      <c r="J271" s="187">
        <f t="shared" si="0"/>
        <v>0</v>
      </c>
      <c r="K271" s="188"/>
      <c r="L271" s="189"/>
      <c r="M271" s="190" t="s">
        <v>1</v>
      </c>
      <c r="N271" s="191" t="s">
        <v>36</v>
      </c>
      <c r="O271" s="157">
        <v>0</v>
      </c>
      <c r="P271" s="157">
        <f t="shared" si="1"/>
        <v>0</v>
      </c>
      <c r="Q271" s="157">
        <v>2.9999999999999997E-4</v>
      </c>
      <c r="R271" s="157">
        <f t="shared" si="2"/>
        <v>2.9999999999999997E-4</v>
      </c>
      <c r="S271" s="157">
        <v>0</v>
      </c>
      <c r="T271" s="158">
        <f t="shared" si="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252</v>
      </c>
      <c r="AT271" s="159" t="s">
        <v>311</v>
      </c>
      <c r="AU271" s="159" t="s">
        <v>80</v>
      </c>
      <c r="AY271" s="18" t="s">
        <v>212</v>
      </c>
      <c r="BE271" s="160">
        <f t="shared" si="4"/>
        <v>0</v>
      </c>
      <c r="BF271" s="160">
        <f t="shared" si="5"/>
        <v>0</v>
      </c>
      <c r="BG271" s="160">
        <f t="shared" si="6"/>
        <v>0</v>
      </c>
      <c r="BH271" s="160">
        <f t="shared" si="7"/>
        <v>0</v>
      </c>
      <c r="BI271" s="160">
        <f t="shared" si="8"/>
        <v>0</v>
      </c>
      <c r="BJ271" s="18" t="s">
        <v>78</v>
      </c>
      <c r="BK271" s="160">
        <f t="shared" si="9"/>
        <v>0</v>
      </c>
      <c r="BL271" s="18" t="s">
        <v>218</v>
      </c>
      <c r="BM271" s="159" t="s">
        <v>2034</v>
      </c>
    </row>
    <row r="272" spans="1:65" s="2" customFormat="1" ht="16.5" customHeight="1">
      <c r="A272" s="30"/>
      <c r="B272" s="147"/>
      <c r="C272" s="182" t="s">
        <v>414</v>
      </c>
      <c r="D272" s="182" t="s">
        <v>311</v>
      </c>
      <c r="E272" s="183" t="s">
        <v>2035</v>
      </c>
      <c r="F272" s="184" t="s">
        <v>2036</v>
      </c>
      <c r="G272" s="185" t="s">
        <v>364</v>
      </c>
      <c r="H272" s="186">
        <v>1</v>
      </c>
      <c r="I272" s="187"/>
      <c r="J272" s="187">
        <f t="shared" si="0"/>
        <v>0</v>
      </c>
      <c r="K272" s="188"/>
      <c r="L272" s="189"/>
      <c r="M272" s="190" t="s">
        <v>1</v>
      </c>
      <c r="N272" s="191" t="s">
        <v>36</v>
      </c>
      <c r="O272" s="157">
        <v>0</v>
      </c>
      <c r="P272" s="157">
        <f t="shared" si="1"/>
        <v>0</v>
      </c>
      <c r="Q272" s="157">
        <v>2.7999999999999998E-4</v>
      </c>
      <c r="R272" s="157">
        <f t="shared" si="2"/>
        <v>2.7999999999999998E-4</v>
      </c>
      <c r="S272" s="157">
        <v>0</v>
      </c>
      <c r="T272" s="158">
        <f t="shared" si="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252</v>
      </c>
      <c r="AT272" s="159" t="s">
        <v>311</v>
      </c>
      <c r="AU272" s="159" t="s">
        <v>80</v>
      </c>
      <c r="AY272" s="18" t="s">
        <v>212</v>
      </c>
      <c r="BE272" s="160">
        <f t="shared" si="4"/>
        <v>0</v>
      </c>
      <c r="BF272" s="160">
        <f t="shared" si="5"/>
        <v>0</v>
      </c>
      <c r="BG272" s="160">
        <f t="shared" si="6"/>
        <v>0</v>
      </c>
      <c r="BH272" s="160">
        <f t="shared" si="7"/>
        <v>0</v>
      </c>
      <c r="BI272" s="160">
        <f t="shared" si="8"/>
        <v>0</v>
      </c>
      <c r="BJ272" s="18" t="s">
        <v>78</v>
      </c>
      <c r="BK272" s="160">
        <f t="shared" si="9"/>
        <v>0</v>
      </c>
      <c r="BL272" s="18" t="s">
        <v>218</v>
      </c>
      <c r="BM272" s="159" t="s">
        <v>2138</v>
      </c>
    </row>
    <row r="273" spans="1:65" s="2" customFormat="1" ht="16.5" customHeight="1">
      <c r="A273" s="30"/>
      <c r="B273" s="147"/>
      <c r="C273" s="182" t="s">
        <v>418</v>
      </c>
      <c r="D273" s="182" t="s">
        <v>311</v>
      </c>
      <c r="E273" s="183" t="s">
        <v>1887</v>
      </c>
      <c r="F273" s="184" t="s">
        <v>1888</v>
      </c>
      <c r="G273" s="185" t="s">
        <v>364</v>
      </c>
      <c r="H273" s="186">
        <v>2</v>
      </c>
      <c r="I273" s="187"/>
      <c r="J273" s="187">
        <f t="shared" si="0"/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 t="shared" si="1"/>
        <v>0</v>
      </c>
      <c r="Q273" s="157">
        <v>1.9000000000000001E-4</v>
      </c>
      <c r="R273" s="157">
        <f t="shared" si="2"/>
        <v>3.8000000000000002E-4</v>
      </c>
      <c r="S273" s="157">
        <v>0</v>
      </c>
      <c r="T273" s="158">
        <f t="shared" si="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 t="shared" si="4"/>
        <v>0</v>
      </c>
      <c r="BF273" s="160">
        <f t="shared" si="5"/>
        <v>0</v>
      </c>
      <c r="BG273" s="160">
        <f t="shared" si="6"/>
        <v>0</v>
      </c>
      <c r="BH273" s="160">
        <f t="shared" si="7"/>
        <v>0</v>
      </c>
      <c r="BI273" s="160">
        <f t="shared" si="8"/>
        <v>0</v>
      </c>
      <c r="BJ273" s="18" t="s">
        <v>78</v>
      </c>
      <c r="BK273" s="160">
        <f t="shared" si="9"/>
        <v>0</v>
      </c>
      <c r="BL273" s="18" t="s">
        <v>218</v>
      </c>
      <c r="BM273" s="159" t="s">
        <v>2038</v>
      </c>
    </row>
    <row r="274" spans="1:65" s="2" customFormat="1" ht="16.5" customHeight="1">
      <c r="A274" s="30"/>
      <c r="B274" s="147"/>
      <c r="C274" s="182" t="s">
        <v>423</v>
      </c>
      <c r="D274" s="182" t="s">
        <v>311</v>
      </c>
      <c r="E274" s="183" t="s">
        <v>1890</v>
      </c>
      <c r="F274" s="184" t="s">
        <v>1891</v>
      </c>
      <c r="G274" s="185" t="s">
        <v>364</v>
      </c>
      <c r="H274" s="186">
        <v>2</v>
      </c>
      <c r="I274" s="187"/>
      <c r="J274" s="187">
        <f t="shared" si="0"/>
        <v>0</v>
      </c>
      <c r="K274" s="188"/>
      <c r="L274" s="189"/>
      <c r="M274" s="190" t="s">
        <v>1</v>
      </c>
      <c r="N274" s="191" t="s">
        <v>36</v>
      </c>
      <c r="O274" s="157">
        <v>0</v>
      </c>
      <c r="P274" s="157">
        <f t="shared" si="1"/>
        <v>0</v>
      </c>
      <c r="Q274" s="157">
        <v>1.08E-3</v>
      </c>
      <c r="R274" s="157">
        <f t="shared" si="2"/>
        <v>2.16E-3</v>
      </c>
      <c r="S274" s="157">
        <v>0</v>
      </c>
      <c r="T274" s="158">
        <f t="shared" si="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252</v>
      </c>
      <c r="AT274" s="159" t="s">
        <v>311</v>
      </c>
      <c r="AU274" s="159" t="s">
        <v>80</v>
      </c>
      <c r="AY274" s="18" t="s">
        <v>212</v>
      </c>
      <c r="BE274" s="160">
        <f t="shared" si="4"/>
        <v>0</v>
      </c>
      <c r="BF274" s="160">
        <f t="shared" si="5"/>
        <v>0</v>
      </c>
      <c r="BG274" s="160">
        <f t="shared" si="6"/>
        <v>0</v>
      </c>
      <c r="BH274" s="160">
        <f t="shared" si="7"/>
        <v>0</v>
      </c>
      <c r="BI274" s="160">
        <f t="shared" si="8"/>
        <v>0</v>
      </c>
      <c r="BJ274" s="18" t="s">
        <v>78</v>
      </c>
      <c r="BK274" s="160">
        <f t="shared" si="9"/>
        <v>0</v>
      </c>
      <c r="BL274" s="18" t="s">
        <v>218</v>
      </c>
      <c r="BM274" s="159" t="s">
        <v>2039</v>
      </c>
    </row>
    <row r="275" spans="1:65" s="2" customFormat="1" ht="37.9" customHeight="1">
      <c r="A275" s="30"/>
      <c r="B275" s="147"/>
      <c r="C275" s="148" t="s">
        <v>427</v>
      </c>
      <c r="D275" s="148" t="s">
        <v>214</v>
      </c>
      <c r="E275" s="149" t="s">
        <v>2040</v>
      </c>
      <c r="F275" s="150" t="s">
        <v>2041</v>
      </c>
      <c r="G275" s="151" t="s">
        <v>364</v>
      </c>
      <c r="H275" s="152">
        <v>3</v>
      </c>
      <c r="I275" s="153"/>
      <c r="J275" s="153">
        <f t="shared" si="0"/>
        <v>0</v>
      </c>
      <c r="K275" s="154"/>
      <c r="L275" s="31"/>
      <c r="M275" s="155" t="s">
        <v>1</v>
      </c>
      <c r="N275" s="156" t="s">
        <v>36</v>
      </c>
      <c r="O275" s="157">
        <v>1.105</v>
      </c>
      <c r="P275" s="157">
        <f t="shared" si="1"/>
        <v>3.3149999999999999</v>
      </c>
      <c r="Q275" s="157">
        <v>0</v>
      </c>
      <c r="R275" s="157">
        <f t="shared" si="2"/>
        <v>0</v>
      </c>
      <c r="S275" s="157">
        <v>0</v>
      </c>
      <c r="T275" s="158">
        <f t="shared" si="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 t="shared" si="4"/>
        <v>0</v>
      </c>
      <c r="BF275" s="160">
        <f t="shared" si="5"/>
        <v>0</v>
      </c>
      <c r="BG275" s="160">
        <f t="shared" si="6"/>
        <v>0</v>
      </c>
      <c r="BH275" s="160">
        <f t="shared" si="7"/>
        <v>0</v>
      </c>
      <c r="BI275" s="160">
        <f t="shared" si="8"/>
        <v>0</v>
      </c>
      <c r="BJ275" s="18" t="s">
        <v>78</v>
      </c>
      <c r="BK275" s="160">
        <f t="shared" si="9"/>
        <v>0</v>
      </c>
      <c r="BL275" s="18" t="s">
        <v>218</v>
      </c>
      <c r="BM275" s="159" t="s">
        <v>2042</v>
      </c>
    </row>
    <row r="276" spans="1:65" s="2" customFormat="1" ht="24.2" customHeight="1">
      <c r="A276" s="30"/>
      <c r="B276" s="147"/>
      <c r="C276" s="182" t="s">
        <v>431</v>
      </c>
      <c r="D276" s="182" t="s">
        <v>311</v>
      </c>
      <c r="E276" s="183" t="s">
        <v>2043</v>
      </c>
      <c r="F276" s="184" t="s">
        <v>2044</v>
      </c>
      <c r="G276" s="185" t="s">
        <v>364</v>
      </c>
      <c r="H276" s="186">
        <v>1</v>
      </c>
      <c r="I276" s="187"/>
      <c r="J276" s="187">
        <f t="shared" si="0"/>
        <v>0</v>
      </c>
      <c r="K276" s="188"/>
      <c r="L276" s="189"/>
      <c r="M276" s="190" t="s">
        <v>1</v>
      </c>
      <c r="N276" s="191" t="s">
        <v>36</v>
      </c>
      <c r="O276" s="157">
        <v>0</v>
      </c>
      <c r="P276" s="157">
        <f t="shared" si="1"/>
        <v>0</v>
      </c>
      <c r="Q276" s="157">
        <v>1.1000000000000001E-3</v>
      </c>
      <c r="R276" s="157">
        <f t="shared" si="2"/>
        <v>1.1000000000000001E-3</v>
      </c>
      <c r="S276" s="157">
        <v>0</v>
      </c>
      <c r="T276" s="158">
        <f t="shared" si="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252</v>
      </c>
      <c r="AT276" s="159" t="s">
        <v>311</v>
      </c>
      <c r="AU276" s="159" t="s">
        <v>80</v>
      </c>
      <c r="AY276" s="18" t="s">
        <v>212</v>
      </c>
      <c r="BE276" s="160">
        <f t="shared" si="4"/>
        <v>0</v>
      </c>
      <c r="BF276" s="160">
        <f t="shared" si="5"/>
        <v>0</v>
      </c>
      <c r="BG276" s="160">
        <f t="shared" si="6"/>
        <v>0</v>
      </c>
      <c r="BH276" s="160">
        <f t="shared" si="7"/>
        <v>0</v>
      </c>
      <c r="BI276" s="160">
        <f t="shared" si="8"/>
        <v>0</v>
      </c>
      <c r="BJ276" s="18" t="s">
        <v>78</v>
      </c>
      <c r="BK276" s="160">
        <f t="shared" si="9"/>
        <v>0</v>
      </c>
      <c r="BL276" s="18" t="s">
        <v>218</v>
      </c>
      <c r="BM276" s="159" t="s">
        <v>2045</v>
      </c>
    </row>
    <row r="277" spans="1:65" s="2" customFormat="1" ht="24.2" customHeight="1">
      <c r="A277" s="30"/>
      <c r="B277" s="147"/>
      <c r="C277" s="182" t="s">
        <v>435</v>
      </c>
      <c r="D277" s="182" t="s">
        <v>311</v>
      </c>
      <c r="E277" s="183" t="s">
        <v>2046</v>
      </c>
      <c r="F277" s="184" t="s">
        <v>2047</v>
      </c>
      <c r="G277" s="185" t="s">
        <v>364</v>
      </c>
      <c r="H277" s="186">
        <v>2</v>
      </c>
      <c r="I277" s="187"/>
      <c r="J277" s="187">
        <f t="shared" si="0"/>
        <v>0</v>
      </c>
      <c r="K277" s="188"/>
      <c r="L277" s="189"/>
      <c r="M277" s="190" t="s">
        <v>1</v>
      </c>
      <c r="N277" s="191" t="s">
        <v>36</v>
      </c>
      <c r="O277" s="157">
        <v>0</v>
      </c>
      <c r="P277" s="157">
        <f t="shared" si="1"/>
        <v>0</v>
      </c>
      <c r="Q277" s="157">
        <v>1.1999999999999999E-3</v>
      </c>
      <c r="R277" s="157">
        <f t="shared" si="2"/>
        <v>2.3999999999999998E-3</v>
      </c>
      <c r="S277" s="157">
        <v>0</v>
      </c>
      <c r="T277" s="158">
        <f t="shared" si="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252</v>
      </c>
      <c r="AT277" s="159" t="s">
        <v>311</v>
      </c>
      <c r="AU277" s="159" t="s">
        <v>80</v>
      </c>
      <c r="AY277" s="18" t="s">
        <v>212</v>
      </c>
      <c r="BE277" s="160">
        <f t="shared" si="4"/>
        <v>0</v>
      </c>
      <c r="BF277" s="160">
        <f t="shared" si="5"/>
        <v>0</v>
      </c>
      <c r="BG277" s="160">
        <f t="shared" si="6"/>
        <v>0</v>
      </c>
      <c r="BH277" s="160">
        <f t="shared" si="7"/>
        <v>0</v>
      </c>
      <c r="BI277" s="160">
        <f t="shared" si="8"/>
        <v>0</v>
      </c>
      <c r="BJ277" s="18" t="s">
        <v>78</v>
      </c>
      <c r="BK277" s="160">
        <f t="shared" si="9"/>
        <v>0</v>
      </c>
      <c r="BL277" s="18" t="s">
        <v>218</v>
      </c>
      <c r="BM277" s="159" t="s">
        <v>2048</v>
      </c>
    </row>
    <row r="278" spans="1:65" s="2" customFormat="1" ht="37.9" customHeight="1">
      <c r="A278" s="30"/>
      <c r="B278" s="147"/>
      <c r="C278" s="148" t="s">
        <v>439</v>
      </c>
      <c r="D278" s="148" t="s">
        <v>214</v>
      </c>
      <c r="E278" s="149" t="s">
        <v>2139</v>
      </c>
      <c r="F278" s="150" t="s">
        <v>2140</v>
      </c>
      <c r="G278" s="151" t="s">
        <v>364</v>
      </c>
      <c r="H278" s="152">
        <v>1</v>
      </c>
      <c r="I278" s="153"/>
      <c r="J278" s="153">
        <f t="shared" si="0"/>
        <v>0</v>
      </c>
      <c r="K278" s="154"/>
      <c r="L278" s="31"/>
      <c r="M278" s="155" t="s">
        <v>1</v>
      </c>
      <c r="N278" s="156" t="s">
        <v>36</v>
      </c>
      <c r="O278" s="157">
        <v>1.105</v>
      </c>
      <c r="P278" s="157">
        <f t="shared" si="1"/>
        <v>1.105</v>
      </c>
      <c r="Q278" s="157">
        <v>0</v>
      </c>
      <c r="R278" s="157">
        <f t="shared" si="2"/>
        <v>0</v>
      </c>
      <c r="S278" s="157">
        <v>0</v>
      </c>
      <c r="T278" s="158">
        <f t="shared" si="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 t="shared" si="4"/>
        <v>0</v>
      </c>
      <c r="BF278" s="160">
        <f t="shared" si="5"/>
        <v>0</v>
      </c>
      <c r="BG278" s="160">
        <f t="shared" si="6"/>
        <v>0</v>
      </c>
      <c r="BH278" s="160">
        <f t="shared" si="7"/>
        <v>0</v>
      </c>
      <c r="BI278" s="160">
        <f t="shared" si="8"/>
        <v>0</v>
      </c>
      <c r="BJ278" s="18" t="s">
        <v>78</v>
      </c>
      <c r="BK278" s="160">
        <f t="shared" si="9"/>
        <v>0</v>
      </c>
      <c r="BL278" s="18" t="s">
        <v>218</v>
      </c>
      <c r="BM278" s="159" t="s">
        <v>2049</v>
      </c>
    </row>
    <row r="279" spans="1:65" s="2" customFormat="1" ht="16.5" customHeight="1">
      <c r="A279" s="30"/>
      <c r="B279" s="147"/>
      <c r="C279" s="182" t="s">
        <v>443</v>
      </c>
      <c r="D279" s="182" t="s">
        <v>311</v>
      </c>
      <c r="E279" s="183" t="s">
        <v>1900</v>
      </c>
      <c r="F279" s="184" t="s">
        <v>1901</v>
      </c>
      <c r="G279" s="185" t="s">
        <v>364</v>
      </c>
      <c r="H279" s="186">
        <v>1</v>
      </c>
      <c r="I279" s="187"/>
      <c r="J279" s="187">
        <f t="shared" si="0"/>
        <v>0</v>
      </c>
      <c r="K279" s="188"/>
      <c r="L279" s="189"/>
      <c r="M279" s="190" t="s">
        <v>1</v>
      </c>
      <c r="N279" s="191" t="s">
        <v>36</v>
      </c>
      <c r="O279" s="157">
        <v>0</v>
      </c>
      <c r="P279" s="157">
        <f t="shared" si="1"/>
        <v>0</v>
      </c>
      <c r="Q279" s="157">
        <v>6.9999999999999999E-4</v>
      </c>
      <c r="R279" s="157">
        <f t="shared" si="2"/>
        <v>6.9999999999999999E-4</v>
      </c>
      <c r="S279" s="157">
        <v>0</v>
      </c>
      <c r="T279" s="158">
        <f t="shared" si="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252</v>
      </c>
      <c r="AT279" s="159" t="s">
        <v>311</v>
      </c>
      <c r="AU279" s="159" t="s">
        <v>80</v>
      </c>
      <c r="AY279" s="18" t="s">
        <v>212</v>
      </c>
      <c r="BE279" s="160">
        <f t="shared" si="4"/>
        <v>0</v>
      </c>
      <c r="BF279" s="160">
        <f t="shared" si="5"/>
        <v>0</v>
      </c>
      <c r="BG279" s="160">
        <f t="shared" si="6"/>
        <v>0</v>
      </c>
      <c r="BH279" s="160">
        <f t="shared" si="7"/>
        <v>0</v>
      </c>
      <c r="BI279" s="160">
        <f t="shared" si="8"/>
        <v>0</v>
      </c>
      <c r="BJ279" s="18" t="s">
        <v>78</v>
      </c>
      <c r="BK279" s="160">
        <f t="shared" si="9"/>
        <v>0</v>
      </c>
      <c r="BL279" s="18" t="s">
        <v>218</v>
      </c>
      <c r="BM279" s="159" t="s">
        <v>2141</v>
      </c>
    </row>
    <row r="280" spans="1:65" s="2" customFormat="1" ht="44.25" customHeight="1">
      <c r="A280" s="30"/>
      <c r="B280" s="147"/>
      <c r="C280" s="148" t="s">
        <v>447</v>
      </c>
      <c r="D280" s="148" t="s">
        <v>214</v>
      </c>
      <c r="E280" s="149" t="s">
        <v>878</v>
      </c>
      <c r="F280" s="150" t="s">
        <v>879</v>
      </c>
      <c r="G280" s="151" t="s">
        <v>364</v>
      </c>
      <c r="H280" s="152">
        <v>4</v>
      </c>
      <c r="I280" s="153"/>
      <c r="J280" s="153">
        <f t="shared" si="0"/>
        <v>0</v>
      </c>
      <c r="K280" s="154"/>
      <c r="L280" s="31"/>
      <c r="M280" s="155" t="s">
        <v>1</v>
      </c>
      <c r="N280" s="156" t="s">
        <v>36</v>
      </c>
      <c r="O280" s="157">
        <v>0.75900000000000001</v>
      </c>
      <c r="P280" s="157">
        <f t="shared" si="1"/>
        <v>3.036</v>
      </c>
      <c r="Q280" s="157">
        <v>1.67E-3</v>
      </c>
      <c r="R280" s="157">
        <f t="shared" si="2"/>
        <v>6.6800000000000002E-3</v>
      </c>
      <c r="S280" s="157">
        <v>0</v>
      </c>
      <c r="T280" s="158">
        <f t="shared" si="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 t="shared" si="4"/>
        <v>0</v>
      </c>
      <c r="BF280" s="160">
        <f t="shared" si="5"/>
        <v>0</v>
      </c>
      <c r="BG280" s="160">
        <f t="shared" si="6"/>
        <v>0</v>
      </c>
      <c r="BH280" s="160">
        <f t="shared" si="7"/>
        <v>0</v>
      </c>
      <c r="BI280" s="160">
        <f t="shared" si="8"/>
        <v>0</v>
      </c>
      <c r="BJ280" s="18" t="s">
        <v>78</v>
      </c>
      <c r="BK280" s="160">
        <f t="shared" si="9"/>
        <v>0</v>
      </c>
      <c r="BL280" s="18" t="s">
        <v>218</v>
      </c>
      <c r="BM280" s="159" t="s">
        <v>2060</v>
      </c>
    </row>
    <row r="281" spans="1:65" s="2" customFormat="1" ht="21.75" customHeight="1">
      <c r="A281" s="30"/>
      <c r="B281" s="147"/>
      <c r="C281" s="182" t="s">
        <v>451</v>
      </c>
      <c r="D281" s="182" t="s">
        <v>311</v>
      </c>
      <c r="E281" s="183" t="s">
        <v>882</v>
      </c>
      <c r="F281" s="184" t="s">
        <v>2061</v>
      </c>
      <c r="G281" s="185" t="s">
        <v>364</v>
      </c>
      <c r="H281" s="186">
        <v>2</v>
      </c>
      <c r="I281" s="187"/>
      <c r="J281" s="187">
        <f t="shared" si="0"/>
        <v>0</v>
      </c>
      <c r="K281" s="188"/>
      <c r="L281" s="189"/>
      <c r="M281" s="190" t="s">
        <v>1</v>
      </c>
      <c r="N281" s="191" t="s">
        <v>36</v>
      </c>
      <c r="O281" s="157">
        <v>0</v>
      </c>
      <c r="P281" s="157">
        <f t="shared" si="1"/>
        <v>0</v>
      </c>
      <c r="Q281" s="157">
        <v>7.0000000000000001E-3</v>
      </c>
      <c r="R281" s="157">
        <f t="shared" si="2"/>
        <v>1.4E-2</v>
      </c>
      <c r="S281" s="157">
        <v>0</v>
      </c>
      <c r="T281" s="158">
        <f t="shared" si="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252</v>
      </c>
      <c r="AT281" s="159" t="s">
        <v>311</v>
      </c>
      <c r="AU281" s="159" t="s">
        <v>80</v>
      </c>
      <c r="AY281" s="18" t="s">
        <v>212</v>
      </c>
      <c r="BE281" s="160">
        <f t="shared" si="4"/>
        <v>0</v>
      </c>
      <c r="BF281" s="160">
        <f t="shared" si="5"/>
        <v>0</v>
      </c>
      <c r="BG281" s="160">
        <f t="shared" si="6"/>
        <v>0</v>
      </c>
      <c r="BH281" s="160">
        <f t="shared" si="7"/>
        <v>0</v>
      </c>
      <c r="BI281" s="160">
        <f t="shared" si="8"/>
        <v>0</v>
      </c>
      <c r="BJ281" s="18" t="s">
        <v>78</v>
      </c>
      <c r="BK281" s="160">
        <f t="shared" si="9"/>
        <v>0</v>
      </c>
      <c r="BL281" s="18" t="s">
        <v>218</v>
      </c>
      <c r="BM281" s="159" t="s">
        <v>2062</v>
      </c>
    </row>
    <row r="282" spans="1:65" s="2" customFormat="1" ht="24.2" customHeight="1">
      <c r="A282" s="30"/>
      <c r="B282" s="147"/>
      <c r="C282" s="182" t="s">
        <v>455</v>
      </c>
      <c r="D282" s="182" t="s">
        <v>311</v>
      </c>
      <c r="E282" s="183" t="s">
        <v>886</v>
      </c>
      <c r="F282" s="184" t="s">
        <v>1875</v>
      </c>
      <c r="G282" s="185" t="s">
        <v>364</v>
      </c>
      <c r="H282" s="186">
        <v>2</v>
      </c>
      <c r="I282" s="187"/>
      <c r="J282" s="187">
        <f t="shared" si="0"/>
        <v>0</v>
      </c>
      <c r="K282" s="188"/>
      <c r="L282" s="189"/>
      <c r="M282" s="190" t="s">
        <v>1</v>
      </c>
      <c r="N282" s="191" t="s">
        <v>36</v>
      </c>
      <c r="O282" s="157">
        <v>0</v>
      </c>
      <c r="P282" s="157">
        <f t="shared" si="1"/>
        <v>0</v>
      </c>
      <c r="Q282" s="157">
        <v>1.6299999999999999E-2</v>
      </c>
      <c r="R282" s="157">
        <f t="shared" si="2"/>
        <v>3.2599999999999997E-2</v>
      </c>
      <c r="S282" s="157">
        <v>0</v>
      </c>
      <c r="T282" s="158">
        <f t="shared" si="3"/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252</v>
      </c>
      <c r="AT282" s="159" t="s">
        <v>311</v>
      </c>
      <c r="AU282" s="159" t="s">
        <v>80</v>
      </c>
      <c r="AY282" s="18" t="s">
        <v>212</v>
      </c>
      <c r="BE282" s="160">
        <f t="shared" si="4"/>
        <v>0</v>
      </c>
      <c r="BF282" s="160">
        <f t="shared" si="5"/>
        <v>0</v>
      </c>
      <c r="BG282" s="160">
        <f t="shared" si="6"/>
        <v>0</v>
      </c>
      <c r="BH282" s="160">
        <f t="shared" si="7"/>
        <v>0</v>
      </c>
      <c r="BI282" s="160">
        <f t="shared" si="8"/>
        <v>0</v>
      </c>
      <c r="BJ282" s="18" t="s">
        <v>78</v>
      </c>
      <c r="BK282" s="160">
        <f t="shared" si="9"/>
        <v>0</v>
      </c>
      <c r="BL282" s="18" t="s">
        <v>218</v>
      </c>
      <c r="BM282" s="159" t="s">
        <v>2063</v>
      </c>
    </row>
    <row r="283" spans="1:65" s="2" customFormat="1" ht="37.9" customHeight="1">
      <c r="A283" s="30"/>
      <c r="B283" s="147"/>
      <c r="C283" s="148" t="s">
        <v>459</v>
      </c>
      <c r="D283" s="148" t="s">
        <v>214</v>
      </c>
      <c r="E283" s="149" t="s">
        <v>1903</v>
      </c>
      <c r="F283" s="150" t="s">
        <v>1904</v>
      </c>
      <c r="G283" s="151" t="s">
        <v>364</v>
      </c>
      <c r="H283" s="152">
        <v>7</v>
      </c>
      <c r="I283" s="153"/>
      <c r="J283" s="153">
        <f t="shared" si="0"/>
        <v>0</v>
      </c>
      <c r="K283" s="154"/>
      <c r="L283" s="31"/>
      <c r="M283" s="155" t="s">
        <v>1</v>
      </c>
      <c r="N283" s="156" t="s">
        <v>36</v>
      </c>
      <c r="O283" s="157">
        <v>1.226</v>
      </c>
      <c r="P283" s="157">
        <f t="shared" si="1"/>
        <v>8.5820000000000007</v>
      </c>
      <c r="Q283" s="157">
        <v>0</v>
      </c>
      <c r="R283" s="157">
        <f t="shared" si="2"/>
        <v>0</v>
      </c>
      <c r="S283" s="157">
        <v>0</v>
      </c>
      <c r="T283" s="158">
        <f t="shared" si="3"/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 t="shared" si="4"/>
        <v>0</v>
      </c>
      <c r="BF283" s="160">
        <f t="shared" si="5"/>
        <v>0</v>
      </c>
      <c r="BG283" s="160">
        <f t="shared" si="6"/>
        <v>0</v>
      </c>
      <c r="BH283" s="160">
        <f t="shared" si="7"/>
        <v>0</v>
      </c>
      <c r="BI283" s="160">
        <f t="shared" si="8"/>
        <v>0</v>
      </c>
      <c r="BJ283" s="18" t="s">
        <v>78</v>
      </c>
      <c r="BK283" s="160">
        <f t="shared" si="9"/>
        <v>0</v>
      </c>
      <c r="BL283" s="18" t="s">
        <v>218</v>
      </c>
      <c r="BM283" s="159" t="s">
        <v>2142</v>
      </c>
    </row>
    <row r="284" spans="1:65" s="2" customFormat="1" ht="16.5" customHeight="1">
      <c r="A284" s="30"/>
      <c r="B284" s="147"/>
      <c r="C284" s="182" t="s">
        <v>463</v>
      </c>
      <c r="D284" s="182" t="s">
        <v>311</v>
      </c>
      <c r="E284" s="183" t="s">
        <v>1906</v>
      </c>
      <c r="F284" s="184" t="s">
        <v>1907</v>
      </c>
      <c r="G284" s="185" t="s">
        <v>364</v>
      </c>
      <c r="H284" s="186">
        <v>2</v>
      </c>
      <c r="I284" s="187"/>
      <c r="J284" s="187">
        <f t="shared" si="0"/>
        <v>0</v>
      </c>
      <c r="K284" s="188"/>
      <c r="L284" s="189"/>
      <c r="M284" s="190" t="s">
        <v>1</v>
      </c>
      <c r="N284" s="191" t="s">
        <v>36</v>
      </c>
      <c r="O284" s="157">
        <v>0</v>
      </c>
      <c r="P284" s="157">
        <f t="shared" si="1"/>
        <v>0</v>
      </c>
      <c r="Q284" s="157">
        <v>7.7999999999999999E-4</v>
      </c>
      <c r="R284" s="157">
        <f t="shared" si="2"/>
        <v>1.56E-3</v>
      </c>
      <c r="S284" s="157">
        <v>0</v>
      </c>
      <c r="T284" s="158">
        <f t="shared" si="3"/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252</v>
      </c>
      <c r="AT284" s="159" t="s">
        <v>311</v>
      </c>
      <c r="AU284" s="159" t="s">
        <v>80</v>
      </c>
      <c r="AY284" s="18" t="s">
        <v>212</v>
      </c>
      <c r="BE284" s="160">
        <f t="shared" si="4"/>
        <v>0</v>
      </c>
      <c r="BF284" s="160">
        <f t="shared" si="5"/>
        <v>0</v>
      </c>
      <c r="BG284" s="160">
        <f t="shared" si="6"/>
        <v>0</v>
      </c>
      <c r="BH284" s="160">
        <f t="shared" si="7"/>
        <v>0</v>
      </c>
      <c r="BI284" s="160">
        <f t="shared" si="8"/>
        <v>0</v>
      </c>
      <c r="BJ284" s="18" t="s">
        <v>78</v>
      </c>
      <c r="BK284" s="160">
        <f t="shared" si="9"/>
        <v>0</v>
      </c>
      <c r="BL284" s="18" t="s">
        <v>218</v>
      </c>
      <c r="BM284" s="159" t="s">
        <v>2143</v>
      </c>
    </row>
    <row r="285" spans="1:65" s="2" customFormat="1" ht="16.5" customHeight="1">
      <c r="A285" s="30"/>
      <c r="B285" s="147"/>
      <c r="C285" s="182" t="s">
        <v>467</v>
      </c>
      <c r="D285" s="182" t="s">
        <v>311</v>
      </c>
      <c r="E285" s="183" t="s">
        <v>2144</v>
      </c>
      <c r="F285" s="184" t="s">
        <v>2145</v>
      </c>
      <c r="G285" s="185" t="s">
        <v>364</v>
      </c>
      <c r="H285" s="186">
        <v>5</v>
      </c>
      <c r="I285" s="187"/>
      <c r="J285" s="187">
        <f t="shared" si="0"/>
        <v>0</v>
      </c>
      <c r="K285" s="188"/>
      <c r="L285" s="189"/>
      <c r="M285" s="190" t="s">
        <v>1</v>
      </c>
      <c r="N285" s="191" t="s">
        <v>36</v>
      </c>
      <c r="O285" s="157">
        <v>0</v>
      </c>
      <c r="P285" s="157">
        <f t="shared" si="1"/>
        <v>0</v>
      </c>
      <c r="Q285" s="157">
        <v>1.0300000000000001E-3</v>
      </c>
      <c r="R285" s="157">
        <f t="shared" si="2"/>
        <v>5.1500000000000001E-3</v>
      </c>
      <c r="S285" s="157">
        <v>0</v>
      </c>
      <c r="T285" s="158">
        <f t="shared" si="3"/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252</v>
      </c>
      <c r="AT285" s="159" t="s">
        <v>311</v>
      </c>
      <c r="AU285" s="159" t="s">
        <v>80</v>
      </c>
      <c r="AY285" s="18" t="s">
        <v>212</v>
      </c>
      <c r="BE285" s="160">
        <f t="shared" si="4"/>
        <v>0</v>
      </c>
      <c r="BF285" s="160">
        <f t="shared" si="5"/>
        <v>0</v>
      </c>
      <c r="BG285" s="160">
        <f t="shared" si="6"/>
        <v>0</v>
      </c>
      <c r="BH285" s="160">
        <f t="shared" si="7"/>
        <v>0</v>
      </c>
      <c r="BI285" s="160">
        <f t="shared" si="8"/>
        <v>0</v>
      </c>
      <c r="BJ285" s="18" t="s">
        <v>78</v>
      </c>
      <c r="BK285" s="160">
        <f t="shared" si="9"/>
        <v>0</v>
      </c>
      <c r="BL285" s="18" t="s">
        <v>218</v>
      </c>
      <c r="BM285" s="159" t="s">
        <v>2146</v>
      </c>
    </row>
    <row r="286" spans="1:65" s="2" customFormat="1" ht="24.2" customHeight="1">
      <c r="A286" s="30"/>
      <c r="B286" s="147"/>
      <c r="C286" s="148" t="s">
        <v>472</v>
      </c>
      <c r="D286" s="148" t="s">
        <v>214</v>
      </c>
      <c r="E286" s="149" t="s">
        <v>890</v>
      </c>
      <c r="F286" s="150" t="s">
        <v>891</v>
      </c>
      <c r="G286" s="151" t="s">
        <v>364</v>
      </c>
      <c r="H286" s="152">
        <v>2</v>
      </c>
      <c r="I286" s="153"/>
      <c r="J286" s="153">
        <f t="shared" si="0"/>
        <v>0</v>
      </c>
      <c r="K286" s="154"/>
      <c r="L286" s="31"/>
      <c r="M286" s="155" t="s">
        <v>1</v>
      </c>
      <c r="N286" s="156" t="s">
        <v>36</v>
      </c>
      <c r="O286" s="157">
        <v>1.333</v>
      </c>
      <c r="P286" s="157">
        <f t="shared" si="1"/>
        <v>2.6659999999999999</v>
      </c>
      <c r="Q286" s="157">
        <v>1.3600000000000001E-3</v>
      </c>
      <c r="R286" s="157">
        <f t="shared" si="2"/>
        <v>2.7200000000000002E-3</v>
      </c>
      <c r="S286" s="157">
        <v>0</v>
      </c>
      <c r="T286" s="158">
        <f t="shared" si="3"/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 t="shared" si="4"/>
        <v>0</v>
      </c>
      <c r="BF286" s="160">
        <f t="shared" si="5"/>
        <v>0</v>
      </c>
      <c r="BG286" s="160">
        <f t="shared" si="6"/>
        <v>0</v>
      </c>
      <c r="BH286" s="160">
        <f t="shared" si="7"/>
        <v>0</v>
      </c>
      <c r="BI286" s="160">
        <f t="shared" si="8"/>
        <v>0</v>
      </c>
      <c r="BJ286" s="18" t="s">
        <v>78</v>
      </c>
      <c r="BK286" s="160">
        <f t="shared" si="9"/>
        <v>0</v>
      </c>
      <c r="BL286" s="18" t="s">
        <v>218</v>
      </c>
      <c r="BM286" s="159" t="s">
        <v>2067</v>
      </c>
    </row>
    <row r="287" spans="1:65" s="2" customFormat="1" ht="24.2" customHeight="1">
      <c r="A287" s="30"/>
      <c r="B287" s="147"/>
      <c r="C287" s="182" t="s">
        <v>476</v>
      </c>
      <c r="D287" s="182" t="s">
        <v>311</v>
      </c>
      <c r="E287" s="183" t="s">
        <v>894</v>
      </c>
      <c r="F287" s="184" t="s">
        <v>895</v>
      </c>
      <c r="G287" s="185" t="s">
        <v>364</v>
      </c>
      <c r="H287" s="186">
        <v>2</v>
      </c>
      <c r="I287" s="187"/>
      <c r="J287" s="187">
        <f t="shared" si="0"/>
        <v>0</v>
      </c>
      <c r="K287" s="188"/>
      <c r="L287" s="189"/>
      <c r="M287" s="190" t="s">
        <v>1</v>
      </c>
      <c r="N287" s="191" t="s">
        <v>36</v>
      </c>
      <c r="O287" s="157">
        <v>0</v>
      </c>
      <c r="P287" s="157">
        <f t="shared" si="1"/>
        <v>0</v>
      </c>
      <c r="Q287" s="157">
        <v>1.7999999999999999E-2</v>
      </c>
      <c r="R287" s="157">
        <f t="shared" si="2"/>
        <v>3.5999999999999997E-2</v>
      </c>
      <c r="S287" s="157">
        <v>0</v>
      </c>
      <c r="T287" s="158">
        <f t="shared" si="3"/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252</v>
      </c>
      <c r="AT287" s="159" t="s">
        <v>311</v>
      </c>
      <c r="AU287" s="159" t="s">
        <v>80</v>
      </c>
      <c r="AY287" s="18" t="s">
        <v>212</v>
      </c>
      <c r="BE287" s="160">
        <f t="shared" si="4"/>
        <v>0</v>
      </c>
      <c r="BF287" s="160">
        <f t="shared" si="5"/>
        <v>0</v>
      </c>
      <c r="BG287" s="160">
        <f t="shared" si="6"/>
        <v>0</v>
      </c>
      <c r="BH287" s="160">
        <f t="shared" si="7"/>
        <v>0</v>
      </c>
      <c r="BI287" s="160">
        <f t="shared" si="8"/>
        <v>0</v>
      </c>
      <c r="BJ287" s="18" t="s">
        <v>78</v>
      </c>
      <c r="BK287" s="160">
        <f t="shared" si="9"/>
        <v>0</v>
      </c>
      <c r="BL287" s="18" t="s">
        <v>218</v>
      </c>
      <c r="BM287" s="159" t="s">
        <v>2068</v>
      </c>
    </row>
    <row r="288" spans="1:65" s="2" customFormat="1" ht="49.15" customHeight="1">
      <c r="A288" s="30"/>
      <c r="B288" s="147"/>
      <c r="C288" s="148" t="s">
        <v>480</v>
      </c>
      <c r="D288" s="148" t="s">
        <v>214</v>
      </c>
      <c r="E288" s="149" t="s">
        <v>897</v>
      </c>
      <c r="F288" s="150" t="s">
        <v>898</v>
      </c>
      <c r="G288" s="151" t="s">
        <v>364</v>
      </c>
      <c r="H288" s="152">
        <v>2</v>
      </c>
      <c r="I288" s="153"/>
      <c r="J288" s="153">
        <f t="shared" si="0"/>
        <v>0</v>
      </c>
      <c r="K288" s="154"/>
      <c r="L288" s="31"/>
      <c r="M288" s="155" t="s">
        <v>1</v>
      </c>
      <c r="N288" s="156" t="s">
        <v>36</v>
      </c>
      <c r="O288" s="157">
        <v>1.278</v>
      </c>
      <c r="P288" s="157">
        <f t="shared" si="1"/>
        <v>2.556</v>
      </c>
      <c r="Q288" s="157">
        <v>7.2000000000000005E-4</v>
      </c>
      <c r="R288" s="157">
        <f t="shared" si="2"/>
        <v>1.4400000000000001E-3</v>
      </c>
      <c r="S288" s="157">
        <v>0</v>
      </c>
      <c r="T288" s="158">
        <f t="shared" si="3"/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218</v>
      </c>
      <c r="AT288" s="159" t="s">
        <v>214</v>
      </c>
      <c r="AU288" s="159" t="s">
        <v>80</v>
      </c>
      <c r="AY288" s="18" t="s">
        <v>212</v>
      </c>
      <c r="BE288" s="160">
        <f t="shared" si="4"/>
        <v>0</v>
      </c>
      <c r="BF288" s="160">
        <f t="shared" si="5"/>
        <v>0</v>
      </c>
      <c r="BG288" s="160">
        <f t="shared" si="6"/>
        <v>0</v>
      </c>
      <c r="BH288" s="160">
        <f t="shared" si="7"/>
        <v>0</v>
      </c>
      <c r="BI288" s="160">
        <f t="shared" si="8"/>
        <v>0</v>
      </c>
      <c r="BJ288" s="18" t="s">
        <v>78</v>
      </c>
      <c r="BK288" s="160">
        <f t="shared" si="9"/>
        <v>0</v>
      </c>
      <c r="BL288" s="18" t="s">
        <v>218</v>
      </c>
      <c r="BM288" s="159" t="s">
        <v>2069</v>
      </c>
    </row>
    <row r="289" spans="1:65" s="2" customFormat="1" ht="24.2" customHeight="1">
      <c r="A289" s="30"/>
      <c r="B289" s="147"/>
      <c r="C289" s="182" t="s">
        <v>484</v>
      </c>
      <c r="D289" s="182" t="s">
        <v>311</v>
      </c>
      <c r="E289" s="183" t="s">
        <v>901</v>
      </c>
      <c r="F289" s="184" t="s">
        <v>902</v>
      </c>
      <c r="G289" s="185" t="s">
        <v>364</v>
      </c>
      <c r="H289" s="186">
        <v>2</v>
      </c>
      <c r="I289" s="187"/>
      <c r="J289" s="187">
        <f t="shared" si="0"/>
        <v>0</v>
      </c>
      <c r="K289" s="188"/>
      <c r="L289" s="189"/>
      <c r="M289" s="190" t="s">
        <v>1</v>
      </c>
      <c r="N289" s="191" t="s">
        <v>36</v>
      </c>
      <c r="O289" s="157">
        <v>0</v>
      </c>
      <c r="P289" s="157">
        <f t="shared" si="1"/>
        <v>0</v>
      </c>
      <c r="Q289" s="157">
        <v>1.2E-2</v>
      </c>
      <c r="R289" s="157">
        <f t="shared" si="2"/>
        <v>2.4E-2</v>
      </c>
      <c r="S289" s="157">
        <v>0</v>
      </c>
      <c r="T289" s="158">
        <f t="shared" si="3"/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252</v>
      </c>
      <c r="AT289" s="159" t="s">
        <v>311</v>
      </c>
      <c r="AU289" s="159" t="s">
        <v>80</v>
      </c>
      <c r="AY289" s="18" t="s">
        <v>212</v>
      </c>
      <c r="BE289" s="160">
        <f t="shared" si="4"/>
        <v>0</v>
      </c>
      <c r="BF289" s="160">
        <f t="shared" si="5"/>
        <v>0</v>
      </c>
      <c r="BG289" s="160">
        <f t="shared" si="6"/>
        <v>0</v>
      </c>
      <c r="BH289" s="160">
        <f t="shared" si="7"/>
        <v>0</v>
      </c>
      <c r="BI289" s="160">
        <f t="shared" si="8"/>
        <v>0</v>
      </c>
      <c r="BJ289" s="18" t="s">
        <v>78</v>
      </c>
      <c r="BK289" s="160">
        <f t="shared" si="9"/>
        <v>0</v>
      </c>
      <c r="BL289" s="18" t="s">
        <v>218</v>
      </c>
      <c r="BM289" s="159" t="s">
        <v>2070</v>
      </c>
    </row>
    <row r="290" spans="1:65" s="2" customFormat="1" ht="24.2" customHeight="1">
      <c r="A290" s="30"/>
      <c r="B290" s="147"/>
      <c r="C290" s="182" t="s">
        <v>488</v>
      </c>
      <c r="D290" s="182" t="s">
        <v>311</v>
      </c>
      <c r="E290" s="183" t="s">
        <v>905</v>
      </c>
      <c r="F290" s="184" t="s">
        <v>906</v>
      </c>
      <c r="G290" s="185" t="s">
        <v>364</v>
      </c>
      <c r="H290" s="186">
        <v>2</v>
      </c>
      <c r="I290" s="187"/>
      <c r="J290" s="187">
        <f t="shared" si="0"/>
        <v>0</v>
      </c>
      <c r="K290" s="188"/>
      <c r="L290" s="189"/>
      <c r="M290" s="190" t="s">
        <v>1</v>
      </c>
      <c r="N290" s="191" t="s">
        <v>36</v>
      </c>
      <c r="O290" s="157">
        <v>0</v>
      </c>
      <c r="P290" s="157">
        <f t="shared" si="1"/>
        <v>0</v>
      </c>
      <c r="Q290" s="157">
        <v>2.8E-3</v>
      </c>
      <c r="R290" s="157">
        <f t="shared" si="2"/>
        <v>5.5999999999999999E-3</v>
      </c>
      <c r="S290" s="157">
        <v>0</v>
      </c>
      <c r="T290" s="158">
        <f t="shared" si="3"/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252</v>
      </c>
      <c r="AT290" s="159" t="s">
        <v>311</v>
      </c>
      <c r="AU290" s="159" t="s">
        <v>80</v>
      </c>
      <c r="AY290" s="18" t="s">
        <v>212</v>
      </c>
      <c r="BE290" s="160">
        <f t="shared" si="4"/>
        <v>0</v>
      </c>
      <c r="BF290" s="160">
        <f t="shared" si="5"/>
        <v>0</v>
      </c>
      <c r="BG290" s="160">
        <f t="shared" si="6"/>
        <v>0</v>
      </c>
      <c r="BH290" s="160">
        <f t="shared" si="7"/>
        <v>0</v>
      </c>
      <c r="BI290" s="160">
        <f t="shared" si="8"/>
        <v>0</v>
      </c>
      <c r="BJ290" s="18" t="s">
        <v>78</v>
      </c>
      <c r="BK290" s="160">
        <f t="shared" si="9"/>
        <v>0</v>
      </c>
      <c r="BL290" s="18" t="s">
        <v>218</v>
      </c>
      <c r="BM290" s="159" t="s">
        <v>2071</v>
      </c>
    </row>
    <row r="291" spans="1:65" s="2" customFormat="1" ht="16.5" customHeight="1">
      <c r="A291" s="30"/>
      <c r="B291" s="147"/>
      <c r="C291" s="148" t="s">
        <v>492</v>
      </c>
      <c r="D291" s="148" t="s">
        <v>214</v>
      </c>
      <c r="E291" s="149" t="s">
        <v>909</v>
      </c>
      <c r="F291" s="150" t="s">
        <v>910</v>
      </c>
      <c r="G291" s="151" t="s">
        <v>364</v>
      </c>
      <c r="H291" s="152">
        <v>2</v>
      </c>
      <c r="I291" s="153"/>
      <c r="J291" s="153">
        <f t="shared" si="0"/>
        <v>0</v>
      </c>
      <c r="K291" s="154"/>
      <c r="L291" s="31"/>
      <c r="M291" s="155" t="s">
        <v>1</v>
      </c>
      <c r="N291" s="156" t="s">
        <v>36</v>
      </c>
      <c r="O291" s="157">
        <v>1.1819999999999999</v>
      </c>
      <c r="P291" s="157">
        <f t="shared" si="1"/>
        <v>2.3639999999999999</v>
      </c>
      <c r="Q291" s="157">
        <v>0.32906000000000002</v>
      </c>
      <c r="R291" s="157">
        <f t="shared" si="2"/>
        <v>0.65812000000000004</v>
      </c>
      <c r="S291" s="157">
        <v>0</v>
      </c>
      <c r="T291" s="158">
        <f t="shared" si="3"/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 t="shared" si="4"/>
        <v>0</v>
      </c>
      <c r="BF291" s="160">
        <f t="shared" si="5"/>
        <v>0</v>
      </c>
      <c r="BG291" s="160">
        <f t="shared" si="6"/>
        <v>0</v>
      </c>
      <c r="BH291" s="160">
        <f t="shared" si="7"/>
        <v>0</v>
      </c>
      <c r="BI291" s="160">
        <f t="shared" si="8"/>
        <v>0</v>
      </c>
      <c r="BJ291" s="18" t="s">
        <v>78</v>
      </c>
      <c r="BK291" s="160">
        <f t="shared" si="9"/>
        <v>0</v>
      </c>
      <c r="BL291" s="18" t="s">
        <v>218</v>
      </c>
      <c r="BM291" s="159" t="s">
        <v>2072</v>
      </c>
    </row>
    <row r="292" spans="1:65" s="2" customFormat="1" ht="16.5" customHeight="1">
      <c r="A292" s="30"/>
      <c r="B292" s="147"/>
      <c r="C292" s="182" t="s">
        <v>496</v>
      </c>
      <c r="D292" s="182" t="s">
        <v>311</v>
      </c>
      <c r="E292" s="183" t="s">
        <v>913</v>
      </c>
      <c r="F292" s="184" t="s">
        <v>914</v>
      </c>
      <c r="G292" s="185" t="s">
        <v>364</v>
      </c>
      <c r="H292" s="186">
        <v>2</v>
      </c>
      <c r="I292" s="187"/>
      <c r="J292" s="187">
        <f t="shared" si="0"/>
        <v>0</v>
      </c>
      <c r="K292" s="188"/>
      <c r="L292" s="189"/>
      <c r="M292" s="190" t="s">
        <v>1</v>
      </c>
      <c r="N292" s="191" t="s">
        <v>36</v>
      </c>
      <c r="O292" s="157">
        <v>0</v>
      </c>
      <c r="P292" s="157">
        <f t="shared" si="1"/>
        <v>0</v>
      </c>
      <c r="Q292" s="157">
        <v>2.9499999999999998E-2</v>
      </c>
      <c r="R292" s="157">
        <f t="shared" si="2"/>
        <v>5.8999999999999997E-2</v>
      </c>
      <c r="S292" s="157">
        <v>0</v>
      </c>
      <c r="T292" s="158">
        <f t="shared" si="3"/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252</v>
      </c>
      <c r="AT292" s="159" t="s">
        <v>311</v>
      </c>
      <c r="AU292" s="159" t="s">
        <v>80</v>
      </c>
      <c r="AY292" s="18" t="s">
        <v>212</v>
      </c>
      <c r="BE292" s="160">
        <f t="shared" si="4"/>
        <v>0</v>
      </c>
      <c r="BF292" s="160">
        <f t="shared" si="5"/>
        <v>0</v>
      </c>
      <c r="BG292" s="160">
        <f t="shared" si="6"/>
        <v>0</v>
      </c>
      <c r="BH292" s="160">
        <f t="shared" si="7"/>
        <v>0</v>
      </c>
      <c r="BI292" s="160">
        <f t="shared" si="8"/>
        <v>0</v>
      </c>
      <c r="BJ292" s="18" t="s">
        <v>78</v>
      </c>
      <c r="BK292" s="160">
        <f t="shared" si="9"/>
        <v>0</v>
      </c>
      <c r="BL292" s="18" t="s">
        <v>218</v>
      </c>
      <c r="BM292" s="159" t="s">
        <v>2073</v>
      </c>
    </row>
    <row r="293" spans="1:65" s="2" customFormat="1" ht="16.5" customHeight="1">
      <c r="A293" s="30"/>
      <c r="B293" s="147"/>
      <c r="C293" s="148" t="s">
        <v>501</v>
      </c>
      <c r="D293" s="148" t="s">
        <v>214</v>
      </c>
      <c r="E293" s="149" t="s">
        <v>917</v>
      </c>
      <c r="F293" s="150" t="s">
        <v>918</v>
      </c>
      <c r="G293" s="151" t="s">
        <v>364</v>
      </c>
      <c r="H293" s="152">
        <v>2</v>
      </c>
      <c r="I293" s="153"/>
      <c r="J293" s="153">
        <f t="shared" si="0"/>
        <v>0</v>
      </c>
      <c r="K293" s="154"/>
      <c r="L293" s="31"/>
      <c r="M293" s="155" t="s">
        <v>1</v>
      </c>
      <c r="N293" s="156" t="s">
        <v>36</v>
      </c>
      <c r="O293" s="157">
        <v>0.86299999999999999</v>
      </c>
      <c r="P293" s="157">
        <f t="shared" si="1"/>
        <v>1.726</v>
      </c>
      <c r="Q293" s="157">
        <v>0.12303</v>
      </c>
      <c r="R293" s="157">
        <f t="shared" si="2"/>
        <v>0.24606</v>
      </c>
      <c r="S293" s="157">
        <v>0</v>
      </c>
      <c r="T293" s="158">
        <f t="shared" si="3"/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 t="shared" si="4"/>
        <v>0</v>
      </c>
      <c r="BF293" s="160">
        <f t="shared" si="5"/>
        <v>0</v>
      </c>
      <c r="BG293" s="160">
        <f t="shared" si="6"/>
        <v>0</v>
      </c>
      <c r="BH293" s="160">
        <f t="shared" si="7"/>
        <v>0</v>
      </c>
      <c r="BI293" s="160">
        <f t="shared" si="8"/>
        <v>0</v>
      </c>
      <c r="BJ293" s="18" t="s">
        <v>78</v>
      </c>
      <c r="BK293" s="160">
        <f t="shared" si="9"/>
        <v>0</v>
      </c>
      <c r="BL293" s="18" t="s">
        <v>218</v>
      </c>
      <c r="BM293" s="159" t="s">
        <v>2075</v>
      </c>
    </row>
    <row r="294" spans="1:65" s="2" customFormat="1" ht="24.2" customHeight="1">
      <c r="A294" s="30"/>
      <c r="B294" s="147"/>
      <c r="C294" s="182" t="s">
        <v>505</v>
      </c>
      <c r="D294" s="182" t="s">
        <v>311</v>
      </c>
      <c r="E294" s="183" t="s">
        <v>921</v>
      </c>
      <c r="F294" s="184" t="s">
        <v>922</v>
      </c>
      <c r="G294" s="185" t="s">
        <v>364</v>
      </c>
      <c r="H294" s="186">
        <v>2</v>
      </c>
      <c r="I294" s="187"/>
      <c r="J294" s="187">
        <f t="shared" si="0"/>
        <v>0</v>
      </c>
      <c r="K294" s="188"/>
      <c r="L294" s="189"/>
      <c r="M294" s="190" t="s">
        <v>1</v>
      </c>
      <c r="N294" s="191" t="s">
        <v>36</v>
      </c>
      <c r="O294" s="157">
        <v>0</v>
      </c>
      <c r="P294" s="157">
        <f t="shared" si="1"/>
        <v>0</v>
      </c>
      <c r="Q294" s="157">
        <v>1.3299999999999999E-2</v>
      </c>
      <c r="R294" s="157">
        <f t="shared" si="2"/>
        <v>2.6599999999999999E-2</v>
      </c>
      <c r="S294" s="157">
        <v>0</v>
      </c>
      <c r="T294" s="158">
        <f t="shared" si="3"/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252</v>
      </c>
      <c r="AT294" s="159" t="s">
        <v>311</v>
      </c>
      <c r="AU294" s="159" t="s">
        <v>80</v>
      </c>
      <c r="AY294" s="18" t="s">
        <v>212</v>
      </c>
      <c r="BE294" s="160">
        <f t="shared" si="4"/>
        <v>0</v>
      </c>
      <c r="BF294" s="160">
        <f t="shared" si="5"/>
        <v>0</v>
      </c>
      <c r="BG294" s="160">
        <f t="shared" si="6"/>
        <v>0</v>
      </c>
      <c r="BH294" s="160">
        <f t="shared" si="7"/>
        <v>0</v>
      </c>
      <c r="BI294" s="160">
        <f t="shared" si="8"/>
        <v>0</v>
      </c>
      <c r="BJ294" s="18" t="s">
        <v>78</v>
      </c>
      <c r="BK294" s="160">
        <f t="shared" si="9"/>
        <v>0</v>
      </c>
      <c r="BL294" s="18" t="s">
        <v>218</v>
      </c>
      <c r="BM294" s="159" t="s">
        <v>2076</v>
      </c>
    </row>
    <row r="295" spans="1:65" s="2" customFormat="1" ht="24.2" customHeight="1">
      <c r="A295" s="30"/>
      <c r="B295" s="147"/>
      <c r="C295" s="148" t="s">
        <v>510</v>
      </c>
      <c r="D295" s="148" t="s">
        <v>214</v>
      </c>
      <c r="E295" s="149" t="s">
        <v>929</v>
      </c>
      <c r="F295" s="150" t="s">
        <v>930</v>
      </c>
      <c r="G295" s="151" t="s">
        <v>364</v>
      </c>
      <c r="H295" s="152">
        <v>2</v>
      </c>
      <c r="I295" s="153"/>
      <c r="J295" s="153">
        <f t="shared" si="0"/>
        <v>0</v>
      </c>
      <c r="K295" s="154"/>
      <c r="L295" s="31"/>
      <c r="M295" s="155" t="s">
        <v>1</v>
      </c>
      <c r="N295" s="156" t="s">
        <v>36</v>
      </c>
      <c r="O295" s="157">
        <v>10.3</v>
      </c>
      <c r="P295" s="157">
        <f t="shared" si="1"/>
        <v>20.6</v>
      </c>
      <c r="Q295" s="157">
        <v>0.45937</v>
      </c>
      <c r="R295" s="157">
        <f t="shared" si="2"/>
        <v>0.91874</v>
      </c>
      <c r="S295" s="157">
        <v>0</v>
      </c>
      <c r="T295" s="158">
        <f t="shared" si="3"/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 t="shared" si="4"/>
        <v>0</v>
      </c>
      <c r="BF295" s="160">
        <f t="shared" si="5"/>
        <v>0</v>
      </c>
      <c r="BG295" s="160">
        <f t="shared" si="6"/>
        <v>0</v>
      </c>
      <c r="BH295" s="160">
        <f t="shared" si="7"/>
        <v>0</v>
      </c>
      <c r="BI295" s="160">
        <f t="shared" si="8"/>
        <v>0</v>
      </c>
      <c r="BJ295" s="18" t="s">
        <v>78</v>
      </c>
      <c r="BK295" s="160">
        <f t="shared" si="9"/>
        <v>0</v>
      </c>
      <c r="BL295" s="18" t="s">
        <v>218</v>
      </c>
      <c r="BM295" s="159" t="s">
        <v>1922</v>
      </c>
    </row>
    <row r="296" spans="1:65" s="2" customFormat="1" ht="16.5" customHeight="1">
      <c r="A296" s="30"/>
      <c r="B296" s="147"/>
      <c r="C296" s="148" t="s">
        <v>516</v>
      </c>
      <c r="D296" s="148" t="s">
        <v>214</v>
      </c>
      <c r="E296" s="149" t="s">
        <v>933</v>
      </c>
      <c r="F296" s="150" t="s">
        <v>934</v>
      </c>
      <c r="G296" s="151" t="s">
        <v>249</v>
      </c>
      <c r="H296" s="152">
        <v>356.64</v>
      </c>
      <c r="I296" s="153"/>
      <c r="J296" s="153">
        <f t="shared" si="0"/>
        <v>0</v>
      </c>
      <c r="K296" s="154"/>
      <c r="L296" s="31"/>
      <c r="M296" s="155" t="s">
        <v>1</v>
      </c>
      <c r="N296" s="156" t="s">
        <v>36</v>
      </c>
      <c r="O296" s="157">
        <v>5.3999999999999999E-2</v>
      </c>
      <c r="P296" s="157">
        <f t="shared" si="1"/>
        <v>19.258559999999999</v>
      </c>
      <c r="Q296" s="157">
        <v>1.9000000000000001E-4</v>
      </c>
      <c r="R296" s="157">
        <f t="shared" si="2"/>
        <v>6.7761600000000005E-2</v>
      </c>
      <c r="S296" s="157">
        <v>0</v>
      </c>
      <c r="T296" s="158">
        <f t="shared" si="3"/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 t="shared" si="4"/>
        <v>0</v>
      </c>
      <c r="BF296" s="160">
        <f t="shared" si="5"/>
        <v>0</v>
      </c>
      <c r="BG296" s="160">
        <f t="shared" si="6"/>
        <v>0</v>
      </c>
      <c r="BH296" s="160">
        <f t="shared" si="7"/>
        <v>0</v>
      </c>
      <c r="BI296" s="160">
        <f t="shared" si="8"/>
        <v>0</v>
      </c>
      <c r="BJ296" s="18" t="s">
        <v>78</v>
      </c>
      <c r="BK296" s="160">
        <f t="shared" si="9"/>
        <v>0</v>
      </c>
      <c r="BL296" s="18" t="s">
        <v>218</v>
      </c>
      <c r="BM296" s="159" t="s">
        <v>1928</v>
      </c>
    </row>
    <row r="297" spans="1:65" s="14" customFormat="1">
      <c r="B297" s="168"/>
      <c r="D297" s="162" t="s">
        <v>220</v>
      </c>
      <c r="F297" s="170" t="s">
        <v>2147</v>
      </c>
      <c r="H297" s="171">
        <v>356.64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3</v>
      </c>
      <c r="AX297" s="14" t="s">
        <v>78</v>
      </c>
      <c r="AY297" s="169" t="s">
        <v>212</v>
      </c>
    </row>
    <row r="298" spans="1:65" s="2" customFormat="1" ht="16.5" customHeight="1">
      <c r="A298" s="30"/>
      <c r="B298" s="147"/>
      <c r="C298" s="148" t="s">
        <v>522</v>
      </c>
      <c r="D298" s="148" t="s">
        <v>214</v>
      </c>
      <c r="E298" s="149" t="s">
        <v>1930</v>
      </c>
      <c r="F298" s="150" t="s">
        <v>1931</v>
      </c>
      <c r="G298" s="151" t="s">
        <v>249</v>
      </c>
      <c r="H298" s="152">
        <v>297.2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4.3999999999999997E-2</v>
      </c>
      <c r="P298" s="157">
        <f>O298*H298</f>
        <v>13.076799999999999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1932</v>
      </c>
    </row>
    <row r="299" spans="1:65" s="12" customFormat="1" ht="22.9" customHeight="1">
      <c r="B299" s="135"/>
      <c r="D299" s="136" t="s">
        <v>70</v>
      </c>
      <c r="E299" s="145" t="s">
        <v>257</v>
      </c>
      <c r="F299" s="145" t="s">
        <v>500</v>
      </c>
      <c r="J299" s="146">
        <f>BK299</f>
        <v>0</v>
      </c>
      <c r="L299" s="135"/>
      <c r="M299" s="139"/>
      <c r="N299" s="140"/>
      <c r="O299" s="140"/>
      <c r="P299" s="141">
        <f>SUM(P300:P305)</f>
        <v>68.005200000000002</v>
      </c>
      <c r="Q299" s="140"/>
      <c r="R299" s="141">
        <f>SUM(R300:R305)</f>
        <v>2.166E-3</v>
      </c>
      <c r="S299" s="140"/>
      <c r="T299" s="142">
        <f>SUM(T300:T305)</f>
        <v>0</v>
      </c>
      <c r="AR299" s="136" t="s">
        <v>78</v>
      </c>
      <c r="AT299" s="143" t="s">
        <v>70</v>
      </c>
      <c r="AU299" s="143" t="s">
        <v>78</v>
      </c>
      <c r="AY299" s="136" t="s">
        <v>212</v>
      </c>
      <c r="BK299" s="144">
        <f>SUM(BK300:BK305)</f>
        <v>0</v>
      </c>
    </row>
    <row r="300" spans="1:65" s="2" customFormat="1" ht="37.9" customHeight="1">
      <c r="A300" s="30"/>
      <c r="B300" s="147"/>
      <c r="C300" s="148" t="s">
        <v>526</v>
      </c>
      <c r="D300" s="148" t="s">
        <v>214</v>
      </c>
      <c r="E300" s="149" t="s">
        <v>502</v>
      </c>
      <c r="F300" s="150" t="s">
        <v>503</v>
      </c>
      <c r="G300" s="151" t="s">
        <v>249</v>
      </c>
      <c r="H300" s="152">
        <v>105.8</v>
      </c>
      <c r="I300" s="153"/>
      <c r="J300" s="153">
        <f>ROUND(I300*H300,2)</f>
        <v>0</v>
      </c>
      <c r="K300" s="154"/>
      <c r="L300" s="31"/>
      <c r="M300" s="155" t="s">
        <v>1</v>
      </c>
      <c r="N300" s="156" t="s">
        <v>36</v>
      </c>
      <c r="O300" s="157">
        <v>0.13900000000000001</v>
      </c>
      <c r="P300" s="157">
        <f>O300*H300</f>
        <v>14.706200000000001</v>
      </c>
      <c r="Q300" s="157">
        <v>0</v>
      </c>
      <c r="R300" s="157">
        <f>Q300*H300</f>
        <v>0</v>
      </c>
      <c r="S300" s="157">
        <v>0</v>
      </c>
      <c r="T300" s="158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9" t="s">
        <v>218</v>
      </c>
      <c r="AT300" s="159" t="s">
        <v>214</v>
      </c>
      <c r="AU300" s="159" t="s">
        <v>80</v>
      </c>
      <c r="AY300" s="18" t="s">
        <v>212</v>
      </c>
      <c r="BE300" s="160">
        <f>IF(N300="základní",J300,0)</f>
        <v>0</v>
      </c>
      <c r="BF300" s="160">
        <f>IF(N300="snížená",J300,0)</f>
        <v>0</v>
      </c>
      <c r="BG300" s="160">
        <f>IF(N300="zákl. přenesená",J300,0)</f>
        <v>0</v>
      </c>
      <c r="BH300" s="160">
        <f>IF(N300="sníž. přenesená",J300,0)</f>
        <v>0</v>
      </c>
      <c r="BI300" s="160">
        <f>IF(N300="nulová",J300,0)</f>
        <v>0</v>
      </c>
      <c r="BJ300" s="18" t="s">
        <v>78</v>
      </c>
      <c r="BK300" s="160">
        <f>ROUND(I300*H300,2)</f>
        <v>0</v>
      </c>
      <c r="BL300" s="18" t="s">
        <v>218</v>
      </c>
      <c r="BM300" s="159" t="s">
        <v>504</v>
      </c>
    </row>
    <row r="301" spans="1:65" s="2" customFormat="1" ht="24.2" customHeight="1">
      <c r="A301" s="30"/>
      <c r="B301" s="147"/>
      <c r="C301" s="148" t="s">
        <v>531</v>
      </c>
      <c r="D301" s="148" t="s">
        <v>214</v>
      </c>
      <c r="E301" s="149" t="s">
        <v>506</v>
      </c>
      <c r="F301" s="150" t="s">
        <v>507</v>
      </c>
      <c r="G301" s="151" t="s">
        <v>249</v>
      </c>
      <c r="H301" s="152">
        <v>105.8</v>
      </c>
      <c r="I301" s="153"/>
      <c r="J301" s="153">
        <f>ROUND(I301*H301,2)</f>
        <v>0</v>
      </c>
      <c r="K301" s="154"/>
      <c r="L301" s="31"/>
      <c r="M301" s="155" t="s">
        <v>1</v>
      </c>
      <c r="N301" s="156" t="s">
        <v>36</v>
      </c>
      <c r="O301" s="157">
        <v>0.19600000000000001</v>
      </c>
      <c r="P301" s="157">
        <f>O301*H301</f>
        <v>20.736799999999999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218</v>
      </c>
      <c r="AT301" s="159" t="s">
        <v>214</v>
      </c>
      <c r="AU301" s="159" t="s">
        <v>80</v>
      </c>
      <c r="AY301" s="18" t="s">
        <v>212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8" t="s">
        <v>78</v>
      </c>
      <c r="BK301" s="160">
        <f>ROUND(I301*H301,2)</f>
        <v>0</v>
      </c>
      <c r="BL301" s="18" t="s">
        <v>218</v>
      </c>
      <c r="BM301" s="159" t="s">
        <v>508</v>
      </c>
    </row>
    <row r="302" spans="1:65" s="2" customFormat="1" ht="24.2" customHeight="1">
      <c r="A302" s="30"/>
      <c r="B302" s="147"/>
      <c r="C302" s="148" t="s">
        <v>535</v>
      </c>
      <c r="D302" s="148" t="s">
        <v>214</v>
      </c>
      <c r="E302" s="149" t="s">
        <v>511</v>
      </c>
      <c r="F302" s="150" t="s">
        <v>512</v>
      </c>
      <c r="G302" s="151" t="s">
        <v>249</v>
      </c>
      <c r="H302" s="152">
        <v>72.2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0.45100000000000001</v>
      </c>
      <c r="P302" s="157">
        <f>O302*H302</f>
        <v>32.562200000000004</v>
      </c>
      <c r="Q302" s="157">
        <v>3.0000000000000001E-5</v>
      </c>
      <c r="R302" s="157">
        <f>Q302*H302</f>
        <v>2.166E-3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513</v>
      </c>
    </row>
    <row r="303" spans="1:65" s="14" customFormat="1">
      <c r="B303" s="168"/>
      <c r="D303" s="162" t="s">
        <v>220</v>
      </c>
      <c r="E303" s="169" t="s">
        <v>1</v>
      </c>
      <c r="F303" s="170" t="s">
        <v>2148</v>
      </c>
      <c r="H303" s="171">
        <v>34.4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71</v>
      </c>
      <c r="AY303" s="169" t="s">
        <v>212</v>
      </c>
    </row>
    <row r="304" spans="1:65" s="14" customFormat="1">
      <c r="B304" s="168"/>
      <c r="D304" s="162" t="s">
        <v>220</v>
      </c>
      <c r="E304" s="169" t="s">
        <v>1</v>
      </c>
      <c r="F304" s="170" t="s">
        <v>2149</v>
      </c>
      <c r="H304" s="171">
        <v>37.799999999999997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220</v>
      </c>
      <c r="AU304" s="169" t="s">
        <v>80</v>
      </c>
      <c r="AV304" s="14" t="s">
        <v>80</v>
      </c>
      <c r="AW304" s="14" t="s">
        <v>27</v>
      </c>
      <c r="AX304" s="14" t="s">
        <v>71</v>
      </c>
      <c r="AY304" s="169" t="s">
        <v>212</v>
      </c>
    </row>
    <row r="305" spans="1:65" s="15" customFormat="1">
      <c r="B305" s="175"/>
      <c r="D305" s="162" t="s">
        <v>220</v>
      </c>
      <c r="E305" s="176" t="s">
        <v>1</v>
      </c>
      <c r="F305" s="177" t="s">
        <v>233</v>
      </c>
      <c r="H305" s="178">
        <v>72.2</v>
      </c>
      <c r="L305" s="175"/>
      <c r="M305" s="179"/>
      <c r="N305" s="180"/>
      <c r="O305" s="180"/>
      <c r="P305" s="180"/>
      <c r="Q305" s="180"/>
      <c r="R305" s="180"/>
      <c r="S305" s="180"/>
      <c r="T305" s="181"/>
      <c r="AT305" s="176" t="s">
        <v>220</v>
      </c>
      <c r="AU305" s="176" t="s">
        <v>80</v>
      </c>
      <c r="AV305" s="15" t="s">
        <v>218</v>
      </c>
      <c r="AW305" s="15" t="s">
        <v>27</v>
      </c>
      <c r="AX305" s="15" t="s">
        <v>78</v>
      </c>
      <c r="AY305" s="176" t="s">
        <v>212</v>
      </c>
    </row>
    <row r="306" spans="1:65" s="12" customFormat="1" ht="22.9" customHeight="1">
      <c r="B306" s="135"/>
      <c r="D306" s="136" t="s">
        <v>70</v>
      </c>
      <c r="E306" s="145" t="s">
        <v>514</v>
      </c>
      <c r="F306" s="145" t="s">
        <v>515</v>
      </c>
      <c r="J306" s="146">
        <f>BK306</f>
        <v>0</v>
      </c>
      <c r="L306" s="135"/>
      <c r="M306" s="139"/>
      <c r="N306" s="140"/>
      <c r="O306" s="140"/>
      <c r="P306" s="141">
        <f>P307</f>
        <v>173.86447999999999</v>
      </c>
      <c r="Q306" s="140"/>
      <c r="R306" s="141">
        <f>R307</f>
        <v>0</v>
      </c>
      <c r="S306" s="140"/>
      <c r="T306" s="142">
        <f>T307</f>
        <v>0</v>
      </c>
      <c r="AR306" s="136" t="s">
        <v>78</v>
      </c>
      <c r="AT306" s="143" t="s">
        <v>70</v>
      </c>
      <c r="AU306" s="143" t="s">
        <v>78</v>
      </c>
      <c r="AY306" s="136" t="s">
        <v>212</v>
      </c>
      <c r="BK306" s="144">
        <f>BK307</f>
        <v>0</v>
      </c>
    </row>
    <row r="307" spans="1:65" s="2" customFormat="1" ht="49.15" customHeight="1">
      <c r="A307" s="30"/>
      <c r="B307" s="147"/>
      <c r="C307" s="148" t="s">
        <v>540</v>
      </c>
      <c r="D307" s="148" t="s">
        <v>214</v>
      </c>
      <c r="E307" s="149" t="s">
        <v>517</v>
      </c>
      <c r="F307" s="150" t="s">
        <v>518</v>
      </c>
      <c r="G307" s="151" t="s">
        <v>301</v>
      </c>
      <c r="H307" s="152">
        <v>117.476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1.48</v>
      </c>
      <c r="P307" s="157">
        <f>O307*H307</f>
        <v>173.86447999999999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519</v>
      </c>
    </row>
    <row r="308" spans="1:65" s="12" customFormat="1" ht="22.9" customHeight="1">
      <c r="B308" s="135"/>
      <c r="D308" s="136" t="s">
        <v>70</v>
      </c>
      <c r="E308" s="145" t="s">
        <v>520</v>
      </c>
      <c r="F308" s="145" t="s">
        <v>521</v>
      </c>
      <c r="J308" s="146">
        <f>BK308</f>
        <v>0</v>
      </c>
      <c r="L308" s="135"/>
      <c r="M308" s="139"/>
      <c r="N308" s="140"/>
      <c r="O308" s="140"/>
      <c r="P308" s="141">
        <f>SUM(P309:P318)</f>
        <v>24.781224999999999</v>
      </c>
      <c r="Q308" s="140"/>
      <c r="R308" s="141">
        <f>SUM(R309:R318)</f>
        <v>0</v>
      </c>
      <c r="S308" s="140"/>
      <c r="T308" s="142">
        <f>SUM(T309:T318)</f>
        <v>0</v>
      </c>
      <c r="AR308" s="136" t="s">
        <v>78</v>
      </c>
      <c r="AT308" s="143" t="s">
        <v>70</v>
      </c>
      <c r="AU308" s="143" t="s">
        <v>78</v>
      </c>
      <c r="AY308" s="136" t="s">
        <v>212</v>
      </c>
      <c r="BK308" s="144">
        <f>SUM(BK309:BK318)</f>
        <v>0</v>
      </c>
    </row>
    <row r="309" spans="1:65" s="2" customFormat="1" ht="37.9" customHeight="1">
      <c r="A309" s="30"/>
      <c r="B309" s="147"/>
      <c r="C309" s="148" t="s">
        <v>545</v>
      </c>
      <c r="D309" s="148" t="s">
        <v>214</v>
      </c>
      <c r="E309" s="149" t="s">
        <v>523</v>
      </c>
      <c r="F309" s="150" t="s">
        <v>524</v>
      </c>
      <c r="G309" s="151" t="s">
        <v>301</v>
      </c>
      <c r="H309" s="152">
        <v>96.424999999999997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0.03</v>
      </c>
      <c r="P309" s="157">
        <f>O309*H309</f>
        <v>2.8927499999999999</v>
      </c>
      <c r="Q309" s="157">
        <v>0</v>
      </c>
      <c r="R309" s="157">
        <f>Q309*H309</f>
        <v>0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218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218</v>
      </c>
      <c r="BM309" s="159" t="s">
        <v>525</v>
      </c>
    </row>
    <row r="310" spans="1:65" s="2" customFormat="1" ht="37.9" customHeight="1">
      <c r="A310" s="30"/>
      <c r="B310" s="147"/>
      <c r="C310" s="148" t="s">
        <v>805</v>
      </c>
      <c r="D310" s="148" t="s">
        <v>214</v>
      </c>
      <c r="E310" s="149" t="s">
        <v>527</v>
      </c>
      <c r="F310" s="150" t="s">
        <v>528</v>
      </c>
      <c r="G310" s="151" t="s">
        <v>301</v>
      </c>
      <c r="H310" s="152">
        <v>3278.45</v>
      </c>
      <c r="I310" s="153"/>
      <c r="J310" s="153">
        <f>ROUND(I310*H310,2)</f>
        <v>0</v>
      </c>
      <c r="K310" s="154"/>
      <c r="L310" s="31"/>
      <c r="M310" s="155" t="s">
        <v>1</v>
      </c>
      <c r="N310" s="156" t="s">
        <v>36</v>
      </c>
      <c r="O310" s="157">
        <v>2E-3</v>
      </c>
      <c r="P310" s="157">
        <f>O310*H310</f>
        <v>6.5568999999999997</v>
      </c>
      <c r="Q310" s="157">
        <v>0</v>
      </c>
      <c r="R310" s="157">
        <f>Q310*H310</f>
        <v>0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218</v>
      </c>
      <c r="AT310" s="159" t="s">
        <v>214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529</v>
      </c>
    </row>
    <row r="311" spans="1:65" s="14" customFormat="1">
      <c r="B311" s="168"/>
      <c r="D311" s="162" t="s">
        <v>220</v>
      </c>
      <c r="F311" s="170" t="s">
        <v>2150</v>
      </c>
      <c r="H311" s="171">
        <v>3278.45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3</v>
      </c>
      <c r="AX311" s="14" t="s">
        <v>78</v>
      </c>
      <c r="AY311" s="169" t="s">
        <v>212</v>
      </c>
    </row>
    <row r="312" spans="1:65" s="2" customFormat="1" ht="24.2" customHeight="1">
      <c r="A312" s="30"/>
      <c r="B312" s="147"/>
      <c r="C312" s="148" t="s">
        <v>809</v>
      </c>
      <c r="D312" s="148" t="s">
        <v>214</v>
      </c>
      <c r="E312" s="149" t="s">
        <v>532</v>
      </c>
      <c r="F312" s="150" t="s">
        <v>533</v>
      </c>
      <c r="G312" s="151" t="s">
        <v>301</v>
      </c>
      <c r="H312" s="152">
        <v>96.424999999999997</v>
      </c>
      <c r="I312" s="153"/>
      <c r="J312" s="153">
        <f>ROUND(I312*H312,2)</f>
        <v>0</v>
      </c>
      <c r="K312" s="154"/>
      <c r="L312" s="31"/>
      <c r="M312" s="155" t="s">
        <v>1</v>
      </c>
      <c r="N312" s="156" t="s">
        <v>36</v>
      </c>
      <c r="O312" s="157">
        <v>0.159</v>
      </c>
      <c r="P312" s="157">
        <f>O312*H312</f>
        <v>15.331574999999999</v>
      </c>
      <c r="Q312" s="157">
        <v>0</v>
      </c>
      <c r="R312" s="157">
        <f>Q312*H312</f>
        <v>0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218</v>
      </c>
      <c r="AT312" s="159" t="s">
        <v>214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218</v>
      </c>
      <c r="BM312" s="159" t="s">
        <v>534</v>
      </c>
    </row>
    <row r="313" spans="1:65" s="2" customFormat="1" ht="55.5" customHeight="1">
      <c r="A313" s="30"/>
      <c r="B313" s="147"/>
      <c r="C313" s="148" t="s">
        <v>813</v>
      </c>
      <c r="D313" s="148" t="s">
        <v>214</v>
      </c>
      <c r="E313" s="149" t="s">
        <v>536</v>
      </c>
      <c r="F313" s="150" t="s">
        <v>537</v>
      </c>
      <c r="G313" s="151" t="s">
        <v>301</v>
      </c>
      <c r="H313" s="152">
        <v>14.079000000000001</v>
      </c>
      <c r="I313" s="153"/>
      <c r="J313" s="153">
        <f>ROUND(I313*H313,2)</f>
        <v>0</v>
      </c>
      <c r="K313" s="154"/>
      <c r="L313" s="31"/>
      <c r="M313" s="155" t="s">
        <v>1</v>
      </c>
      <c r="N313" s="156" t="s">
        <v>36</v>
      </c>
      <c r="O313" s="157">
        <v>0</v>
      </c>
      <c r="P313" s="157">
        <f>O313*H313</f>
        <v>0</v>
      </c>
      <c r="Q313" s="157">
        <v>0</v>
      </c>
      <c r="R313" s="157">
        <f>Q313*H313</f>
        <v>0</v>
      </c>
      <c r="S313" s="157">
        <v>0</v>
      </c>
      <c r="T313" s="158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9" t="s">
        <v>218</v>
      </c>
      <c r="AT313" s="159" t="s">
        <v>214</v>
      </c>
      <c r="AU313" s="159" t="s">
        <v>80</v>
      </c>
      <c r="AY313" s="18" t="s">
        <v>212</v>
      </c>
      <c r="BE313" s="160">
        <f>IF(N313="základní",J313,0)</f>
        <v>0</v>
      </c>
      <c r="BF313" s="160">
        <f>IF(N313="snížená",J313,0)</f>
        <v>0</v>
      </c>
      <c r="BG313" s="160">
        <f>IF(N313="zákl. přenesená",J313,0)</f>
        <v>0</v>
      </c>
      <c r="BH313" s="160">
        <f>IF(N313="sníž. přenesená",J313,0)</f>
        <v>0</v>
      </c>
      <c r="BI313" s="160">
        <f>IF(N313="nulová",J313,0)</f>
        <v>0</v>
      </c>
      <c r="BJ313" s="18" t="s">
        <v>78</v>
      </c>
      <c r="BK313" s="160">
        <f>ROUND(I313*H313,2)</f>
        <v>0</v>
      </c>
      <c r="BL313" s="18" t="s">
        <v>218</v>
      </c>
      <c r="BM313" s="159" t="s">
        <v>538</v>
      </c>
    </row>
    <row r="314" spans="1:65" s="14" customFormat="1">
      <c r="B314" s="168"/>
      <c r="D314" s="162" t="s">
        <v>220</v>
      </c>
      <c r="E314" s="169" t="s">
        <v>1</v>
      </c>
      <c r="F314" s="170" t="s">
        <v>2151</v>
      </c>
      <c r="H314" s="171">
        <v>14.079000000000001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220</v>
      </c>
      <c r="AU314" s="169" t="s">
        <v>80</v>
      </c>
      <c r="AV314" s="14" t="s">
        <v>80</v>
      </c>
      <c r="AW314" s="14" t="s">
        <v>27</v>
      </c>
      <c r="AX314" s="14" t="s">
        <v>78</v>
      </c>
      <c r="AY314" s="169" t="s">
        <v>212</v>
      </c>
    </row>
    <row r="315" spans="1:65" s="2" customFormat="1" ht="62.65" customHeight="1">
      <c r="A315" s="30"/>
      <c r="B315" s="147"/>
      <c r="C315" s="148" t="s">
        <v>817</v>
      </c>
      <c r="D315" s="148" t="s">
        <v>214</v>
      </c>
      <c r="E315" s="149" t="s">
        <v>541</v>
      </c>
      <c r="F315" s="150" t="s">
        <v>542</v>
      </c>
      <c r="G315" s="151" t="s">
        <v>301</v>
      </c>
      <c r="H315" s="152">
        <v>40.945999999999998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0</v>
      </c>
      <c r="P315" s="157">
        <f>O315*H315</f>
        <v>0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543</v>
      </c>
    </row>
    <row r="316" spans="1:65" s="14" customFormat="1">
      <c r="B316" s="168"/>
      <c r="D316" s="162" t="s">
        <v>220</v>
      </c>
      <c r="E316" s="169" t="s">
        <v>1</v>
      </c>
      <c r="F316" s="170" t="s">
        <v>2152</v>
      </c>
      <c r="H316" s="171">
        <v>40.945999999999998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78</v>
      </c>
      <c r="AY316" s="169" t="s">
        <v>212</v>
      </c>
    </row>
    <row r="317" spans="1:65" s="2" customFormat="1" ht="55.5" customHeight="1">
      <c r="A317" s="30"/>
      <c r="B317" s="147"/>
      <c r="C317" s="148" t="s">
        <v>821</v>
      </c>
      <c r="D317" s="148" t="s">
        <v>214</v>
      </c>
      <c r="E317" s="149" t="s">
        <v>546</v>
      </c>
      <c r="F317" s="150" t="s">
        <v>300</v>
      </c>
      <c r="G317" s="151" t="s">
        <v>301</v>
      </c>
      <c r="H317" s="152">
        <v>22.14</v>
      </c>
      <c r="I317" s="153"/>
      <c r="J317" s="153">
        <f>ROUND(I317*H317,2)</f>
        <v>0</v>
      </c>
      <c r="K317" s="154"/>
      <c r="L317" s="31"/>
      <c r="M317" s="155" t="s">
        <v>1</v>
      </c>
      <c r="N317" s="156" t="s">
        <v>36</v>
      </c>
      <c r="O317" s="157">
        <v>0</v>
      </c>
      <c r="P317" s="157">
        <f>O317*H317</f>
        <v>0</v>
      </c>
      <c r="Q317" s="157">
        <v>0</v>
      </c>
      <c r="R317" s="157">
        <f>Q317*H317</f>
        <v>0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218</v>
      </c>
      <c r="AT317" s="159" t="s">
        <v>214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547</v>
      </c>
    </row>
    <row r="318" spans="1:65" s="14" customFormat="1">
      <c r="B318" s="168"/>
      <c r="D318" s="162" t="s">
        <v>220</v>
      </c>
      <c r="E318" s="169" t="s">
        <v>1</v>
      </c>
      <c r="F318" s="170" t="s">
        <v>2153</v>
      </c>
      <c r="H318" s="171">
        <v>22.14</v>
      </c>
      <c r="L318" s="168"/>
      <c r="M318" s="192"/>
      <c r="N318" s="193"/>
      <c r="O318" s="193"/>
      <c r="P318" s="193"/>
      <c r="Q318" s="193"/>
      <c r="R318" s="193"/>
      <c r="S318" s="193"/>
      <c r="T318" s="19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78</v>
      </c>
      <c r="AY318" s="169" t="s">
        <v>212</v>
      </c>
    </row>
    <row r="319" spans="1:65" s="2" customFormat="1" ht="6.95" customHeight="1">
      <c r="A319" s="30"/>
      <c r="B319" s="45"/>
      <c r="C319" s="46"/>
      <c r="D319" s="46"/>
      <c r="E319" s="46"/>
      <c r="F319" s="46"/>
      <c r="G319" s="46"/>
      <c r="H319" s="46"/>
      <c r="I319" s="46"/>
      <c r="J319" s="46"/>
      <c r="K319" s="46"/>
      <c r="L319" s="31"/>
      <c r="M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</row>
  </sheetData>
  <autoFilter ref="C127:K318" xr:uid="{00000000-0009-0000-0000-00001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M337"/>
  <sheetViews>
    <sheetView showGridLines="0" topLeftCell="A115" workbookViewId="0">
      <selection activeCell="I132" sqref="I132:I33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149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2154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2155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ROUND((SUM(BE129:BE336)),  2)</f>
        <v>0</v>
      </c>
      <c r="G35" s="30"/>
      <c r="H35" s="30"/>
      <c r="I35" s="104">
        <v>0.21</v>
      </c>
      <c r="J35" s="103">
        <f>ROUND(((SUM(BE129:BE336))*I35),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ROUND((SUM(BF129:BF336)),  2)</f>
        <v>0</v>
      </c>
      <c r="G36" s="30"/>
      <c r="H36" s="30"/>
      <c r="I36" s="104">
        <v>0.12</v>
      </c>
      <c r="J36" s="103">
        <f>ROUND(((SUM(BF129:BF336))*I36),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ROUND((SUM(BG129:BG336)),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ROUND((SUM(BH129:BH336)),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ROUND((SUM(BI129:BI336)),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2154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SO_05.1-N - Podružné tlakové propoje - neuznatelné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J241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J243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J248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J302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J316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J324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J326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721" t="str">
        <f>E7</f>
        <v>Kanalizace Dvůr Králové nad Labem - Verdek</v>
      </c>
      <c r="F117" s="722"/>
      <c r="G117" s="722"/>
      <c r="H117" s="722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721" t="s">
        <v>2154</v>
      </c>
      <c r="F119" s="720"/>
      <c r="G119" s="720"/>
      <c r="H119" s="72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712" t="str">
        <f>E11</f>
        <v>SO_05.1-N - Podružné tlakové propoje - neuznatelné</v>
      </c>
      <c r="F121" s="720"/>
      <c r="G121" s="720"/>
      <c r="H121" s="72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45764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269.07264999999995</v>
      </c>
      <c r="Q129" s="64"/>
      <c r="R129" s="132">
        <f>R130</f>
        <v>40.126023060000001</v>
      </c>
      <c r="S129" s="64"/>
      <c r="T129" s="133">
        <f>T130</f>
        <v>15.8908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P131+P241+P243+P248+P302+P316+P324+P326</f>
        <v>269.07264999999995</v>
      </c>
      <c r="Q130" s="140"/>
      <c r="R130" s="141">
        <f>R131+R241+R243+R248+R302+R316+R324+R326</f>
        <v>40.126023060000001</v>
      </c>
      <c r="S130" s="140"/>
      <c r="T130" s="142">
        <f>T131+T241+T243+T248+T302+T316+T324+T326</f>
        <v>15.8908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BK131+BK241+BK243+BK248+BK302+BK316+BK324+BK326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SUM(P132:P240)</f>
        <v>119.51826000000001</v>
      </c>
      <c r="Q131" s="140"/>
      <c r="R131" s="141">
        <f>SUM(R132:R240)</f>
        <v>35.935298700000004</v>
      </c>
      <c r="S131" s="140"/>
      <c r="T131" s="142">
        <f>SUM(T132:T240)</f>
        <v>15.8908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SUM(BK132:BK240)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215</v>
      </c>
      <c r="F132" s="150" t="s">
        <v>216</v>
      </c>
      <c r="G132" s="151" t="s">
        <v>217</v>
      </c>
      <c r="H132" s="152">
        <v>10.6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7.8E-2</v>
      </c>
      <c r="P132" s="157">
        <f>O132*H132</f>
        <v>0.82679999999999998</v>
      </c>
      <c r="Q132" s="157">
        <v>0</v>
      </c>
      <c r="R132" s="157">
        <f>Q132*H132</f>
        <v>0</v>
      </c>
      <c r="S132" s="157">
        <v>0.5</v>
      </c>
      <c r="T132" s="158">
        <f>S132*H132</f>
        <v>5.3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219</v>
      </c>
    </row>
    <row r="133" spans="1:65" s="13" customFormat="1">
      <c r="B133" s="161"/>
      <c r="D133" s="162" t="s">
        <v>220</v>
      </c>
      <c r="E133" s="163" t="s">
        <v>1</v>
      </c>
      <c r="F133" s="164" t="s">
        <v>626</v>
      </c>
      <c r="H133" s="163" t="s">
        <v>1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3" t="s">
        <v>220</v>
      </c>
      <c r="AU133" s="163" t="s">
        <v>80</v>
      </c>
      <c r="AV133" s="13" t="s">
        <v>78</v>
      </c>
      <c r="AW133" s="13" t="s">
        <v>27</v>
      </c>
      <c r="AX133" s="13" t="s">
        <v>71</v>
      </c>
      <c r="AY133" s="163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2156</v>
      </c>
      <c r="H134" s="171">
        <v>4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3" customFormat="1">
      <c r="B135" s="161"/>
      <c r="D135" s="162" t="s">
        <v>220</v>
      </c>
      <c r="E135" s="163" t="s">
        <v>1</v>
      </c>
      <c r="F135" s="164" t="s">
        <v>1940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2157</v>
      </c>
      <c r="H136" s="171">
        <v>6.6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5" customFormat="1">
      <c r="B137" s="175"/>
      <c r="D137" s="162" t="s">
        <v>220</v>
      </c>
      <c r="E137" s="176" t="s">
        <v>1</v>
      </c>
      <c r="F137" s="177" t="s">
        <v>233</v>
      </c>
      <c r="H137" s="178">
        <v>10.6</v>
      </c>
      <c r="L137" s="175"/>
      <c r="M137" s="179"/>
      <c r="N137" s="180"/>
      <c r="O137" s="180"/>
      <c r="P137" s="180"/>
      <c r="Q137" s="180"/>
      <c r="R137" s="180"/>
      <c r="S137" s="180"/>
      <c r="T137" s="181"/>
      <c r="AT137" s="176" t="s">
        <v>220</v>
      </c>
      <c r="AU137" s="176" t="s">
        <v>80</v>
      </c>
      <c r="AV137" s="15" t="s">
        <v>218</v>
      </c>
      <c r="AW137" s="15" t="s">
        <v>27</v>
      </c>
      <c r="AX137" s="15" t="s">
        <v>78</v>
      </c>
      <c r="AY137" s="176" t="s">
        <v>212</v>
      </c>
    </row>
    <row r="138" spans="1:65" s="2" customFormat="1" ht="66.75" customHeight="1">
      <c r="A138" s="30"/>
      <c r="B138" s="147"/>
      <c r="C138" s="148" t="s">
        <v>80</v>
      </c>
      <c r="D138" s="148" t="s">
        <v>214</v>
      </c>
      <c r="E138" s="149" t="s">
        <v>630</v>
      </c>
      <c r="F138" s="150" t="s">
        <v>631</v>
      </c>
      <c r="G138" s="151" t="s">
        <v>217</v>
      </c>
      <c r="H138" s="152">
        <v>8</v>
      </c>
      <c r="I138" s="153"/>
      <c r="J138" s="153">
        <f>ROUND(I138*H138,2)</f>
        <v>0</v>
      </c>
      <c r="K138" s="154"/>
      <c r="L138" s="31"/>
      <c r="M138" s="155" t="s">
        <v>1</v>
      </c>
      <c r="N138" s="156" t="s">
        <v>36</v>
      </c>
      <c r="O138" s="157">
        <v>0.11899999999999999</v>
      </c>
      <c r="P138" s="157">
        <f>O138*H138</f>
        <v>0.95199999999999996</v>
      </c>
      <c r="Q138" s="157">
        <v>0</v>
      </c>
      <c r="R138" s="157">
        <f>Q138*H138</f>
        <v>0</v>
      </c>
      <c r="S138" s="157">
        <v>0.44</v>
      </c>
      <c r="T138" s="158">
        <f>S138*H138</f>
        <v>3.52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80</v>
      </c>
      <c r="AY138" s="18" t="s">
        <v>212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8" t="s">
        <v>78</v>
      </c>
      <c r="BK138" s="160">
        <f>ROUND(I138*H138,2)</f>
        <v>0</v>
      </c>
      <c r="BL138" s="18" t="s">
        <v>218</v>
      </c>
      <c r="BM138" s="159" t="s">
        <v>2158</v>
      </c>
    </row>
    <row r="139" spans="1:65" s="13" customFormat="1">
      <c r="B139" s="161"/>
      <c r="D139" s="162" t="s">
        <v>220</v>
      </c>
      <c r="E139" s="163" t="s">
        <v>1</v>
      </c>
      <c r="F139" s="164" t="s">
        <v>633</v>
      </c>
      <c r="H139" s="163" t="s">
        <v>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3" t="s">
        <v>220</v>
      </c>
      <c r="AU139" s="163" t="s">
        <v>80</v>
      </c>
      <c r="AV139" s="13" t="s">
        <v>78</v>
      </c>
      <c r="AW139" s="13" t="s">
        <v>27</v>
      </c>
      <c r="AX139" s="13" t="s">
        <v>71</v>
      </c>
      <c r="AY139" s="163" t="s">
        <v>212</v>
      </c>
    </row>
    <row r="140" spans="1:65" s="14" customFormat="1">
      <c r="B140" s="168"/>
      <c r="D140" s="162" t="s">
        <v>220</v>
      </c>
      <c r="E140" s="169" t="s">
        <v>1</v>
      </c>
      <c r="F140" s="170" t="s">
        <v>2159</v>
      </c>
      <c r="H140" s="171">
        <v>8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62.65" customHeight="1">
      <c r="A141" s="30"/>
      <c r="B141" s="147"/>
      <c r="C141" s="148" t="s">
        <v>226</v>
      </c>
      <c r="D141" s="148" t="s">
        <v>214</v>
      </c>
      <c r="E141" s="149" t="s">
        <v>223</v>
      </c>
      <c r="F141" s="150" t="s">
        <v>224</v>
      </c>
      <c r="G141" s="151" t="s">
        <v>217</v>
      </c>
      <c r="H141" s="152">
        <v>10.6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0.19400000000000001</v>
      </c>
      <c r="P141" s="157">
        <f>O141*H141</f>
        <v>2.0564</v>
      </c>
      <c r="Q141" s="157">
        <v>0</v>
      </c>
      <c r="R141" s="157">
        <f>Q141*H141</f>
        <v>0</v>
      </c>
      <c r="S141" s="157">
        <v>0.32500000000000001</v>
      </c>
      <c r="T141" s="158">
        <f>S141*H141</f>
        <v>3.4449999999999998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225</v>
      </c>
    </row>
    <row r="142" spans="1:65" s="13" customFormat="1">
      <c r="B142" s="161"/>
      <c r="D142" s="162" t="s">
        <v>220</v>
      </c>
      <c r="E142" s="163" t="s">
        <v>1</v>
      </c>
      <c r="F142" s="164" t="s">
        <v>637</v>
      </c>
      <c r="H142" s="163" t="s">
        <v>1</v>
      </c>
      <c r="L142" s="161"/>
      <c r="M142" s="165"/>
      <c r="N142" s="166"/>
      <c r="O142" s="166"/>
      <c r="P142" s="166"/>
      <c r="Q142" s="166"/>
      <c r="R142" s="166"/>
      <c r="S142" s="166"/>
      <c r="T142" s="167"/>
      <c r="AT142" s="163" t="s">
        <v>220</v>
      </c>
      <c r="AU142" s="163" t="s">
        <v>80</v>
      </c>
      <c r="AV142" s="13" t="s">
        <v>78</v>
      </c>
      <c r="AW142" s="13" t="s">
        <v>27</v>
      </c>
      <c r="AX142" s="13" t="s">
        <v>71</v>
      </c>
      <c r="AY142" s="163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2156</v>
      </c>
      <c r="H143" s="171">
        <v>4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3" customFormat="1">
      <c r="B144" s="161"/>
      <c r="D144" s="162" t="s">
        <v>220</v>
      </c>
      <c r="E144" s="163" t="s">
        <v>1</v>
      </c>
      <c r="F144" s="164" t="s">
        <v>1947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2157</v>
      </c>
      <c r="H145" s="171">
        <v>6.6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5" customFormat="1">
      <c r="B146" s="175"/>
      <c r="D146" s="162" t="s">
        <v>220</v>
      </c>
      <c r="E146" s="176" t="s">
        <v>1</v>
      </c>
      <c r="F146" s="177" t="s">
        <v>233</v>
      </c>
      <c r="H146" s="178">
        <v>10.6</v>
      </c>
      <c r="L146" s="175"/>
      <c r="M146" s="179"/>
      <c r="N146" s="180"/>
      <c r="O146" s="180"/>
      <c r="P146" s="180"/>
      <c r="Q146" s="180"/>
      <c r="R146" s="180"/>
      <c r="S146" s="180"/>
      <c r="T146" s="181"/>
      <c r="AT146" s="176" t="s">
        <v>220</v>
      </c>
      <c r="AU146" s="176" t="s">
        <v>80</v>
      </c>
      <c r="AV146" s="15" t="s">
        <v>218</v>
      </c>
      <c r="AW146" s="15" t="s">
        <v>27</v>
      </c>
      <c r="AX146" s="15" t="s">
        <v>78</v>
      </c>
      <c r="AY146" s="176" t="s">
        <v>212</v>
      </c>
    </row>
    <row r="147" spans="1:65" s="2" customFormat="1" ht="55.5" customHeight="1">
      <c r="A147" s="30"/>
      <c r="B147" s="147"/>
      <c r="C147" s="148" t="s">
        <v>218</v>
      </c>
      <c r="D147" s="148" t="s">
        <v>214</v>
      </c>
      <c r="E147" s="149" t="s">
        <v>227</v>
      </c>
      <c r="F147" s="150" t="s">
        <v>228</v>
      </c>
      <c r="G147" s="151" t="s">
        <v>217</v>
      </c>
      <c r="H147" s="152">
        <v>6.6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5.7000000000000002E-2</v>
      </c>
      <c r="P147" s="157">
        <f>O147*H147</f>
        <v>0.37619999999999998</v>
      </c>
      <c r="Q147" s="157">
        <v>0</v>
      </c>
      <c r="R147" s="157">
        <f>Q147*H147</f>
        <v>0</v>
      </c>
      <c r="S147" s="157">
        <v>9.8000000000000004E-2</v>
      </c>
      <c r="T147" s="158">
        <f>S147*H147</f>
        <v>0.64680000000000004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1948</v>
      </c>
    </row>
    <row r="148" spans="1:65" s="13" customFormat="1">
      <c r="B148" s="161"/>
      <c r="D148" s="162" t="s">
        <v>220</v>
      </c>
      <c r="E148" s="163" t="s">
        <v>1</v>
      </c>
      <c r="F148" s="164" t="s">
        <v>1949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2157</v>
      </c>
      <c r="H149" s="171">
        <v>6.6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55.5" customHeight="1">
      <c r="A150" s="30"/>
      <c r="B150" s="147"/>
      <c r="C150" s="148" t="s">
        <v>234</v>
      </c>
      <c r="D150" s="148" t="s">
        <v>214</v>
      </c>
      <c r="E150" s="149" t="s">
        <v>641</v>
      </c>
      <c r="F150" s="150" t="s">
        <v>642</v>
      </c>
      <c r="G150" s="151" t="s">
        <v>217</v>
      </c>
      <c r="H150" s="152">
        <v>8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7.8E-2</v>
      </c>
      <c r="P150" s="157">
        <f>O150*H150</f>
        <v>0.624</v>
      </c>
      <c r="Q150" s="157">
        <v>0</v>
      </c>
      <c r="R150" s="157">
        <f>Q150*H150</f>
        <v>0</v>
      </c>
      <c r="S150" s="157">
        <v>0.22</v>
      </c>
      <c r="T150" s="158">
        <f>S150*H150</f>
        <v>1.76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643</v>
      </c>
    </row>
    <row r="151" spans="1:65" s="13" customFormat="1">
      <c r="B151" s="161"/>
      <c r="D151" s="162" t="s">
        <v>220</v>
      </c>
      <c r="E151" s="163" t="s">
        <v>1</v>
      </c>
      <c r="F151" s="164" t="s">
        <v>644</v>
      </c>
      <c r="H151" s="163" t="s">
        <v>1</v>
      </c>
      <c r="L151" s="161"/>
      <c r="M151" s="165"/>
      <c r="N151" s="166"/>
      <c r="O151" s="166"/>
      <c r="P151" s="166"/>
      <c r="Q151" s="166"/>
      <c r="R151" s="166"/>
      <c r="S151" s="166"/>
      <c r="T151" s="167"/>
      <c r="AT151" s="163" t="s">
        <v>220</v>
      </c>
      <c r="AU151" s="163" t="s">
        <v>80</v>
      </c>
      <c r="AV151" s="13" t="s">
        <v>78</v>
      </c>
      <c r="AW151" s="13" t="s">
        <v>27</v>
      </c>
      <c r="AX151" s="13" t="s">
        <v>71</v>
      </c>
      <c r="AY151" s="163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2156</v>
      </c>
      <c r="H152" s="171">
        <v>4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3" customFormat="1">
      <c r="B153" s="161"/>
      <c r="D153" s="162" t="s">
        <v>220</v>
      </c>
      <c r="E153" s="163" t="s">
        <v>1</v>
      </c>
      <c r="F153" s="164" t="s">
        <v>649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2156</v>
      </c>
      <c r="H154" s="171">
        <v>4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5" customFormat="1">
      <c r="B155" s="175"/>
      <c r="D155" s="162" t="s">
        <v>220</v>
      </c>
      <c r="E155" s="176" t="s">
        <v>1</v>
      </c>
      <c r="F155" s="177" t="s">
        <v>233</v>
      </c>
      <c r="H155" s="178">
        <v>8</v>
      </c>
      <c r="L155" s="175"/>
      <c r="M155" s="179"/>
      <c r="N155" s="180"/>
      <c r="O155" s="180"/>
      <c r="P155" s="180"/>
      <c r="Q155" s="180"/>
      <c r="R155" s="180"/>
      <c r="S155" s="180"/>
      <c r="T155" s="181"/>
      <c r="AT155" s="176" t="s">
        <v>220</v>
      </c>
      <c r="AU155" s="176" t="s">
        <v>80</v>
      </c>
      <c r="AV155" s="15" t="s">
        <v>218</v>
      </c>
      <c r="AW155" s="15" t="s">
        <v>27</v>
      </c>
      <c r="AX155" s="15" t="s">
        <v>78</v>
      </c>
      <c r="AY155" s="176" t="s">
        <v>212</v>
      </c>
    </row>
    <row r="156" spans="1:65" s="2" customFormat="1" ht="55.5" customHeight="1">
      <c r="A156" s="30"/>
      <c r="B156" s="147"/>
      <c r="C156" s="148" t="s">
        <v>240</v>
      </c>
      <c r="D156" s="148" t="s">
        <v>214</v>
      </c>
      <c r="E156" s="149" t="s">
        <v>230</v>
      </c>
      <c r="F156" s="150" t="s">
        <v>231</v>
      </c>
      <c r="G156" s="151" t="s">
        <v>217</v>
      </c>
      <c r="H156" s="152">
        <v>10.6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8.9999999999999993E-3</v>
      </c>
      <c r="P156" s="157">
        <f>O156*H156</f>
        <v>9.5399999999999985E-2</v>
      </c>
      <c r="Q156" s="157">
        <v>9.0000000000000006E-5</v>
      </c>
      <c r="R156" s="157">
        <f>Q156*H156</f>
        <v>9.5399999999999999E-4</v>
      </c>
      <c r="S156" s="157">
        <v>0.115</v>
      </c>
      <c r="T156" s="158">
        <f>S156*H156</f>
        <v>1.2190000000000001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232</v>
      </c>
    </row>
    <row r="157" spans="1:65" s="13" customFormat="1">
      <c r="B157" s="161"/>
      <c r="D157" s="162" t="s">
        <v>220</v>
      </c>
      <c r="E157" s="163" t="s">
        <v>1</v>
      </c>
      <c r="F157" s="164" t="s">
        <v>653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2156</v>
      </c>
      <c r="H158" s="171">
        <v>4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3" customFormat="1">
      <c r="B159" s="161"/>
      <c r="D159" s="162" t="s">
        <v>220</v>
      </c>
      <c r="E159" s="163" t="s">
        <v>1</v>
      </c>
      <c r="F159" s="164" t="s">
        <v>1953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2157</v>
      </c>
      <c r="H160" s="171">
        <v>6.6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5" customFormat="1">
      <c r="B161" s="175"/>
      <c r="D161" s="162" t="s">
        <v>220</v>
      </c>
      <c r="E161" s="176" t="s">
        <v>1</v>
      </c>
      <c r="F161" s="177" t="s">
        <v>233</v>
      </c>
      <c r="H161" s="178">
        <v>10.6</v>
      </c>
      <c r="L161" s="175"/>
      <c r="M161" s="179"/>
      <c r="N161" s="180"/>
      <c r="O161" s="180"/>
      <c r="P161" s="180"/>
      <c r="Q161" s="180"/>
      <c r="R161" s="180"/>
      <c r="S161" s="180"/>
      <c r="T161" s="181"/>
      <c r="AT161" s="176" t="s">
        <v>220</v>
      </c>
      <c r="AU161" s="176" t="s">
        <v>80</v>
      </c>
      <c r="AV161" s="15" t="s">
        <v>218</v>
      </c>
      <c r="AW161" s="15" t="s">
        <v>27</v>
      </c>
      <c r="AX161" s="15" t="s">
        <v>78</v>
      </c>
      <c r="AY161" s="176" t="s">
        <v>212</v>
      </c>
    </row>
    <row r="162" spans="1:65" s="2" customFormat="1" ht="24.2" customHeight="1">
      <c r="A162" s="30"/>
      <c r="B162" s="147"/>
      <c r="C162" s="148" t="s">
        <v>246</v>
      </c>
      <c r="D162" s="148" t="s">
        <v>214</v>
      </c>
      <c r="E162" s="149" t="s">
        <v>235</v>
      </c>
      <c r="F162" s="150" t="s">
        <v>236</v>
      </c>
      <c r="G162" s="151" t="s">
        <v>237</v>
      </c>
      <c r="H162" s="152">
        <v>30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0.184</v>
      </c>
      <c r="P162" s="157">
        <f>O162*H162</f>
        <v>5.52</v>
      </c>
      <c r="Q162" s="157">
        <v>3.0000000000000001E-5</v>
      </c>
      <c r="R162" s="157">
        <f>Q162*H162</f>
        <v>8.9999999999999998E-4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238</v>
      </c>
    </row>
    <row r="163" spans="1:65" s="14" customFormat="1">
      <c r="B163" s="168"/>
      <c r="D163" s="162" t="s">
        <v>220</v>
      </c>
      <c r="E163" s="169" t="s">
        <v>1</v>
      </c>
      <c r="F163" s="170" t="s">
        <v>1416</v>
      </c>
      <c r="H163" s="171">
        <v>30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252</v>
      </c>
      <c r="D164" s="148" t="s">
        <v>214</v>
      </c>
      <c r="E164" s="149" t="s">
        <v>241</v>
      </c>
      <c r="F164" s="150" t="s">
        <v>242</v>
      </c>
      <c r="G164" s="151" t="s">
        <v>243</v>
      </c>
      <c r="H164" s="152">
        <v>5.35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0</v>
      </c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244</v>
      </c>
    </row>
    <row r="165" spans="1:65" s="14" customFormat="1">
      <c r="B165" s="168"/>
      <c r="D165" s="162" t="s">
        <v>220</v>
      </c>
      <c r="E165" s="169" t="s">
        <v>1</v>
      </c>
      <c r="F165" s="170" t="s">
        <v>2160</v>
      </c>
      <c r="H165" s="171">
        <v>5.35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24.2" customHeight="1">
      <c r="A166" s="30"/>
      <c r="B166" s="147"/>
      <c r="C166" s="148" t="s">
        <v>257</v>
      </c>
      <c r="D166" s="148" t="s">
        <v>214</v>
      </c>
      <c r="E166" s="149" t="s">
        <v>258</v>
      </c>
      <c r="F166" s="150" t="s">
        <v>259</v>
      </c>
      <c r="G166" s="151" t="s">
        <v>217</v>
      </c>
      <c r="H166" s="152">
        <v>13.79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1.9E-2</v>
      </c>
      <c r="P166" s="157">
        <f>O166*H166</f>
        <v>0.26200999999999997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1817</v>
      </c>
    </row>
    <row r="167" spans="1:65" s="14" customFormat="1">
      <c r="B167" s="168"/>
      <c r="D167" s="162" t="s">
        <v>220</v>
      </c>
      <c r="E167" s="169" t="s">
        <v>1</v>
      </c>
      <c r="F167" s="170" t="s">
        <v>2161</v>
      </c>
      <c r="H167" s="171">
        <v>9.7899999999999991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2156</v>
      </c>
      <c r="H168" s="171">
        <v>4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5" customFormat="1">
      <c r="B169" s="175"/>
      <c r="D169" s="162" t="s">
        <v>220</v>
      </c>
      <c r="E169" s="176" t="s">
        <v>1</v>
      </c>
      <c r="F169" s="177" t="s">
        <v>233</v>
      </c>
      <c r="H169" s="178">
        <v>13.79</v>
      </c>
      <c r="L169" s="175"/>
      <c r="M169" s="179"/>
      <c r="N169" s="180"/>
      <c r="O169" s="180"/>
      <c r="P169" s="180"/>
      <c r="Q169" s="180"/>
      <c r="R169" s="180"/>
      <c r="S169" s="180"/>
      <c r="T169" s="181"/>
      <c r="AT169" s="176" t="s">
        <v>220</v>
      </c>
      <c r="AU169" s="176" t="s">
        <v>80</v>
      </c>
      <c r="AV169" s="15" t="s">
        <v>218</v>
      </c>
      <c r="AW169" s="15" t="s">
        <v>27</v>
      </c>
      <c r="AX169" s="15" t="s">
        <v>78</v>
      </c>
      <c r="AY169" s="176" t="s">
        <v>212</v>
      </c>
    </row>
    <row r="170" spans="1:65" s="2" customFormat="1" ht="44.25" customHeight="1">
      <c r="A170" s="30"/>
      <c r="B170" s="147"/>
      <c r="C170" s="148" t="s">
        <v>262</v>
      </c>
      <c r="D170" s="148" t="s">
        <v>214</v>
      </c>
      <c r="E170" s="149" t="s">
        <v>1958</v>
      </c>
      <c r="F170" s="150" t="s">
        <v>1959</v>
      </c>
      <c r="G170" s="151" t="s">
        <v>265</v>
      </c>
      <c r="H170" s="152">
        <v>5.52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0.21299999999999999</v>
      </c>
      <c r="P170" s="157">
        <f>O170*H170</f>
        <v>1.1757599999999999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1960</v>
      </c>
    </row>
    <row r="171" spans="1:65" s="13" customFormat="1">
      <c r="B171" s="161"/>
      <c r="D171" s="162" t="s">
        <v>220</v>
      </c>
      <c r="E171" s="163" t="s">
        <v>1</v>
      </c>
      <c r="F171" s="164" t="s">
        <v>1822</v>
      </c>
      <c r="H171" s="163" t="s">
        <v>1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3" t="s">
        <v>220</v>
      </c>
      <c r="AU171" s="163" t="s">
        <v>80</v>
      </c>
      <c r="AV171" s="13" t="s">
        <v>78</v>
      </c>
      <c r="AW171" s="13" t="s">
        <v>27</v>
      </c>
      <c r="AX171" s="13" t="s">
        <v>71</v>
      </c>
      <c r="AY171" s="163" t="s">
        <v>212</v>
      </c>
    </row>
    <row r="172" spans="1:65" s="14" customFormat="1">
      <c r="B172" s="168"/>
      <c r="D172" s="162" t="s">
        <v>220</v>
      </c>
      <c r="E172" s="169" t="s">
        <v>1</v>
      </c>
      <c r="F172" s="170" t="s">
        <v>2162</v>
      </c>
      <c r="H172" s="171">
        <v>5.52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44.25" customHeight="1">
      <c r="A173" s="30"/>
      <c r="B173" s="147"/>
      <c r="C173" s="148" t="s">
        <v>269</v>
      </c>
      <c r="D173" s="148" t="s">
        <v>214</v>
      </c>
      <c r="E173" s="149" t="s">
        <v>1968</v>
      </c>
      <c r="F173" s="150" t="s">
        <v>1969</v>
      </c>
      <c r="G173" s="151" t="s">
        <v>265</v>
      </c>
      <c r="H173" s="152">
        <v>5.52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0.38</v>
      </c>
      <c r="P173" s="157">
        <f>O173*H173</f>
        <v>2.0975999999999999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1970</v>
      </c>
    </row>
    <row r="174" spans="1:65" s="13" customFormat="1">
      <c r="B174" s="161"/>
      <c r="D174" s="162" t="s">
        <v>220</v>
      </c>
      <c r="E174" s="163" t="s">
        <v>1</v>
      </c>
      <c r="F174" s="164" t="s">
        <v>1824</v>
      </c>
      <c r="H174" s="163" t="s">
        <v>1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3" t="s">
        <v>220</v>
      </c>
      <c r="AU174" s="163" t="s">
        <v>80</v>
      </c>
      <c r="AV174" s="13" t="s">
        <v>78</v>
      </c>
      <c r="AW174" s="13" t="s">
        <v>27</v>
      </c>
      <c r="AX174" s="13" t="s">
        <v>71</v>
      </c>
      <c r="AY174" s="163" t="s">
        <v>212</v>
      </c>
    </row>
    <row r="175" spans="1:65" s="14" customFormat="1">
      <c r="B175" s="168"/>
      <c r="D175" s="162" t="s">
        <v>220</v>
      </c>
      <c r="E175" s="169" t="s">
        <v>1</v>
      </c>
      <c r="F175" s="170" t="s">
        <v>2162</v>
      </c>
      <c r="H175" s="171">
        <v>5.52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44.25" customHeight="1">
      <c r="A176" s="30"/>
      <c r="B176" s="147"/>
      <c r="C176" s="148" t="s">
        <v>8</v>
      </c>
      <c r="D176" s="148" t="s">
        <v>214</v>
      </c>
      <c r="E176" s="149" t="s">
        <v>1971</v>
      </c>
      <c r="F176" s="150" t="s">
        <v>1972</v>
      </c>
      <c r="G176" s="151" t="s">
        <v>265</v>
      </c>
      <c r="H176" s="152">
        <v>5.52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0.52200000000000002</v>
      </c>
      <c r="P176" s="157">
        <f>O176*H176</f>
        <v>2.88144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1973</v>
      </c>
    </row>
    <row r="177" spans="1:65" s="13" customFormat="1">
      <c r="B177" s="161"/>
      <c r="D177" s="162" t="s">
        <v>220</v>
      </c>
      <c r="E177" s="163" t="s">
        <v>1</v>
      </c>
      <c r="F177" s="164" t="s">
        <v>1830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>
      <c r="B178" s="168"/>
      <c r="D178" s="162" t="s">
        <v>220</v>
      </c>
      <c r="E178" s="169" t="s">
        <v>1</v>
      </c>
      <c r="F178" s="170" t="s">
        <v>2162</v>
      </c>
      <c r="H178" s="171">
        <v>5.52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44.25" customHeight="1">
      <c r="A179" s="30"/>
      <c r="B179" s="147"/>
      <c r="C179" s="148" t="s">
        <v>279</v>
      </c>
      <c r="D179" s="148" t="s">
        <v>214</v>
      </c>
      <c r="E179" s="149" t="s">
        <v>1974</v>
      </c>
      <c r="F179" s="150" t="s">
        <v>1975</v>
      </c>
      <c r="G179" s="151" t="s">
        <v>265</v>
      </c>
      <c r="H179" s="152">
        <v>1.84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0.89600000000000002</v>
      </c>
      <c r="P179" s="157">
        <f>O179*H179</f>
        <v>1.6486400000000001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1976</v>
      </c>
    </row>
    <row r="180" spans="1:65" s="13" customFormat="1">
      <c r="B180" s="161"/>
      <c r="D180" s="162" t="s">
        <v>220</v>
      </c>
      <c r="E180" s="163" t="s">
        <v>1</v>
      </c>
      <c r="F180" s="164" t="s">
        <v>1832</v>
      </c>
      <c r="H180" s="163" t="s">
        <v>1</v>
      </c>
      <c r="L180" s="161"/>
      <c r="M180" s="165"/>
      <c r="N180" s="166"/>
      <c r="O180" s="166"/>
      <c r="P180" s="166"/>
      <c r="Q180" s="166"/>
      <c r="R180" s="166"/>
      <c r="S180" s="166"/>
      <c r="T180" s="167"/>
      <c r="AT180" s="163" t="s">
        <v>220</v>
      </c>
      <c r="AU180" s="163" t="s">
        <v>80</v>
      </c>
      <c r="AV180" s="13" t="s">
        <v>78</v>
      </c>
      <c r="AW180" s="13" t="s">
        <v>27</v>
      </c>
      <c r="AX180" s="13" t="s">
        <v>71</v>
      </c>
      <c r="AY180" s="163" t="s">
        <v>212</v>
      </c>
    </row>
    <row r="181" spans="1:65" s="14" customFormat="1">
      <c r="B181" s="168"/>
      <c r="D181" s="162" t="s">
        <v>220</v>
      </c>
      <c r="E181" s="169" t="s">
        <v>1</v>
      </c>
      <c r="F181" s="170" t="s">
        <v>2163</v>
      </c>
      <c r="H181" s="171">
        <v>1.84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78</v>
      </c>
      <c r="AY181" s="169" t="s">
        <v>212</v>
      </c>
    </row>
    <row r="182" spans="1:65" s="2" customFormat="1" ht="55.5" customHeight="1">
      <c r="A182" s="30"/>
      <c r="B182" s="147"/>
      <c r="C182" s="148" t="s">
        <v>283</v>
      </c>
      <c r="D182" s="148" t="s">
        <v>214</v>
      </c>
      <c r="E182" s="149" t="s">
        <v>1819</v>
      </c>
      <c r="F182" s="150" t="s">
        <v>1820</v>
      </c>
      <c r="G182" s="151" t="s">
        <v>265</v>
      </c>
      <c r="H182" s="152">
        <v>7.867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0.23400000000000001</v>
      </c>
      <c r="P182" s="157">
        <f>O182*H182</f>
        <v>1.840878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1821</v>
      </c>
    </row>
    <row r="183" spans="1:65" s="13" customFormat="1">
      <c r="B183" s="161"/>
      <c r="D183" s="162" t="s">
        <v>220</v>
      </c>
      <c r="E183" s="163" t="s">
        <v>1</v>
      </c>
      <c r="F183" s="164" t="s">
        <v>1822</v>
      </c>
      <c r="H183" s="163" t="s">
        <v>1</v>
      </c>
      <c r="L183" s="161"/>
      <c r="M183" s="165"/>
      <c r="N183" s="166"/>
      <c r="O183" s="166"/>
      <c r="P183" s="166"/>
      <c r="Q183" s="166"/>
      <c r="R183" s="166"/>
      <c r="S183" s="166"/>
      <c r="T183" s="167"/>
      <c r="AT183" s="163" t="s">
        <v>220</v>
      </c>
      <c r="AU183" s="163" t="s">
        <v>80</v>
      </c>
      <c r="AV183" s="13" t="s">
        <v>78</v>
      </c>
      <c r="AW183" s="13" t="s">
        <v>27</v>
      </c>
      <c r="AX183" s="13" t="s">
        <v>71</v>
      </c>
      <c r="AY183" s="163" t="s">
        <v>212</v>
      </c>
    </row>
    <row r="184" spans="1:65" s="14" customFormat="1">
      <c r="B184" s="168"/>
      <c r="D184" s="162" t="s">
        <v>220</v>
      </c>
      <c r="E184" s="169" t="s">
        <v>1</v>
      </c>
      <c r="F184" s="170" t="s">
        <v>2164</v>
      </c>
      <c r="H184" s="171">
        <v>7.867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55.5" customHeight="1">
      <c r="A185" s="30"/>
      <c r="B185" s="147"/>
      <c r="C185" s="148" t="s">
        <v>289</v>
      </c>
      <c r="D185" s="148" t="s">
        <v>214</v>
      </c>
      <c r="E185" s="149" t="s">
        <v>263</v>
      </c>
      <c r="F185" s="150" t="s">
        <v>264</v>
      </c>
      <c r="G185" s="151" t="s">
        <v>265</v>
      </c>
      <c r="H185" s="152">
        <v>7.867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0.36199999999999999</v>
      </c>
      <c r="P185" s="157">
        <f>O185*H185</f>
        <v>2.8478539999999999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266</v>
      </c>
    </row>
    <row r="186" spans="1:65" s="13" customFormat="1">
      <c r="B186" s="161"/>
      <c r="D186" s="162" t="s">
        <v>220</v>
      </c>
      <c r="E186" s="163" t="s">
        <v>1</v>
      </c>
      <c r="F186" s="164" t="s">
        <v>1824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2164</v>
      </c>
      <c r="H187" s="171">
        <v>7.867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44.25" customHeight="1">
      <c r="A188" s="30"/>
      <c r="B188" s="147"/>
      <c r="C188" s="148" t="s">
        <v>294</v>
      </c>
      <c r="D188" s="148" t="s">
        <v>214</v>
      </c>
      <c r="E188" s="149" t="s">
        <v>1825</v>
      </c>
      <c r="F188" s="150" t="s">
        <v>1826</v>
      </c>
      <c r="G188" s="151" t="s">
        <v>265</v>
      </c>
      <c r="H188" s="152">
        <v>2.6219999999999999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6.3259999999999996</v>
      </c>
      <c r="P188" s="157">
        <f>O188*H188</f>
        <v>16.586772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1827</v>
      </c>
    </row>
    <row r="189" spans="1:65" s="14" customFormat="1">
      <c r="B189" s="168"/>
      <c r="D189" s="162" t="s">
        <v>220</v>
      </c>
      <c r="E189" s="169" t="s">
        <v>1</v>
      </c>
      <c r="F189" s="170" t="s">
        <v>2165</v>
      </c>
      <c r="H189" s="171">
        <v>2.6219999999999999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55.5" customHeight="1">
      <c r="A190" s="30"/>
      <c r="B190" s="147"/>
      <c r="C190" s="148" t="s">
        <v>298</v>
      </c>
      <c r="D190" s="148" t="s">
        <v>214</v>
      </c>
      <c r="E190" s="149" t="s">
        <v>1421</v>
      </c>
      <c r="F190" s="150" t="s">
        <v>1422</v>
      </c>
      <c r="G190" s="151" t="s">
        <v>265</v>
      </c>
      <c r="H190" s="152">
        <v>7.867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0.505</v>
      </c>
      <c r="P190" s="157">
        <f>O190*H190</f>
        <v>3.9728349999999999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1829</v>
      </c>
    </row>
    <row r="191" spans="1:65" s="13" customFormat="1">
      <c r="B191" s="161"/>
      <c r="D191" s="162" t="s">
        <v>220</v>
      </c>
      <c r="E191" s="163" t="s">
        <v>1</v>
      </c>
      <c r="F191" s="164" t="s">
        <v>1830</v>
      </c>
      <c r="H191" s="163" t="s">
        <v>1</v>
      </c>
      <c r="L191" s="161"/>
      <c r="M191" s="165"/>
      <c r="N191" s="166"/>
      <c r="O191" s="166"/>
      <c r="P191" s="166"/>
      <c r="Q191" s="166"/>
      <c r="R191" s="166"/>
      <c r="S191" s="166"/>
      <c r="T191" s="167"/>
      <c r="AT191" s="163" t="s">
        <v>220</v>
      </c>
      <c r="AU191" s="163" t="s">
        <v>80</v>
      </c>
      <c r="AV191" s="13" t="s">
        <v>78</v>
      </c>
      <c r="AW191" s="13" t="s">
        <v>27</v>
      </c>
      <c r="AX191" s="13" t="s">
        <v>71</v>
      </c>
      <c r="AY191" s="163" t="s">
        <v>212</v>
      </c>
    </row>
    <row r="192" spans="1:65" s="14" customFormat="1">
      <c r="B192" s="168"/>
      <c r="D192" s="162" t="s">
        <v>220</v>
      </c>
      <c r="E192" s="169" t="s">
        <v>1</v>
      </c>
      <c r="F192" s="170" t="s">
        <v>2164</v>
      </c>
      <c r="H192" s="171">
        <v>7.867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55.5" customHeight="1">
      <c r="A193" s="30"/>
      <c r="B193" s="147"/>
      <c r="C193" s="148" t="s">
        <v>304</v>
      </c>
      <c r="D193" s="148" t="s">
        <v>214</v>
      </c>
      <c r="E193" s="149" t="s">
        <v>1426</v>
      </c>
      <c r="F193" s="150" t="s">
        <v>1427</v>
      </c>
      <c r="G193" s="151" t="s">
        <v>265</v>
      </c>
      <c r="H193" s="152">
        <v>2.6219999999999999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0.59099999999999997</v>
      </c>
      <c r="P193" s="157">
        <f>O193*H193</f>
        <v>1.5496019999999999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1831</v>
      </c>
    </row>
    <row r="194" spans="1:65" s="13" customFormat="1">
      <c r="B194" s="161"/>
      <c r="D194" s="162" t="s">
        <v>220</v>
      </c>
      <c r="E194" s="163" t="s">
        <v>1</v>
      </c>
      <c r="F194" s="164" t="s">
        <v>1832</v>
      </c>
      <c r="H194" s="163" t="s">
        <v>1</v>
      </c>
      <c r="L194" s="161"/>
      <c r="M194" s="165"/>
      <c r="N194" s="166"/>
      <c r="O194" s="166"/>
      <c r="P194" s="166"/>
      <c r="Q194" s="166"/>
      <c r="R194" s="166"/>
      <c r="S194" s="166"/>
      <c r="T194" s="167"/>
      <c r="AT194" s="163" t="s">
        <v>220</v>
      </c>
      <c r="AU194" s="163" t="s">
        <v>80</v>
      </c>
      <c r="AV194" s="13" t="s">
        <v>78</v>
      </c>
      <c r="AW194" s="13" t="s">
        <v>27</v>
      </c>
      <c r="AX194" s="13" t="s">
        <v>71</v>
      </c>
      <c r="AY194" s="163" t="s">
        <v>212</v>
      </c>
    </row>
    <row r="195" spans="1:65" s="14" customFormat="1">
      <c r="B195" s="168"/>
      <c r="D195" s="162" t="s">
        <v>220</v>
      </c>
      <c r="E195" s="169" t="s">
        <v>1</v>
      </c>
      <c r="F195" s="170" t="s">
        <v>2166</v>
      </c>
      <c r="H195" s="171">
        <v>2.6219999999999999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49.15" customHeight="1">
      <c r="A196" s="30"/>
      <c r="B196" s="147"/>
      <c r="C196" s="148" t="s">
        <v>310</v>
      </c>
      <c r="D196" s="148" t="s">
        <v>214</v>
      </c>
      <c r="E196" s="149" t="s">
        <v>1982</v>
      </c>
      <c r="F196" s="150" t="s">
        <v>2167</v>
      </c>
      <c r="G196" s="151" t="s">
        <v>249</v>
      </c>
      <c r="H196" s="152">
        <v>38.6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0.70299999999999996</v>
      </c>
      <c r="P196" s="157">
        <f>O196*H196</f>
        <v>27.1358</v>
      </c>
      <c r="Q196" s="157">
        <v>2.7000000000000001E-3</v>
      </c>
      <c r="R196" s="157">
        <f>Q196*H196</f>
        <v>0.10422000000000001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1984</v>
      </c>
    </row>
    <row r="197" spans="1:65" s="2" customFormat="1" ht="37.9" customHeight="1">
      <c r="A197" s="30"/>
      <c r="B197" s="147"/>
      <c r="C197" s="148" t="s">
        <v>318</v>
      </c>
      <c r="D197" s="148" t="s">
        <v>214</v>
      </c>
      <c r="E197" s="149" t="s">
        <v>557</v>
      </c>
      <c r="F197" s="150" t="s">
        <v>558</v>
      </c>
      <c r="G197" s="151" t="s">
        <v>217</v>
      </c>
      <c r="H197" s="152">
        <v>47.68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8.7999999999999995E-2</v>
      </c>
      <c r="P197" s="157">
        <f>O197*H197</f>
        <v>4.1958399999999996</v>
      </c>
      <c r="Q197" s="157">
        <v>5.8E-4</v>
      </c>
      <c r="R197" s="157">
        <f>Q197*H197</f>
        <v>2.7654399999999999E-2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1989</v>
      </c>
    </row>
    <row r="198" spans="1:65" s="14" customFormat="1">
      <c r="B198" s="168"/>
      <c r="D198" s="162" t="s">
        <v>220</v>
      </c>
      <c r="E198" s="169" t="s">
        <v>1</v>
      </c>
      <c r="F198" s="170" t="s">
        <v>2168</v>
      </c>
      <c r="H198" s="171">
        <v>47.68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37.9" customHeight="1">
      <c r="A199" s="30"/>
      <c r="B199" s="147"/>
      <c r="C199" s="148" t="s">
        <v>7</v>
      </c>
      <c r="D199" s="148" t="s">
        <v>214</v>
      </c>
      <c r="E199" s="149" t="s">
        <v>274</v>
      </c>
      <c r="F199" s="150" t="s">
        <v>275</v>
      </c>
      <c r="G199" s="151" t="s">
        <v>217</v>
      </c>
      <c r="H199" s="152">
        <v>36.799999999999997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0.109</v>
      </c>
      <c r="P199" s="157">
        <f>O199*H199</f>
        <v>4.0111999999999997</v>
      </c>
      <c r="Q199" s="157">
        <v>5.9000000000000003E-4</v>
      </c>
      <c r="R199" s="157">
        <f>Q199*H199</f>
        <v>2.1711999999999999E-2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276</v>
      </c>
    </row>
    <row r="200" spans="1:65" s="14" customFormat="1">
      <c r="B200" s="168"/>
      <c r="D200" s="162" t="s">
        <v>220</v>
      </c>
      <c r="E200" s="169" t="s">
        <v>1</v>
      </c>
      <c r="F200" s="170" t="s">
        <v>2169</v>
      </c>
      <c r="H200" s="171">
        <v>36.799999999999997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78</v>
      </c>
      <c r="AY200" s="169" t="s">
        <v>212</v>
      </c>
    </row>
    <row r="201" spans="1:65" s="2" customFormat="1" ht="37.9" customHeight="1">
      <c r="A201" s="30"/>
      <c r="B201" s="147"/>
      <c r="C201" s="148" t="s">
        <v>327</v>
      </c>
      <c r="D201" s="148" t="s">
        <v>214</v>
      </c>
      <c r="E201" s="149" t="s">
        <v>560</v>
      </c>
      <c r="F201" s="150" t="s">
        <v>561</v>
      </c>
      <c r="G201" s="151" t="s">
        <v>217</v>
      </c>
      <c r="H201" s="152">
        <v>47.68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8.5000000000000006E-2</v>
      </c>
      <c r="P201" s="157">
        <f>O201*H201</f>
        <v>4.0528000000000004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1993</v>
      </c>
    </row>
    <row r="202" spans="1:65" s="2" customFormat="1" ht="37.9" customHeight="1">
      <c r="A202" s="30"/>
      <c r="B202" s="147"/>
      <c r="C202" s="148" t="s">
        <v>331</v>
      </c>
      <c r="D202" s="148" t="s">
        <v>214</v>
      </c>
      <c r="E202" s="149" t="s">
        <v>280</v>
      </c>
      <c r="F202" s="150" t="s">
        <v>281</v>
      </c>
      <c r="G202" s="151" t="s">
        <v>217</v>
      </c>
      <c r="H202" s="152">
        <v>36.799999999999997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0.106</v>
      </c>
      <c r="P202" s="157">
        <f>O202*H202</f>
        <v>3.9007999999999994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282</v>
      </c>
    </row>
    <row r="203" spans="1:65" s="2" customFormat="1" ht="62.65" customHeight="1">
      <c r="A203" s="30"/>
      <c r="B203" s="147"/>
      <c r="C203" s="148" t="s">
        <v>335</v>
      </c>
      <c r="D203" s="148" t="s">
        <v>214</v>
      </c>
      <c r="E203" s="149" t="s">
        <v>1003</v>
      </c>
      <c r="F203" s="150" t="s">
        <v>1004</v>
      </c>
      <c r="G203" s="151" t="s">
        <v>265</v>
      </c>
      <c r="H203" s="152">
        <v>47.244999999999997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5.8000000000000003E-2</v>
      </c>
      <c r="P203" s="157">
        <f>O203*H203</f>
        <v>2.7402099999999998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1836</v>
      </c>
    </row>
    <row r="204" spans="1:65" s="14" customFormat="1">
      <c r="B204" s="168"/>
      <c r="D204" s="162" t="s">
        <v>220</v>
      </c>
      <c r="F204" s="170" t="s">
        <v>2170</v>
      </c>
      <c r="H204" s="171">
        <v>47.244999999999997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62.65" customHeight="1">
      <c r="A205" s="30"/>
      <c r="B205" s="147"/>
      <c r="C205" s="148" t="s">
        <v>342</v>
      </c>
      <c r="D205" s="148" t="s">
        <v>214</v>
      </c>
      <c r="E205" s="149" t="s">
        <v>284</v>
      </c>
      <c r="F205" s="150" t="s">
        <v>285</v>
      </c>
      <c r="G205" s="151" t="s">
        <v>265</v>
      </c>
      <c r="H205" s="152">
        <v>47.244999999999997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8.6999999999999994E-2</v>
      </c>
      <c r="P205" s="157">
        <f>O205*H205</f>
        <v>4.1103149999999991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2171</v>
      </c>
    </row>
    <row r="206" spans="1:65" s="14" customFormat="1">
      <c r="B206" s="168"/>
      <c r="D206" s="162" t="s">
        <v>220</v>
      </c>
      <c r="E206" s="169" t="s">
        <v>1</v>
      </c>
      <c r="F206" s="170" t="s">
        <v>2172</v>
      </c>
      <c r="H206" s="171">
        <v>47.244999999999997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66.75" customHeight="1">
      <c r="A207" s="30"/>
      <c r="B207" s="147"/>
      <c r="C207" s="148" t="s">
        <v>347</v>
      </c>
      <c r="D207" s="148" t="s">
        <v>214</v>
      </c>
      <c r="E207" s="149" t="s">
        <v>290</v>
      </c>
      <c r="F207" s="150" t="s">
        <v>291</v>
      </c>
      <c r="G207" s="151" t="s">
        <v>265</v>
      </c>
      <c r="H207" s="152">
        <v>472.45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5.0000000000000001E-3</v>
      </c>
      <c r="P207" s="157">
        <f>O207*H207</f>
        <v>2.36225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2173</v>
      </c>
    </row>
    <row r="208" spans="1:65" s="14" customFormat="1">
      <c r="B208" s="168"/>
      <c r="D208" s="162" t="s">
        <v>220</v>
      </c>
      <c r="F208" s="170" t="s">
        <v>2174</v>
      </c>
      <c r="H208" s="171">
        <v>472.45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3</v>
      </c>
      <c r="AX208" s="14" t="s">
        <v>78</v>
      </c>
      <c r="AY208" s="169" t="s">
        <v>212</v>
      </c>
    </row>
    <row r="209" spans="1:65" s="2" customFormat="1" ht="62.65" customHeight="1">
      <c r="A209" s="30"/>
      <c r="B209" s="147"/>
      <c r="C209" s="148" t="s">
        <v>351</v>
      </c>
      <c r="D209" s="148" t="s">
        <v>214</v>
      </c>
      <c r="E209" s="149" t="s">
        <v>1263</v>
      </c>
      <c r="F209" s="150" t="s">
        <v>1264</v>
      </c>
      <c r="G209" s="151" t="s">
        <v>265</v>
      </c>
      <c r="H209" s="152">
        <v>17.849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9.9000000000000005E-2</v>
      </c>
      <c r="P209" s="157">
        <f>O209*H209</f>
        <v>1.7670510000000001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1844</v>
      </c>
    </row>
    <row r="210" spans="1:65" s="14" customFormat="1">
      <c r="B210" s="168"/>
      <c r="D210" s="162" t="s">
        <v>220</v>
      </c>
      <c r="E210" s="169" t="s">
        <v>1</v>
      </c>
      <c r="F210" s="170" t="s">
        <v>2175</v>
      </c>
      <c r="H210" s="171">
        <v>17.849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66.75" customHeight="1">
      <c r="A211" s="30"/>
      <c r="B211" s="147"/>
      <c r="C211" s="148" t="s">
        <v>356</v>
      </c>
      <c r="D211" s="148" t="s">
        <v>214</v>
      </c>
      <c r="E211" s="149" t="s">
        <v>1266</v>
      </c>
      <c r="F211" s="150" t="s">
        <v>1267</v>
      </c>
      <c r="G211" s="151" t="s">
        <v>265</v>
      </c>
      <c r="H211" s="152">
        <v>178.49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6.0000000000000001E-3</v>
      </c>
      <c r="P211" s="157">
        <f>O211*H211</f>
        <v>1.07094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1846</v>
      </c>
    </row>
    <row r="212" spans="1:65" s="14" customFormat="1">
      <c r="B212" s="168"/>
      <c r="D212" s="162" t="s">
        <v>220</v>
      </c>
      <c r="F212" s="170" t="s">
        <v>2176</v>
      </c>
      <c r="H212" s="171">
        <v>178.49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3</v>
      </c>
      <c r="AX212" s="14" t="s">
        <v>78</v>
      </c>
      <c r="AY212" s="169" t="s">
        <v>212</v>
      </c>
    </row>
    <row r="213" spans="1:65" s="2" customFormat="1" ht="44.25" customHeight="1">
      <c r="A213" s="30"/>
      <c r="B213" s="147"/>
      <c r="C213" s="148" t="s">
        <v>361</v>
      </c>
      <c r="D213" s="148" t="s">
        <v>214</v>
      </c>
      <c r="E213" s="149" t="s">
        <v>1277</v>
      </c>
      <c r="F213" s="150" t="s">
        <v>1278</v>
      </c>
      <c r="G213" s="151" t="s">
        <v>265</v>
      </c>
      <c r="H213" s="152">
        <v>47.244999999999997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7.1999999999999995E-2</v>
      </c>
      <c r="P213" s="157">
        <f>O213*H213</f>
        <v>3.4016399999999996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2001</v>
      </c>
    </row>
    <row r="214" spans="1:65" s="2" customFormat="1" ht="16.5" customHeight="1">
      <c r="A214" s="30"/>
      <c r="B214" s="147"/>
      <c r="C214" s="148" t="s">
        <v>366</v>
      </c>
      <c r="D214" s="148" t="s">
        <v>214</v>
      </c>
      <c r="E214" s="149" t="s">
        <v>1501</v>
      </c>
      <c r="F214" s="150" t="s">
        <v>1502</v>
      </c>
      <c r="G214" s="151" t="s">
        <v>265</v>
      </c>
      <c r="H214" s="152">
        <v>47.244999999999997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8.9999999999999993E-3</v>
      </c>
      <c r="P214" s="157">
        <f>O214*H214</f>
        <v>0.42520499999999994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297</v>
      </c>
    </row>
    <row r="215" spans="1:65" s="2" customFormat="1" ht="55.5" customHeight="1">
      <c r="A215" s="30"/>
      <c r="B215" s="147"/>
      <c r="C215" s="148" t="s">
        <v>370</v>
      </c>
      <c r="D215" s="148" t="s">
        <v>214</v>
      </c>
      <c r="E215" s="149" t="s">
        <v>299</v>
      </c>
      <c r="F215" s="150" t="s">
        <v>300</v>
      </c>
      <c r="G215" s="151" t="s">
        <v>301</v>
      </c>
      <c r="H215" s="152">
        <v>96.852000000000004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0</v>
      </c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302</v>
      </c>
    </row>
    <row r="216" spans="1:65" s="14" customFormat="1">
      <c r="B216" s="168"/>
      <c r="D216" s="162" t="s">
        <v>220</v>
      </c>
      <c r="F216" s="170" t="s">
        <v>2177</v>
      </c>
      <c r="H216" s="171">
        <v>96.852000000000004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3</v>
      </c>
      <c r="AX216" s="14" t="s">
        <v>78</v>
      </c>
      <c r="AY216" s="169" t="s">
        <v>212</v>
      </c>
    </row>
    <row r="217" spans="1:65" s="2" customFormat="1" ht="37.9" customHeight="1">
      <c r="A217" s="30"/>
      <c r="B217" s="147"/>
      <c r="C217" s="148" t="s">
        <v>374</v>
      </c>
      <c r="D217" s="148" t="s">
        <v>214</v>
      </c>
      <c r="E217" s="149" t="s">
        <v>295</v>
      </c>
      <c r="F217" s="150" t="s">
        <v>296</v>
      </c>
      <c r="G217" s="151" t="s">
        <v>265</v>
      </c>
      <c r="H217" s="152">
        <v>21.734000000000002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8.9999999999999993E-3</v>
      </c>
      <c r="P217" s="157">
        <f>O217*H217</f>
        <v>0.195606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2003</v>
      </c>
    </row>
    <row r="218" spans="1:65" s="2" customFormat="1" ht="44.25" customHeight="1">
      <c r="A218" s="30"/>
      <c r="B218" s="147"/>
      <c r="C218" s="148" t="s">
        <v>378</v>
      </c>
      <c r="D218" s="148" t="s">
        <v>214</v>
      </c>
      <c r="E218" s="149" t="s">
        <v>305</v>
      </c>
      <c r="F218" s="150" t="s">
        <v>306</v>
      </c>
      <c r="G218" s="151" t="s">
        <v>265</v>
      </c>
      <c r="H218" s="152">
        <v>33.189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0.32800000000000001</v>
      </c>
      <c r="P218" s="157">
        <f>O218*H218</f>
        <v>10.885992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307</v>
      </c>
    </row>
    <row r="219" spans="1:65" s="13" customFormat="1">
      <c r="B219" s="161"/>
      <c r="D219" s="162" t="s">
        <v>220</v>
      </c>
      <c r="E219" s="163" t="s">
        <v>1</v>
      </c>
      <c r="F219" s="164" t="s">
        <v>308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2178</v>
      </c>
      <c r="H220" s="171">
        <v>33.189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16.5" customHeight="1">
      <c r="A221" s="30"/>
      <c r="B221" s="147"/>
      <c r="C221" s="182" t="s">
        <v>383</v>
      </c>
      <c r="D221" s="182" t="s">
        <v>311</v>
      </c>
      <c r="E221" s="183" t="s">
        <v>312</v>
      </c>
      <c r="F221" s="184" t="s">
        <v>313</v>
      </c>
      <c r="G221" s="185" t="s">
        <v>301</v>
      </c>
      <c r="H221" s="186">
        <v>19.13</v>
      </c>
      <c r="I221" s="187"/>
      <c r="J221" s="187">
        <f>ROUND(I221*H221,2)</f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>O221*H221</f>
        <v>0</v>
      </c>
      <c r="Q221" s="157">
        <v>1</v>
      </c>
      <c r="R221" s="157">
        <f>Q221*H221</f>
        <v>19.13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314</v>
      </c>
    </row>
    <row r="222" spans="1:65" s="13" customFormat="1">
      <c r="B222" s="161"/>
      <c r="D222" s="162" t="s">
        <v>220</v>
      </c>
      <c r="E222" s="163" t="s">
        <v>1</v>
      </c>
      <c r="F222" s="164" t="s">
        <v>677</v>
      </c>
      <c r="H222" s="163" t="s">
        <v>1</v>
      </c>
      <c r="L222" s="161"/>
      <c r="M222" s="165"/>
      <c r="N222" s="166"/>
      <c r="O222" s="166"/>
      <c r="P222" s="166"/>
      <c r="Q222" s="166"/>
      <c r="R222" s="166"/>
      <c r="S222" s="166"/>
      <c r="T222" s="167"/>
      <c r="AT222" s="163" t="s">
        <v>220</v>
      </c>
      <c r="AU222" s="163" t="s">
        <v>80</v>
      </c>
      <c r="AV222" s="13" t="s">
        <v>78</v>
      </c>
      <c r="AW222" s="13" t="s">
        <v>27</v>
      </c>
      <c r="AX222" s="13" t="s">
        <v>71</v>
      </c>
      <c r="AY222" s="163" t="s">
        <v>212</v>
      </c>
    </row>
    <row r="223" spans="1:65" s="14" customFormat="1">
      <c r="B223" s="168"/>
      <c r="D223" s="162" t="s">
        <v>220</v>
      </c>
      <c r="E223" s="169" t="s">
        <v>1</v>
      </c>
      <c r="F223" s="170" t="s">
        <v>2179</v>
      </c>
      <c r="H223" s="171">
        <v>7.99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3" customFormat="1">
      <c r="B224" s="161"/>
      <c r="D224" s="162" t="s">
        <v>220</v>
      </c>
      <c r="E224" s="163" t="s">
        <v>1</v>
      </c>
      <c r="F224" s="164" t="s">
        <v>2180</v>
      </c>
      <c r="H224" s="163" t="s">
        <v>1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3" t="s">
        <v>220</v>
      </c>
      <c r="AU224" s="163" t="s">
        <v>80</v>
      </c>
      <c r="AV224" s="13" t="s">
        <v>78</v>
      </c>
      <c r="AW224" s="13" t="s">
        <v>27</v>
      </c>
      <c r="AX224" s="13" t="s">
        <v>71</v>
      </c>
      <c r="AY224" s="163" t="s">
        <v>212</v>
      </c>
    </row>
    <row r="225" spans="1:65" s="14" customFormat="1">
      <c r="B225" s="168"/>
      <c r="D225" s="162" t="s">
        <v>220</v>
      </c>
      <c r="E225" s="169" t="s">
        <v>1</v>
      </c>
      <c r="F225" s="170" t="s">
        <v>2181</v>
      </c>
      <c r="H225" s="171">
        <v>3.4649999999999999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5" customFormat="1">
      <c r="B226" s="175"/>
      <c r="D226" s="162" t="s">
        <v>220</v>
      </c>
      <c r="E226" s="176" t="s">
        <v>1</v>
      </c>
      <c r="F226" s="177" t="s">
        <v>233</v>
      </c>
      <c r="H226" s="178">
        <v>11.455</v>
      </c>
      <c r="L226" s="175"/>
      <c r="M226" s="179"/>
      <c r="N226" s="180"/>
      <c r="O226" s="180"/>
      <c r="P226" s="180"/>
      <c r="Q226" s="180"/>
      <c r="R226" s="180"/>
      <c r="S226" s="180"/>
      <c r="T226" s="181"/>
      <c r="AT226" s="176" t="s">
        <v>220</v>
      </c>
      <c r="AU226" s="176" t="s">
        <v>80</v>
      </c>
      <c r="AV226" s="15" t="s">
        <v>218</v>
      </c>
      <c r="AW226" s="15" t="s">
        <v>27</v>
      </c>
      <c r="AX226" s="15" t="s">
        <v>78</v>
      </c>
      <c r="AY226" s="176" t="s">
        <v>212</v>
      </c>
    </row>
    <row r="227" spans="1:65" s="14" customFormat="1">
      <c r="B227" s="168"/>
      <c r="D227" s="162" t="s">
        <v>220</v>
      </c>
      <c r="F227" s="170" t="s">
        <v>2182</v>
      </c>
      <c r="H227" s="171">
        <v>19.13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66.75" customHeight="1">
      <c r="A228" s="30"/>
      <c r="B228" s="147"/>
      <c r="C228" s="148" t="s">
        <v>388</v>
      </c>
      <c r="D228" s="148" t="s">
        <v>214</v>
      </c>
      <c r="E228" s="149" t="s">
        <v>319</v>
      </c>
      <c r="F228" s="150" t="s">
        <v>320</v>
      </c>
      <c r="G228" s="151" t="s">
        <v>265</v>
      </c>
      <c r="H228" s="152">
        <v>8.3160000000000007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0.435</v>
      </c>
      <c r="P228" s="157">
        <f>O228*H228</f>
        <v>3.6174600000000003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321</v>
      </c>
    </row>
    <row r="229" spans="1:65" s="14" customFormat="1">
      <c r="B229" s="168"/>
      <c r="D229" s="162" t="s">
        <v>220</v>
      </c>
      <c r="E229" s="169" t="s">
        <v>1</v>
      </c>
      <c r="F229" s="170" t="s">
        <v>2183</v>
      </c>
      <c r="H229" s="171">
        <v>6.556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>
      <c r="B230" s="168"/>
      <c r="D230" s="162" t="s">
        <v>220</v>
      </c>
      <c r="E230" s="169" t="s">
        <v>1</v>
      </c>
      <c r="F230" s="170" t="s">
        <v>2184</v>
      </c>
      <c r="H230" s="171">
        <v>1.76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5" customFormat="1">
      <c r="B231" s="175"/>
      <c r="D231" s="162" t="s">
        <v>220</v>
      </c>
      <c r="E231" s="176" t="s">
        <v>1</v>
      </c>
      <c r="F231" s="177" t="s">
        <v>233</v>
      </c>
      <c r="H231" s="178">
        <v>8.3160000000000007</v>
      </c>
      <c r="L231" s="175"/>
      <c r="M231" s="179"/>
      <c r="N231" s="180"/>
      <c r="O231" s="180"/>
      <c r="P231" s="180"/>
      <c r="Q231" s="180"/>
      <c r="R231" s="180"/>
      <c r="S231" s="180"/>
      <c r="T231" s="181"/>
      <c r="AT231" s="176" t="s">
        <v>220</v>
      </c>
      <c r="AU231" s="176" t="s">
        <v>80</v>
      </c>
      <c r="AV231" s="15" t="s">
        <v>218</v>
      </c>
      <c r="AW231" s="15" t="s">
        <v>27</v>
      </c>
      <c r="AX231" s="15" t="s">
        <v>78</v>
      </c>
      <c r="AY231" s="176" t="s">
        <v>212</v>
      </c>
    </row>
    <row r="232" spans="1:65" s="2" customFormat="1" ht="16.5" customHeight="1">
      <c r="A232" s="30"/>
      <c r="B232" s="147"/>
      <c r="C232" s="182" t="s">
        <v>392</v>
      </c>
      <c r="D232" s="182" t="s">
        <v>311</v>
      </c>
      <c r="E232" s="183" t="s">
        <v>323</v>
      </c>
      <c r="F232" s="184" t="s">
        <v>324</v>
      </c>
      <c r="G232" s="185" t="s">
        <v>301</v>
      </c>
      <c r="H232" s="186">
        <v>16.632000000000001</v>
      </c>
      <c r="I232" s="187"/>
      <c r="J232" s="187">
        <f>ROUND(I232*H232,2)</f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>O232*H232</f>
        <v>0</v>
      </c>
      <c r="Q232" s="157">
        <v>1</v>
      </c>
      <c r="R232" s="157">
        <f>Q232*H232</f>
        <v>16.632000000000001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325</v>
      </c>
    </row>
    <row r="233" spans="1:65" s="14" customFormat="1">
      <c r="B233" s="168"/>
      <c r="D233" s="162" t="s">
        <v>220</v>
      </c>
      <c r="F233" s="170" t="s">
        <v>2185</v>
      </c>
      <c r="H233" s="171">
        <v>16.632000000000001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3</v>
      </c>
      <c r="AX233" s="14" t="s">
        <v>78</v>
      </c>
      <c r="AY233" s="169" t="s">
        <v>212</v>
      </c>
    </row>
    <row r="234" spans="1:65" s="2" customFormat="1" ht="37.9" customHeight="1">
      <c r="A234" s="30"/>
      <c r="B234" s="147"/>
      <c r="C234" s="148" t="s">
        <v>396</v>
      </c>
      <c r="D234" s="148" t="s">
        <v>214</v>
      </c>
      <c r="E234" s="149" t="s">
        <v>328</v>
      </c>
      <c r="F234" s="150" t="s">
        <v>329</v>
      </c>
      <c r="G234" s="151" t="s">
        <v>217</v>
      </c>
      <c r="H234" s="152">
        <v>13.79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1.2E-2</v>
      </c>
      <c r="P234" s="157">
        <f>O234*H234</f>
        <v>0.16547999999999999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1857</v>
      </c>
    </row>
    <row r="235" spans="1:65" s="14" customFormat="1">
      <c r="B235" s="168"/>
      <c r="D235" s="162" t="s">
        <v>220</v>
      </c>
      <c r="E235" s="169" t="s">
        <v>1</v>
      </c>
      <c r="F235" s="170" t="s">
        <v>2161</v>
      </c>
      <c r="H235" s="171">
        <v>9.7899999999999991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2156</v>
      </c>
      <c r="H236" s="171">
        <v>4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>
      <c r="B237" s="175"/>
      <c r="D237" s="162" t="s">
        <v>220</v>
      </c>
      <c r="E237" s="176" t="s">
        <v>1</v>
      </c>
      <c r="F237" s="177" t="s">
        <v>233</v>
      </c>
      <c r="H237" s="178">
        <v>13.79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16.5" customHeight="1">
      <c r="A238" s="30"/>
      <c r="B238" s="147"/>
      <c r="C238" s="148" t="s">
        <v>400</v>
      </c>
      <c r="D238" s="148" t="s">
        <v>214</v>
      </c>
      <c r="E238" s="149" t="s">
        <v>332</v>
      </c>
      <c r="F238" s="150" t="s">
        <v>333</v>
      </c>
      <c r="G238" s="151" t="s">
        <v>217</v>
      </c>
      <c r="H238" s="152">
        <v>13.79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1.2E-2</v>
      </c>
      <c r="P238" s="157">
        <f>O238*H238</f>
        <v>0.16547999999999999</v>
      </c>
      <c r="Q238" s="157">
        <v>1.2700000000000001E-3</v>
      </c>
      <c r="R238" s="157">
        <f>Q238*H238</f>
        <v>1.7513299999999999E-2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1858</v>
      </c>
    </row>
    <row r="239" spans="1:65" s="2" customFormat="1" ht="16.5" customHeight="1">
      <c r="A239" s="30"/>
      <c r="B239" s="147"/>
      <c r="C239" s="182" t="s">
        <v>404</v>
      </c>
      <c r="D239" s="182" t="s">
        <v>311</v>
      </c>
      <c r="E239" s="183" t="s">
        <v>336</v>
      </c>
      <c r="F239" s="184" t="s">
        <v>337</v>
      </c>
      <c r="G239" s="185" t="s">
        <v>338</v>
      </c>
      <c r="H239" s="186">
        <v>0.34499999999999997</v>
      </c>
      <c r="I239" s="187"/>
      <c r="J239" s="187">
        <f>ROUND(I239*H239,2)</f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>O239*H239</f>
        <v>0</v>
      </c>
      <c r="Q239" s="157">
        <v>1E-3</v>
      </c>
      <c r="R239" s="157">
        <f>Q239*H239</f>
        <v>3.4499999999999998E-4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1859</v>
      </c>
    </row>
    <row r="240" spans="1:65" s="14" customFormat="1">
      <c r="B240" s="168"/>
      <c r="D240" s="162" t="s">
        <v>220</v>
      </c>
      <c r="F240" s="170" t="s">
        <v>2186</v>
      </c>
      <c r="H240" s="171">
        <v>0.34499999999999997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3</v>
      </c>
      <c r="AX240" s="14" t="s">
        <v>78</v>
      </c>
      <c r="AY240" s="169" t="s">
        <v>212</v>
      </c>
    </row>
    <row r="241" spans="1:65" s="12" customFormat="1" ht="22.9" customHeight="1">
      <c r="B241" s="135"/>
      <c r="D241" s="136" t="s">
        <v>70</v>
      </c>
      <c r="E241" s="145" t="s">
        <v>80</v>
      </c>
      <c r="F241" s="145" t="s">
        <v>341</v>
      </c>
      <c r="J241" s="146">
        <f>BK241</f>
        <v>0</v>
      </c>
      <c r="L241" s="135"/>
      <c r="M241" s="139"/>
      <c r="N241" s="140"/>
      <c r="O241" s="140"/>
      <c r="P241" s="141">
        <f>P242</f>
        <v>6.109</v>
      </c>
      <c r="Q241" s="140"/>
      <c r="R241" s="141">
        <f>R242</f>
        <v>3.0498810000000001</v>
      </c>
      <c r="S241" s="140"/>
      <c r="T241" s="142">
        <f>T242</f>
        <v>0</v>
      </c>
      <c r="AR241" s="136" t="s">
        <v>78</v>
      </c>
      <c r="AT241" s="143" t="s">
        <v>70</v>
      </c>
      <c r="AU241" s="143" t="s">
        <v>78</v>
      </c>
      <c r="AY241" s="136" t="s">
        <v>212</v>
      </c>
      <c r="BK241" s="144">
        <f>BK242</f>
        <v>0</v>
      </c>
    </row>
    <row r="242" spans="1:65" s="2" customFormat="1" ht="55.5" customHeight="1">
      <c r="A242" s="30"/>
      <c r="B242" s="147"/>
      <c r="C242" s="148" t="s">
        <v>408</v>
      </c>
      <c r="D242" s="148" t="s">
        <v>214</v>
      </c>
      <c r="E242" s="149" t="s">
        <v>343</v>
      </c>
      <c r="F242" s="150" t="s">
        <v>344</v>
      </c>
      <c r="G242" s="151" t="s">
        <v>249</v>
      </c>
      <c r="H242" s="152">
        <v>14.9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0.41</v>
      </c>
      <c r="P242" s="157">
        <f>O242*H242</f>
        <v>6.109</v>
      </c>
      <c r="Q242" s="157">
        <v>0.20469000000000001</v>
      </c>
      <c r="R242" s="157">
        <f>Q242*H242</f>
        <v>3.0498810000000001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345</v>
      </c>
    </row>
    <row r="243" spans="1:65" s="12" customFormat="1" ht="22.9" customHeight="1">
      <c r="B243" s="135"/>
      <c r="D243" s="136" t="s">
        <v>70</v>
      </c>
      <c r="E243" s="145" t="s">
        <v>218</v>
      </c>
      <c r="F243" s="145" t="s">
        <v>355</v>
      </c>
      <c r="J243" s="146">
        <f>BK243</f>
        <v>0</v>
      </c>
      <c r="L243" s="135"/>
      <c r="M243" s="139"/>
      <c r="N243" s="140"/>
      <c r="O243" s="140"/>
      <c r="P243" s="141">
        <f>SUM(P244:P247)</f>
        <v>4.107723</v>
      </c>
      <c r="Q243" s="140"/>
      <c r="R243" s="141">
        <f>SUM(R244:R247)</f>
        <v>0</v>
      </c>
      <c r="S243" s="140"/>
      <c r="T243" s="142">
        <f>SUM(T244:T247)</f>
        <v>0</v>
      </c>
      <c r="AR243" s="136" t="s">
        <v>78</v>
      </c>
      <c r="AT243" s="143" t="s">
        <v>70</v>
      </c>
      <c r="AU243" s="143" t="s">
        <v>78</v>
      </c>
      <c r="AY243" s="136" t="s">
        <v>212</v>
      </c>
      <c r="BK243" s="144">
        <f>SUM(BK244:BK247)</f>
        <v>0</v>
      </c>
    </row>
    <row r="244" spans="1:65" s="2" customFormat="1" ht="16.5" customHeight="1">
      <c r="A244" s="30"/>
      <c r="B244" s="147"/>
      <c r="C244" s="148" t="s">
        <v>414</v>
      </c>
      <c r="D244" s="148" t="s">
        <v>214</v>
      </c>
      <c r="E244" s="149" t="s">
        <v>357</v>
      </c>
      <c r="F244" s="150" t="s">
        <v>358</v>
      </c>
      <c r="G244" s="151" t="s">
        <v>265</v>
      </c>
      <c r="H244" s="152">
        <v>3.1190000000000002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1.3169999999999999</v>
      </c>
      <c r="P244" s="157">
        <f>O244*H244</f>
        <v>4.107723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359</v>
      </c>
    </row>
    <row r="245" spans="1:65" s="14" customFormat="1">
      <c r="B245" s="168"/>
      <c r="D245" s="162" t="s">
        <v>220</v>
      </c>
      <c r="E245" s="169" t="s">
        <v>1</v>
      </c>
      <c r="F245" s="170" t="s">
        <v>2187</v>
      </c>
      <c r="H245" s="171">
        <v>2.4590000000000001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71</v>
      </c>
      <c r="AY245" s="169" t="s">
        <v>212</v>
      </c>
    </row>
    <row r="246" spans="1:65" s="14" customFormat="1">
      <c r="B246" s="168"/>
      <c r="D246" s="162" t="s">
        <v>220</v>
      </c>
      <c r="E246" s="169" t="s">
        <v>1</v>
      </c>
      <c r="F246" s="170" t="s">
        <v>2188</v>
      </c>
      <c r="H246" s="171">
        <v>0.66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71</v>
      </c>
      <c r="AY246" s="169" t="s">
        <v>212</v>
      </c>
    </row>
    <row r="247" spans="1:65" s="15" customFormat="1">
      <c r="B247" s="175"/>
      <c r="D247" s="162" t="s">
        <v>220</v>
      </c>
      <c r="E247" s="176" t="s">
        <v>1</v>
      </c>
      <c r="F247" s="177" t="s">
        <v>233</v>
      </c>
      <c r="H247" s="178">
        <v>3.1190000000000002</v>
      </c>
      <c r="L247" s="175"/>
      <c r="M247" s="179"/>
      <c r="N247" s="180"/>
      <c r="O247" s="180"/>
      <c r="P247" s="180"/>
      <c r="Q247" s="180"/>
      <c r="R247" s="180"/>
      <c r="S247" s="180"/>
      <c r="T247" s="181"/>
      <c r="AT247" s="176" t="s">
        <v>220</v>
      </c>
      <c r="AU247" s="176" t="s">
        <v>80</v>
      </c>
      <c r="AV247" s="15" t="s">
        <v>218</v>
      </c>
      <c r="AW247" s="15" t="s">
        <v>27</v>
      </c>
      <c r="AX247" s="15" t="s">
        <v>78</v>
      </c>
      <c r="AY247" s="176" t="s">
        <v>212</v>
      </c>
    </row>
    <row r="248" spans="1:65" s="12" customFormat="1" ht="22.9" customHeight="1">
      <c r="B248" s="135"/>
      <c r="D248" s="136" t="s">
        <v>70</v>
      </c>
      <c r="E248" s="145" t="s">
        <v>234</v>
      </c>
      <c r="F248" s="145" t="s">
        <v>382</v>
      </c>
      <c r="J248" s="146">
        <f>BK248</f>
        <v>0</v>
      </c>
      <c r="L248" s="135"/>
      <c r="M248" s="139"/>
      <c r="N248" s="140"/>
      <c r="O248" s="140"/>
      <c r="P248" s="141">
        <f>SUM(P249:P301)</f>
        <v>7.6091999999999995</v>
      </c>
      <c r="Q248" s="140"/>
      <c r="R248" s="141">
        <f>SUM(R249:R301)</f>
        <v>8.6400000000000005E-2</v>
      </c>
      <c r="S248" s="140"/>
      <c r="T248" s="142">
        <f>SUM(T249:T301)</f>
        <v>0</v>
      </c>
      <c r="AR248" s="136" t="s">
        <v>78</v>
      </c>
      <c r="AT248" s="143" t="s">
        <v>70</v>
      </c>
      <c r="AU248" s="143" t="s">
        <v>78</v>
      </c>
      <c r="AY248" s="136" t="s">
        <v>212</v>
      </c>
      <c r="BK248" s="144">
        <f>SUM(BK249:BK301)</f>
        <v>0</v>
      </c>
    </row>
    <row r="249" spans="1:65" s="2" customFormat="1" ht="37.9" customHeight="1">
      <c r="A249" s="30"/>
      <c r="B249" s="147"/>
      <c r="C249" s="148" t="s">
        <v>418</v>
      </c>
      <c r="D249" s="148" t="s">
        <v>214</v>
      </c>
      <c r="E249" s="149" t="s">
        <v>703</v>
      </c>
      <c r="F249" s="150" t="s">
        <v>704</v>
      </c>
      <c r="G249" s="151" t="s">
        <v>217</v>
      </c>
      <c r="H249" s="152">
        <v>10.6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0.02</v>
      </c>
      <c r="P249" s="157">
        <f>O249*H249</f>
        <v>0.21199999999999999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705</v>
      </c>
    </row>
    <row r="250" spans="1:65" s="13" customFormat="1">
      <c r="B250" s="161"/>
      <c r="D250" s="162" t="s">
        <v>220</v>
      </c>
      <c r="E250" s="163" t="s">
        <v>1</v>
      </c>
      <c r="F250" s="164" t="s">
        <v>626</v>
      </c>
      <c r="H250" s="163" t="s">
        <v>1</v>
      </c>
      <c r="L250" s="161"/>
      <c r="M250" s="165"/>
      <c r="N250" s="166"/>
      <c r="O250" s="166"/>
      <c r="P250" s="166"/>
      <c r="Q250" s="166"/>
      <c r="R250" s="166"/>
      <c r="S250" s="166"/>
      <c r="T250" s="167"/>
      <c r="AT250" s="163" t="s">
        <v>220</v>
      </c>
      <c r="AU250" s="163" t="s">
        <v>80</v>
      </c>
      <c r="AV250" s="13" t="s">
        <v>78</v>
      </c>
      <c r="AW250" s="13" t="s">
        <v>27</v>
      </c>
      <c r="AX250" s="13" t="s">
        <v>71</v>
      </c>
      <c r="AY250" s="163" t="s">
        <v>212</v>
      </c>
    </row>
    <row r="251" spans="1:65" s="14" customFormat="1">
      <c r="B251" s="168"/>
      <c r="D251" s="162" t="s">
        <v>220</v>
      </c>
      <c r="E251" s="169" t="s">
        <v>1</v>
      </c>
      <c r="F251" s="170" t="s">
        <v>2156</v>
      </c>
      <c r="H251" s="171">
        <v>4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71</v>
      </c>
      <c r="AY251" s="169" t="s">
        <v>212</v>
      </c>
    </row>
    <row r="252" spans="1:65" s="13" customFormat="1">
      <c r="B252" s="161"/>
      <c r="D252" s="162" t="s">
        <v>220</v>
      </c>
      <c r="E252" s="163" t="s">
        <v>1</v>
      </c>
      <c r="F252" s="164" t="s">
        <v>2189</v>
      </c>
      <c r="H252" s="163" t="s">
        <v>1</v>
      </c>
      <c r="L252" s="161"/>
      <c r="M252" s="165"/>
      <c r="N252" s="166"/>
      <c r="O252" s="166"/>
      <c r="P252" s="166"/>
      <c r="Q252" s="166"/>
      <c r="R252" s="166"/>
      <c r="S252" s="166"/>
      <c r="T252" s="167"/>
      <c r="AT252" s="163" t="s">
        <v>220</v>
      </c>
      <c r="AU252" s="163" t="s">
        <v>80</v>
      </c>
      <c r="AV252" s="13" t="s">
        <v>78</v>
      </c>
      <c r="AW252" s="13" t="s">
        <v>27</v>
      </c>
      <c r="AX252" s="13" t="s">
        <v>71</v>
      </c>
      <c r="AY252" s="163" t="s">
        <v>212</v>
      </c>
    </row>
    <row r="253" spans="1:65" s="14" customFormat="1">
      <c r="B253" s="168"/>
      <c r="D253" s="162" t="s">
        <v>220</v>
      </c>
      <c r="E253" s="169" t="s">
        <v>1</v>
      </c>
      <c r="F253" s="170" t="s">
        <v>2157</v>
      </c>
      <c r="H253" s="171">
        <v>6.6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71</v>
      </c>
      <c r="AY253" s="169" t="s">
        <v>212</v>
      </c>
    </row>
    <row r="254" spans="1:65" s="15" customFormat="1">
      <c r="B254" s="175"/>
      <c r="D254" s="162" t="s">
        <v>220</v>
      </c>
      <c r="E254" s="176" t="s">
        <v>1</v>
      </c>
      <c r="F254" s="177" t="s">
        <v>233</v>
      </c>
      <c r="H254" s="178">
        <v>10.6</v>
      </c>
      <c r="L254" s="175"/>
      <c r="M254" s="179"/>
      <c r="N254" s="180"/>
      <c r="O254" s="180"/>
      <c r="P254" s="180"/>
      <c r="Q254" s="180"/>
      <c r="R254" s="180"/>
      <c r="S254" s="180"/>
      <c r="T254" s="181"/>
      <c r="AT254" s="176" t="s">
        <v>220</v>
      </c>
      <c r="AU254" s="176" t="s">
        <v>80</v>
      </c>
      <c r="AV254" s="15" t="s">
        <v>218</v>
      </c>
      <c r="AW254" s="15" t="s">
        <v>27</v>
      </c>
      <c r="AX254" s="15" t="s">
        <v>78</v>
      </c>
      <c r="AY254" s="176" t="s">
        <v>212</v>
      </c>
    </row>
    <row r="255" spans="1:65" s="2" customFormat="1" ht="44.25" customHeight="1">
      <c r="A255" s="30"/>
      <c r="B255" s="147"/>
      <c r="C255" s="148" t="s">
        <v>423</v>
      </c>
      <c r="D255" s="148" t="s">
        <v>214</v>
      </c>
      <c r="E255" s="149" t="s">
        <v>1029</v>
      </c>
      <c r="F255" s="150" t="s">
        <v>710</v>
      </c>
      <c r="G255" s="151" t="s">
        <v>217</v>
      </c>
      <c r="H255" s="152">
        <v>8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2.8000000000000001E-2</v>
      </c>
      <c r="P255" s="157">
        <f>O255*H255</f>
        <v>0.224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2190</v>
      </c>
    </row>
    <row r="256" spans="1:65" s="13" customFormat="1">
      <c r="B256" s="161"/>
      <c r="D256" s="162" t="s">
        <v>220</v>
      </c>
      <c r="E256" s="163" t="s">
        <v>1</v>
      </c>
      <c r="F256" s="164" t="s">
        <v>712</v>
      </c>
      <c r="H256" s="163" t="s">
        <v>1</v>
      </c>
      <c r="L256" s="161"/>
      <c r="M256" s="165"/>
      <c r="N256" s="166"/>
      <c r="O256" s="166"/>
      <c r="P256" s="166"/>
      <c r="Q256" s="166"/>
      <c r="R256" s="166"/>
      <c r="S256" s="166"/>
      <c r="T256" s="167"/>
      <c r="AT256" s="163" t="s">
        <v>220</v>
      </c>
      <c r="AU256" s="163" t="s">
        <v>80</v>
      </c>
      <c r="AV256" s="13" t="s">
        <v>78</v>
      </c>
      <c r="AW256" s="13" t="s">
        <v>27</v>
      </c>
      <c r="AX256" s="13" t="s">
        <v>71</v>
      </c>
      <c r="AY256" s="163" t="s">
        <v>212</v>
      </c>
    </row>
    <row r="257" spans="1:65" s="14" customFormat="1">
      <c r="B257" s="168"/>
      <c r="D257" s="162" t="s">
        <v>220</v>
      </c>
      <c r="E257" s="169" t="s">
        <v>1</v>
      </c>
      <c r="F257" s="170" t="s">
        <v>2159</v>
      </c>
      <c r="H257" s="171">
        <v>8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33" customHeight="1">
      <c r="A258" s="30"/>
      <c r="B258" s="147"/>
      <c r="C258" s="148" t="s">
        <v>427</v>
      </c>
      <c r="D258" s="148" t="s">
        <v>214</v>
      </c>
      <c r="E258" s="149" t="s">
        <v>384</v>
      </c>
      <c r="F258" s="150" t="s">
        <v>385</v>
      </c>
      <c r="G258" s="151" t="s">
        <v>217</v>
      </c>
      <c r="H258" s="152">
        <v>32.200000000000003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9.4E-2</v>
      </c>
      <c r="P258" s="157">
        <f>O258*H258</f>
        <v>3.0268000000000002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2191</v>
      </c>
    </row>
    <row r="259" spans="1:65" s="14" customFormat="1">
      <c r="B259" s="168"/>
      <c r="D259" s="162" t="s">
        <v>220</v>
      </c>
      <c r="E259" s="169" t="s">
        <v>1</v>
      </c>
      <c r="F259" s="170" t="s">
        <v>2192</v>
      </c>
      <c r="H259" s="171">
        <v>19.2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71</v>
      </c>
      <c r="AY259" s="169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2193</v>
      </c>
      <c r="H260" s="171">
        <v>13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5" customFormat="1">
      <c r="B261" s="175"/>
      <c r="D261" s="162" t="s">
        <v>220</v>
      </c>
      <c r="E261" s="176" t="s">
        <v>1</v>
      </c>
      <c r="F261" s="177" t="s">
        <v>233</v>
      </c>
      <c r="H261" s="178">
        <v>32.200000000000003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220</v>
      </c>
      <c r="AU261" s="176" t="s">
        <v>80</v>
      </c>
      <c r="AV261" s="15" t="s">
        <v>218</v>
      </c>
      <c r="AW261" s="15" t="s">
        <v>27</v>
      </c>
      <c r="AX261" s="15" t="s">
        <v>78</v>
      </c>
      <c r="AY261" s="176" t="s">
        <v>212</v>
      </c>
    </row>
    <row r="262" spans="1:65" s="2" customFormat="1" ht="33" customHeight="1">
      <c r="A262" s="30"/>
      <c r="B262" s="147"/>
      <c r="C262" s="148" t="s">
        <v>431</v>
      </c>
      <c r="D262" s="148" t="s">
        <v>214</v>
      </c>
      <c r="E262" s="149" t="s">
        <v>389</v>
      </c>
      <c r="F262" s="150" t="s">
        <v>390</v>
      </c>
      <c r="G262" s="151" t="s">
        <v>217</v>
      </c>
      <c r="H262" s="152">
        <v>32.200000000000003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2.5999999999999999E-2</v>
      </c>
      <c r="P262" s="157">
        <f>O262*H262</f>
        <v>0.83720000000000006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2194</v>
      </c>
    </row>
    <row r="263" spans="1:65" s="14" customFormat="1">
      <c r="B263" s="168"/>
      <c r="D263" s="162" t="s">
        <v>220</v>
      </c>
      <c r="E263" s="169" t="s">
        <v>1</v>
      </c>
      <c r="F263" s="170" t="s">
        <v>2192</v>
      </c>
      <c r="H263" s="171">
        <v>19.2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>
      <c r="B264" s="168"/>
      <c r="D264" s="162" t="s">
        <v>220</v>
      </c>
      <c r="E264" s="169" t="s">
        <v>1</v>
      </c>
      <c r="F264" s="170" t="s">
        <v>2193</v>
      </c>
      <c r="H264" s="171">
        <v>13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5" customFormat="1">
      <c r="B265" s="175"/>
      <c r="D265" s="162" t="s">
        <v>220</v>
      </c>
      <c r="E265" s="176" t="s">
        <v>1</v>
      </c>
      <c r="F265" s="177" t="s">
        <v>233</v>
      </c>
      <c r="H265" s="178">
        <v>32.200000000000003</v>
      </c>
      <c r="L265" s="175"/>
      <c r="M265" s="179"/>
      <c r="N265" s="180"/>
      <c r="O265" s="180"/>
      <c r="P265" s="180"/>
      <c r="Q265" s="180"/>
      <c r="R265" s="180"/>
      <c r="S265" s="180"/>
      <c r="T265" s="181"/>
      <c r="AT265" s="176" t="s">
        <v>220</v>
      </c>
      <c r="AU265" s="176" t="s">
        <v>80</v>
      </c>
      <c r="AV265" s="15" t="s">
        <v>218</v>
      </c>
      <c r="AW265" s="15" t="s">
        <v>27</v>
      </c>
      <c r="AX265" s="15" t="s">
        <v>78</v>
      </c>
      <c r="AY265" s="176" t="s">
        <v>212</v>
      </c>
    </row>
    <row r="266" spans="1:65" s="2" customFormat="1" ht="49.15" customHeight="1">
      <c r="A266" s="30"/>
      <c r="B266" s="147"/>
      <c r="C266" s="148" t="s">
        <v>435</v>
      </c>
      <c r="D266" s="148" t="s">
        <v>214</v>
      </c>
      <c r="E266" s="149" t="s">
        <v>393</v>
      </c>
      <c r="F266" s="150" t="s">
        <v>394</v>
      </c>
      <c r="G266" s="151" t="s">
        <v>217</v>
      </c>
      <c r="H266" s="152">
        <v>32.200000000000003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2.5000000000000001E-2</v>
      </c>
      <c r="P266" s="157">
        <f>O266*H266</f>
        <v>0.80500000000000016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2195</v>
      </c>
    </row>
    <row r="267" spans="1:65" s="14" customFormat="1">
      <c r="B267" s="168"/>
      <c r="D267" s="162" t="s">
        <v>220</v>
      </c>
      <c r="E267" s="169" t="s">
        <v>1</v>
      </c>
      <c r="F267" s="170" t="s">
        <v>2192</v>
      </c>
      <c r="H267" s="171">
        <v>19.2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71</v>
      </c>
      <c r="AY267" s="169" t="s">
        <v>212</v>
      </c>
    </row>
    <row r="268" spans="1:65" s="14" customFormat="1">
      <c r="B268" s="168"/>
      <c r="D268" s="162" t="s">
        <v>220</v>
      </c>
      <c r="E268" s="169" t="s">
        <v>1</v>
      </c>
      <c r="F268" s="170" t="s">
        <v>2193</v>
      </c>
      <c r="H268" s="171">
        <v>13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5" customFormat="1">
      <c r="B269" s="175"/>
      <c r="D269" s="162" t="s">
        <v>220</v>
      </c>
      <c r="E269" s="176" t="s">
        <v>1</v>
      </c>
      <c r="F269" s="177" t="s">
        <v>233</v>
      </c>
      <c r="H269" s="178">
        <v>32.200000000000003</v>
      </c>
      <c r="L269" s="175"/>
      <c r="M269" s="179"/>
      <c r="N269" s="180"/>
      <c r="O269" s="180"/>
      <c r="P269" s="180"/>
      <c r="Q269" s="180"/>
      <c r="R269" s="180"/>
      <c r="S269" s="180"/>
      <c r="T269" s="181"/>
      <c r="AT269" s="176" t="s">
        <v>220</v>
      </c>
      <c r="AU269" s="176" t="s">
        <v>80</v>
      </c>
      <c r="AV269" s="15" t="s">
        <v>218</v>
      </c>
      <c r="AW269" s="15" t="s">
        <v>27</v>
      </c>
      <c r="AX269" s="15" t="s">
        <v>78</v>
      </c>
      <c r="AY269" s="176" t="s">
        <v>212</v>
      </c>
    </row>
    <row r="270" spans="1:65" s="2" customFormat="1" ht="49.15" customHeight="1">
      <c r="A270" s="30"/>
      <c r="B270" s="147"/>
      <c r="C270" s="148" t="s">
        <v>439</v>
      </c>
      <c r="D270" s="148" t="s">
        <v>214</v>
      </c>
      <c r="E270" s="149" t="s">
        <v>716</v>
      </c>
      <c r="F270" s="150" t="s">
        <v>717</v>
      </c>
      <c r="G270" s="151" t="s">
        <v>217</v>
      </c>
      <c r="H270" s="152">
        <v>4</v>
      </c>
      <c r="I270" s="153"/>
      <c r="J270" s="153">
        <f>ROUND(I270*H270,2)</f>
        <v>0</v>
      </c>
      <c r="K270" s="154"/>
      <c r="L270" s="31"/>
      <c r="M270" s="155" t="s">
        <v>1</v>
      </c>
      <c r="N270" s="156" t="s">
        <v>36</v>
      </c>
      <c r="O270" s="157">
        <v>7.0999999999999994E-2</v>
      </c>
      <c r="P270" s="157">
        <f>O270*H270</f>
        <v>0.28399999999999997</v>
      </c>
      <c r="Q270" s="157">
        <v>0</v>
      </c>
      <c r="R270" s="157">
        <f>Q270*H270</f>
        <v>0</v>
      </c>
      <c r="S270" s="157">
        <v>0</v>
      </c>
      <c r="T270" s="158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>IF(N270="základní",J270,0)</f>
        <v>0</v>
      </c>
      <c r="BF270" s="160">
        <f>IF(N270="snížená",J270,0)</f>
        <v>0</v>
      </c>
      <c r="BG270" s="160">
        <f>IF(N270="zákl. přenesená",J270,0)</f>
        <v>0</v>
      </c>
      <c r="BH270" s="160">
        <f>IF(N270="sníž. přenesená",J270,0)</f>
        <v>0</v>
      </c>
      <c r="BI270" s="160">
        <f>IF(N270="nulová",J270,0)</f>
        <v>0</v>
      </c>
      <c r="BJ270" s="18" t="s">
        <v>78</v>
      </c>
      <c r="BK270" s="160">
        <f>ROUND(I270*H270,2)</f>
        <v>0</v>
      </c>
      <c r="BL270" s="18" t="s">
        <v>218</v>
      </c>
      <c r="BM270" s="159" t="s">
        <v>718</v>
      </c>
    </row>
    <row r="271" spans="1:65" s="13" customFormat="1">
      <c r="B271" s="161"/>
      <c r="D271" s="162" t="s">
        <v>220</v>
      </c>
      <c r="E271" s="163" t="s">
        <v>1</v>
      </c>
      <c r="F271" s="164" t="s">
        <v>649</v>
      </c>
      <c r="H271" s="163" t="s">
        <v>1</v>
      </c>
      <c r="L271" s="161"/>
      <c r="M271" s="165"/>
      <c r="N271" s="166"/>
      <c r="O271" s="166"/>
      <c r="P271" s="166"/>
      <c r="Q271" s="166"/>
      <c r="R271" s="166"/>
      <c r="S271" s="166"/>
      <c r="T271" s="167"/>
      <c r="AT271" s="163" t="s">
        <v>220</v>
      </c>
      <c r="AU271" s="163" t="s">
        <v>80</v>
      </c>
      <c r="AV271" s="13" t="s">
        <v>78</v>
      </c>
      <c r="AW271" s="13" t="s">
        <v>27</v>
      </c>
      <c r="AX271" s="13" t="s">
        <v>71</v>
      </c>
      <c r="AY271" s="163" t="s">
        <v>212</v>
      </c>
    </row>
    <row r="272" spans="1:65" s="14" customFormat="1">
      <c r="B272" s="168"/>
      <c r="D272" s="162" t="s">
        <v>220</v>
      </c>
      <c r="E272" s="169" t="s">
        <v>1</v>
      </c>
      <c r="F272" s="170" t="s">
        <v>2156</v>
      </c>
      <c r="H272" s="171">
        <v>4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78</v>
      </c>
      <c r="AY272" s="169" t="s">
        <v>212</v>
      </c>
    </row>
    <row r="273" spans="1:65" s="2" customFormat="1" ht="37.9" customHeight="1">
      <c r="A273" s="30"/>
      <c r="B273" s="147"/>
      <c r="C273" s="148" t="s">
        <v>443</v>
      </c>
      <c r="D273" s="148" t="s">
        <v>214</v>
      </c>
      <c r="E273" s="149" t="s">
        <v>719</v>
      </c>
      <c r="F273" s="150" t="s">
        <v>720</v>
      </c>
      <c r="G273" s="151" t="s">
        <v>217</v>
      </c>
      <c r="H273" s="152">
        <v>4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2.7E-2</v>
      </c>
      <c r="P273" s="157">
        <f>O273*H273</f>
        <v>0.108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721</v>
      </c>
    </row>
    <row r="274" spans="1:65" s="13" customFormat="1">
      <c r="B274" s="161"/>
      <c r="D274" s="162" t="s">
        <v>220</v>
      </c>
      <c r="E274" s="163" t="s">
        <v>1</v>
      </c>
      <c r="F274" s="164" t="s">
        <v>637</v>
      </c>
      <c r="H274" s="163" t="s">
        <v>1</v>
      </c>
      <c r="L274" s="161"/>
      <c r="M274" s="165"/>
      <c r="N274" s="166"/>
      <c r="O274" s="166"/>
      <c r="P274" s="166"/>
      <c r="Q274" s="166"/>
      <c r="R274" s="166"/>
      <c r="S274" s="166"/>
      <c r="T274" s="167"/>
      <c r="AT274" s="163" t="s">
        <v>220</v>
      </c>
      <c r="AU274" s="163" t="s">
        <v>80</v>
      </c>
      <c r="AV274" s="13" t="s">
        <v>78</v>
      </c>
      <c r="AW274" s="13" t="s">
        <v>27</v>
      </c>
      <c r="AX274" s="13" t="s">
        <v>71</v>
      </c>
      <c r="AY274" s="163" t="s">
        <v>212</v>
      </c>
    </row>
    <row r="275" spans="1:65" s="14" customFormat="1">
      <c r="B275" s="168"/>
      <c r="D275" s="162" t="s">
        <v>220</v>
      </c>
      <c r="E275" s="169" t="s">
        <v>1</v>
      </c>
      <c r="F275" s="170" t="s">
        <v>2156</v>
      </c>
      <c r="H275" s="171">
        <v>4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71</v>
      </c>
      <c r="AY275" s="169" t="s">
        <v>212</v>
      </c>
    </row>
    <row r="276" spans="1:65" s="15" customFormat="1">
      <c r="B276" s="175"/>
      <c r="D276" s="162" t="s">
        <v>220</v>
      </c>
      <c r="E276" s="176" t="s">
        <v>1</v>
      </c>
      <c r="F276" s="177" t="s">
        <v>233</v>
      </c>
      <c r="H276" s="178">
        <v>4</v>
      </c>
      <c r="L276" s="175"/>
      <c r="M276" s="179"/>
      <c r="N276" s="180"/>
      <c r="O276" s="180"/>
      <c r="P276" s="180"/>
      <c r="Q276" s="180"/>
      <c r="R276" s="180"/>
      <c r="S276" s="180"/>
      <c r="T276" s="181"/>
      <c r="AT276" s="176" t="s">
        <v>220</v>
      </c>
      <c r="AU276" s="176" t="s">
        <v>80</v>
      </c>
      <c r="AV276" s="15" t="s">
        <v>218</v>
      </c>
      <c r="AW276" s="15" t="s">
        <v>27</v>
      </c>
      <c r="AX276" s="15" t="s">
        <v>78</v>
      </c>
      <c r="AY276" s="176" t="s">
        <v>212</v>
      </c>
    </row>
    <row r="277" spans="1:65" s="2" customFormat="1" ht="24.2" customHeight="1">
      <c r="A277" s="30"/>
      <c r="B277" s="147"/>
      <c r="C277" s="148" t="s">
        <v>447</v>
      </c>
      <c r="D277" s="148" t="s">
        <v>214</v>
      </c>
      <c r="E277" s="149" t="s">
        <v>397</v>
      </c>
      <c r="F277" s="150" t="s">
        <v>398</v>
      </c>
      <c r="G277" s="151" t="s">
        <v>217</v>
      </c>
      <c r="H277" s="152">
        <v>10.6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4.0000000000000001E-3</v>
      </c>
      <c r="P277" s="157">
        <f>O277*H277</f>
        <v>4.24E-2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399</v>
      </c>
    </row>
    <row r="278" spans="1:65" s="14" customFormat="1">
      <c r="B278" s="168"/>
      <c r="D278" s="162" t="s">
        <v>220</v>
      </c>
      <c r="E278" s="169" t="s">
        <v>1</v>
      </c>
      <c r="F278" s="170" t="s">
        <v>2157</v>
      </c>
      <c r="H278" s="171">
        <v>6.6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4" customFormat="1">
      <c r="B279" s="168"/>
      <c r="D279" s="162" t="s">
        <v>220</v>
      </c>
      <c r="E279" s="169" t="s">
        <v>1</v>
      </c>
      <c r="F279" s="170" t="s">
        <v>2196</v>
      </c>
      <c r="H279" s="171">
        <v>4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27</v>
      </c>
      <c r="AX279" s="14" t="s">
        <v>71</v>
      </c>
      <c r="AY279" s="169" t="s">
        <v>212</v>
      </c>
    </row>
    <row r="280" spans="1:65" s="15" customFormat="1">
      <c r="B280" s="175"/>
      <c r="D280" s="162" t="s">
        <v>220</v>
      </c>
      <c r="E280" s="176" t="s">
        <v>1</v>
      </c>
      <c r="F280" s="177" t="s">
        <v>233</v>
      </c>
      <c r="H280" s="178">
        <v>10.6</v>
      </c>
      <c r="L280" s="175"/>
      <c r="M280" s="179"/>
      <c r="N280" s="180"/>
      <c r="O280" s="180"/>
      <c r="P280" s="180"/>
      <c r="Q280" s="180"/>
      <c r="R280" s="180"/>
      <c r="S280" s="180"/>
      <c r="T280" s="181"/>
      <c r="AT280" s="176" t="s">
        <v>220</v>
      </c>
      <c r="AU280" s="176" t="s">
        <v>80</v>
      </c>
      <c r="AV280" s="15" t="s">
        <v>218</v>
      </c>
      <c r="AW280" s="15" t="s">
        <v>27</v>
      </c>
      <c r="AX280" s="15" t="s">
        <v>78</v>
      </c>
      <c r="AY280" s="176" t="s">
        <v>212</v>
      </c>
    </row>
    <row r="281" spans="1:65" s="2" customFormat="1" ht="24.2" customHeight="1">
      <c r="A281" s="30"/>
      <c r="B281" s="147"/>
      <c r="C281" s="148" t="s">
        <v>451</v>
      </c>
      <c r="D281" s="148" t="s">
        <v>214</v>
      </c>
      <c r="E281" s="149" t="s">
        <v>401</v>
      </c>
      <c r="F281" s="150" t="s">
        <v>402</v>
      </c>
      <c r="G281" s="151" t="s">
        <v>217</v>
      </c>
      <c r="H281" s="152">
        <v>21.6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2E-3</v>
      </c>
      <c r="P281" s="157">
        <f>O281*H281</f>
        <v>4.3200000000000002E-2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403</v>
      </c>
    </row>
    <row r="282" spans="1:65" s="13" customFormat="1">
      <c r="B282" s="161"/>
      <c r="D282" s="162" t="s">
        <v>220</v>
      </c>
      <c r="E282" s="163" t="s">
        <v>1</v>
      </c>
      <c r="F282" s="164" t="s">
        <v>653</v>
      </c>
      <c r="H282" s="163" t="s">
        <v>1</v>
      </c>
      <c r="L282" s="161"/>
      <c r="M282" s="165"/>
      <c r="N282" s="166"/>
      <c r="O282" s="166"/>
      <c r="P282" s="166"/>
      <c r="Q282" s="166"/>
      <c r="R282" s="166"/>
      <c r="S282" s="166"/>
      <c r="T282" s="167"/>
      <c r="AT282" s="163" t="s">
        <v>220</v>
      </c>
      <c r="AU282" s="163" t="s">
        <v>80</v>
      </c>
      <c r="AV282" s="13" t="s">
        <v>78</v>
      </c>
      <c r="AW282" s="13" t="s">
        <v>27</v>
      </c>
      <c r="AX282" s="13" t="s">
        <v>71</v>
      </c>
      <c r="AY282" s="163" t="s">
        <v>212</v>
      </c>
    </row>
    <row r="283" spans="1:65" s="14" customFormat="1">
      <c r="B283" s="168"/>
      <c r="D283" s="162" t="s">
        <v>220</v>
      </c>
      <c r="E283" s="169" t="s">
        <v>1</v>
      </c>
      <c r="F283" s="170" t="s">
        <v>2197</v>
      </c>
      <c r="H283" s="171">
        <v>9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27</v>
      </c>
      <c r="AX283" s="14" t="s">
        <v>71</v>
      </c>
      <c r="AY283" s="169" t="s">
        <v>212</v>
      </c>
    </row>
    <row r="284" spans="1:65" s="13" customFormat="1">
      <c r="B284" s="161"/>
      <c r="D284" s="162" t="s">
        <v>220</v>
      </c>
      <c r="E284" s="163" t="s">
        <v>1</v>
      </c>
      <c r="F284" s="164" t="s">
        <v>1953</v>
      </c>
      <c r="H284" s="163" t="s">
        <v>1</v>
      </c>
      <c r="L284" s="161"/>
      <c r="M284" s="165"/>
      <c r="N284" s="166"/>
      <c r="O284" s="166"/>
      <c r="P284" s="166"/>
      <c r="Q284" s="166"/>
      <c r="R284" s="166"/>
      <c r="S284" s="166"/>
      <c r="T284" s="167"/>
      <c r="AT284" s="163" t="s">
        <v>220</v>
      </c>
      <c r="AU284" s="163" t="s">
        <v>80</v>
      </c>
      <c r="AV284" s="13" t="s">
        <v>78</v>
      </c>
      <c r="AW284" s="13" t="s">
        <v>27</v>
      </c>
      <c r="AX284" s="13" t="s">
        <v>71</v>
      </c>
      <c r="AY284" s="163" t="s">
        <v>212</v>
      </c>
    </row>
    <row r="285" spans="1:65" s="14" customFormat="1">
      <c r="B285" s="168"/>
      <c r="D285" s="162" t="s">
        <v>220</v>
      </c>
      <c r="E285" s="169" t="s">
        <v>1</v>
      </c>
      <c r="F285" s="170" t="s">
        <v>2198</v>
      </c>
      <c r="H285" s="171">
        <v>12.6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5" customFormat="1">
      <c r="B286" s="175"/>
      <c r="D286" s="162" t="s">
        <v>220</v>
      </c>
      <c r="E286" s="176" t="s">
        <v>1</v>
      </c>
      <c r="F286" s="177" t="s">
        <v>233</v>
      </c>
      <c r="H286" s="178">
        <v>21.6</v>
      </c>
      <c r="L286" s="175"/>
      <c r="M286" s="179"/>
      <c r="N286" s="180"/>
      <c r="O286" s="180"/>
      <c r="P286" s="180"/>
      <c r="Q286" s="180"/>
      <c r="R286" s="180"/>
      <c r="S286" s="180"/>
      <c r="T286" s="181"/>
      <c r="AT286" s="176" t="s">
        <v>220</v>
      </c>
      <c r="AU286" s="176" t="s">
        <v>80</v>
      </c>
      <c r="AV286" s="15" t="s">
        <v>218</v>
      </c>
      <c r="AW286" s="15" t="s">
        <v>27</v>
      </c>
      <c r="AX286" s="15" t="s">
        <v>78</v>
      </c>
      <c r="AY286" s="176" t="s">
        <v>212</v>
      </c>
    </row>
    <row r="287" spans="1:65" s="2" customFormat="1" ht="44.25" customHeight="1">
      <c r="A287" s="30"/>
      <c r="B287" s="147"/>
      <c r="C287" s="148" t="s">
        <v>455</v>
      </c>
      <c r="D287" s="148" t="s">
        <v>214</v>
      </c>
      <c r="E287" s="149" t="s">
        <v>405</v>
      </c>
      <c r="F287" s="150" t="s">
        <v>406</v>
      </c>
      <c r="G287" s="151" t="s">
        <v>217</v>
      </c>
      <c r="H287" s="152">
        <v>32.200000000000003</v>
      </c>
      <c r="I287" s="153"/>
      <c r="J287" s="153">
        <f>ROUND(I287*H287,2)</f>
        <v>0</v>
      </c>
      <c r="K287" s="154"/>
      <c r="L287" s="31"/>
      <c r="M287" s="155" t="s">
        <v>1</v>
      </c>
      <c r="N287" s="156" t="s">
        <v>36</v>
      </c>
      <c r="O287" s="157">
        <v>1.2999999999999999E-2</v>
      </c>
      <c r="P287" s="157">
        <f>O287*H287</f>
        <v>0.41860000000000003</v>
      </c>
      <c r="Q287" s="157">
        <v>0</v>
      </c>
      <c r="R287" s="157">
        <f>Q287*H287</f>
        <v>0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218</v>
      </c>
      <c r="AT287" s="159" t="s">
        <v>214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2199</v>
      </c>
    </row>
    <row r="288" spans="1:65" s="14" customFormat="1">
      <c r="B288" s="168"/>
      <c r="D288" s="162" t="s">
        <v>220</v>
      </c>
      <c r="E288" s="169" t="s">
        <v>1</v>
      </c>
      <c r="F288" s="170" t="s">
        <v>2193</v>
      </c>
      <c r="H288" s="171">
        <v>13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4" customFormat="1">
      <c r="B289" s="168"/>
      <c r="D289" s="162" t="s">
        <v>220</v>
      </c>
      <c r="E289" s="169" t="s">
        <v>1</v>
      </c>
      <c r="F289" s="170" t="s">
        <v>2192</v>
      </c>
      <c r="H289" s="171">
        <v>19.2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71</v>
      </c>
      <c r="AY289" s="169" t="s">
        <v>212</v>
      </c>
    </row>
    <row r="290" spans="1:65" s="15" customFormat="1">
      <c r="B290" s="175"/>
      <c r="D290" s="162" t="s">
        <v>220</v>
      </c>
      <c r="E290" s="176" t="s">
        <v>1</v>
      </c>
      <c r="F290" s="177" t="s">
        <v>233</v>
      </c>
      <c r="H290" s="178">
        <v>32.200000000000003</v>
      </c>
      <c r="L290" s="175"/>
      <c r="M290" s="179"/>
      <c r="N290" s="180"/>
      <c r="O290" s="180"/>
      <c r="P290" s="180"/>
      <c r="Q290" s="180"/>
      <c r="R290" s="180"/>
      <c r="S290" s="180"/>
      <c r="T290" s="181"/>
      <c r="AT290" s="176" t="s">
        <v>220</v>
      </c>
      <c r="AU290" s="176" t="s">
        <v>80</v>
      </c>
      <c r="AV290" s="15" t="s">
        <v>218</v>
      </c>
      <c r="AW290" s="15" t="s">
        <v>27</v>
      </c>
      <c r="AX290" s="15" t="s">
        <v>78</v>
      </c>
      <c r="AY290" s="176" t="s">
        <v>212</v>
      </c>
    </row>
    <row r="291" spans="1:65" s="2" customFormat="1" ht="44.25" customHeight="1">
      <c r="A291" s="30"/>
      <c r="B291" s="147"/>
      <c r="C291" s="148" t="s">
        <v>459</v>
      </c>
      <c r="D291" s="148" t="s">
        <v>214</v>
      </c>
      <c r="E291" s="149" t="s">
        <v>722</v>
      </c>
      <c r="F291" s="150" t="s">
        <v>723</v>
      </c>
      <c r="G291" s="151" t="s">
        <v>217</v>
      </c>
      <c r="H291" s="152">
        <v>9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1.6E-2</v>
      </c>
      <c r="P291" s="157">
        <f>O291*H291</f>
        <v>0.14400000000000002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724</v>
      </c>
    </row>
    <row r="292" spans="1:65" s="13" customFormat="1">
      <c r="B292" s="161"/>
      <c r="D292" s="162" t="s">
        <v>220</v>
      </c>
      <c r="E292" s="163" t="s">
        <v>1</v>
      </c>
      <c r="F292" s="164" t="s">
        <v>653</v>
      </c>
      <c r="H292" s="163" t="s">
        <v>1</v>
      </c>
      <c r="L292" s="161"/>
      <c r="M292" s="165"/>
      <c r="N292" s="166"/>
      <c r="O292" s="166"/>
      <c r="P292" s="166"/>
      <c r="Q292" s="166"/>
      <c r="R292" s="166"/>
      <c r="S292" s="166"/>
      <c r="T292" s="167"/>
      <c r="AT292" s="163" t="s">
        <v>220</v>
      </c>
      <c r="AU292" s="163" t="s">
        <v>80</v>
      </c>
      <c r="AV292" s="13" t="s">
        <v>78</v>
      </c>
      <c r="AW292" s="13" t="s">
        <v>27</v>
      </c>
      <c r="AX292" s="13" t="s">
        <v>71</v>
      </c>
      <c r="AY292" s="163" t="s">
        <v>212</v>
      </c>
    </row>
    <row r="293" spans="1:65" s="14" customFormat="1">
      <c r="B293" s="168"/>
      <c r="D293" s="162" t="s">
        <v>220</v>
      </c>
      <c r="E293" s="169" t="s">
        <v>1</v>
      </c>
      <c r="F293" s="170" t="s">
        <v>2197</v>
      </c>
      <c r="H293" s="171">
        <v>9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220</v>
      </c>
      <c r="AU293" s="169" t="s">
        <v>80</v>
      </c>
      <c r="AV293" s="14" t="s">
        <v>80</v>
      </c>
      <c r="AW293" s="14" t="s">
        <v>27</v>
      </c>
      <c r="AX293" s="14" t="s">
        <v>71</v>
      </c>
      <c r="AY293" s="169" t="s">
        <v>212</v>
      </c>
    </row>
    <row r="294" spans="1:65" s="15" customFormat="1">
      <c r="B294" s="175"/>
      <c r="D294" s="162" t="s">
        <v>220</v>
      </c>
      <c r="E294" s="176" t="s">
        <v>1</v>
      </c>
      <c r="F294" s="177" t="s">
        <v>233</v>
      </c>
      <c r="H294" s="178">
        <v>9</v>
      </c>
      <c r="L294" s="175"/>
      <c r="M294" s="179"/>
      <c r="N294" s="180"/>
      <c r="O294" s="180"/>
      <c r="P294" s="180"/>
      <c r="Q294" s="180"/>
      <c r="R294" s="180"/>
      <c r="S294" s="180"/>
      <c r="T294" s="181"/>
      <c r="AT294" s="176" t="s">
        <v>220</v>
      </c>
      <c r="AU294" s="176" t="s">
        <v>80</v>
      </c>
      <c r="AV294" s="15" t="s">
        <v>218</v>
      </c>
      <c r="AW294" s="15" t="s">
        <v>27</v>
      </c>
      <c r="AX294" s="15" t="s">
        <v>78</v>
      </c>
      <c r="AY294" s="176" t="s">
        <v>212</v>
      </c>
    </row>
    <row r="295" spans="1:65" s="2" customFormat="1" ht="44.25" customHeight="1">
      <c r="A295" s="30"/>
      <c r="B295" s="147"/>
      <c r="C295" s="148" t="s">
        <v>463</v>
      </c>
      <c r="D295" s="148" t="s">
        <v>214</v>
      </c>
      <c r="E295" s="149" t="s">
        <v>725</v>
      </c>
      <c r="F295" s="150" t="s">
        <v>726</v>
      </c>
      <c r="G295" s="151" t="s">
        <v>217</v>
      </c>
      <c r="H295" s="152">
        <v>4</v>
      </c>
      <c r="I295" s="153"/>
      <c r="J295" s="153">
        <f>ROUND(I295*H295,2)</f>
        <v>0</v>
      </c>
      <c r="K295" s="154"/>
      <c r="L295" s="31"/>
      <c r="M295" s="155" t="s">
        <v>1</v>
      </c>
      <c r="N295" s="156" t="s">
        <v>36</v>
      </c>
      <c r="O295" s="157">
        <v>0.09</v>
      </c>
      <c r="P295" s="157">
        <f>O295*H295</f>
        <v>0.36</v>
      </c>
      <c r="Q295" s="157">
        <v>0</v>
      </c>
      <c r="R295" s="157">
        <f>Q295*H295</f>
        <v>0</v>
      </c>
      <c r="S295" s="157">
        <v>0</v>
      </c>
      <c r="T295" s="158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8" t="s">
        <v>78</v>
      </c>
      <c r="BK295" s="160">
        <f>ROUND(I295*H295,2)</f>
        <v>0</v>
      </c>
      <c r="BL295" s="18" t="s">
        <v>218</v>
      </c>
      <c r="BM295" s="159" t="s">
        <v>727</v>
      </c>
    </row>
    <row r="296" spans="1:65" s="13" customFormat="1">
      <c r="B296" s="161"/>
      <c r="D296" s="162" t="s">
        <v>220</v>
      </c>
      <c r="E296" s="163" t="s">
        <v>1</v>
      </c>
      <c r="F296" s="164" t="s">
        <v>644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>
      <c r="B297" s="168"/>
      <c r="D297" s="162" t="s">
        <v>220</v>
      </c>
      <c r="E297" s="169" t="s">
        <v>1</v>
      </c>
      <c r="F297" s="170" t="s">
        <v>2156</v>
      </c>
      <c r="H297" s="171">
        <v>4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78</v>
      </c>
      <c r="AY297" s="169" t="s">
        <v>212</v>
      </c>
    </row>
    <row r="298" spans="1:65" s="2" customFormat="1" ht="24.2" customHeight="1">
      <c r="A298" s="30"/>
      <c r="B298" s="147"/>
      <c r="C298" s="148" t="s">
        <v>467</v>
      </c>
      <c r="D298" s="148" t="s">
        <v>214</v>
      </c>
      <c r="E298" s="149" t="s">
        <v>409</v>
      </c>
      <c r="F298" s="150" t="s">
        <v>410</v>
      </c>
      <c r="G298" s="151" t="s">
        <v>249</v>
      </c>
      <c r="H298" s="152">
        <v>24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4.5999999999999999E-2</v>
      </c>
      <c r="P298" s="157">
        <f>O298*H298</f>
        <v>1.1040000000000001</v>
      </c>
      <c r="Q298" s="157">
        <v>3.5999999999999999E-3</v>
      </c>
      <c r="R298" s="157">
        <f>Q298*H298</f>
        <v>8.6400000000000005E-2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728</v>
      </c>
    </row>
    <row r="299" spans="1:65" s="14" customFormat="1">
      <c r="B299" s="168"/>
      <c r="D299" s="162" t="s">
        <v>220</v>
      </c>
      <c r="E299" s="169" t="s">
        <v>1</v>
      </c>
      <c r="F299" s="170" t="s">
        <v>2200</v>
      </c>
      <c r="H299" s="171">
        <v>12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71</v>
      </c>
      <c r="AY299" s="169" t="s">
        <v>212</v>
      </c>
    </row>
    <row r="300" spans="1:65" s="14" customFormat="1">
      <c r="B300" s="168"/>
      <c r="D300" s="162" t="s">
        <v>220</v>
      </c>
      <c r="E300" s="169" t="s">
        <v>1</v>
      </c>
      <c r="F300" s="170" t="s">
        <v>2201</v>
      </c>
      <c r="H300" s="171">
        <v>12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5" customFormat="1">
      <c r="B301" s="175"/>
      <c r="D301" s="162" t="s">
        <v>220</v>
      </c>
      <c r="E301" s="176" t="s">
        <v>1</v>
      </c>
      <c r="F301" s="177" t="s">
        <v>233</v>
      </c>
      <c r="H301" s="178">
        <v>24</v>
      </c>
      <c r="L301" s="175"/>
      <c r="M301" s="179"/>
      <c r="N301" s="180"/>
      <c r="O301" s="180"/>
      <c r="P301" s="180"/>
      <c r="Q301" s="180"/>
      <c r="R301" s="180"/>
      <c r="S301" s="180"/>
      <c r="T301" s="181"/>
      <c r="AT301" s="176" t="s">
        <v>220</v>
      </c>
      <c r="AU301" s="176" t="s">
        <v>80</v>
      </c>
      <c r="AV301" s="15" t="s">
        <v>218</v>
      </c>
      <c r="AW301" s="15" t="s">
        <v>27</v>
      </c>
      <c r="AX301" s="15" t="s">
        <v>78</v>
      </c>
      <c r="AY301" s="176" t="s">
        <v>212</v>
      </c>
    </row>
    <row r="302" spans="1:65" s="12" customFormat="1" ht="22.9" customHeight="1">
      <c r="B302" s="135"/>
      <c r="D302" s="136" t="s">
        <v>70</v>
      </c>
      <c r="E302" s="145" t="s">
        <v>252</v>
      </c>
      <c r="F302" s="145" t="s">
        <v>413</v>
      </c>
      <c r="J302" s="146">
        <f>BK302</f>
        <v>0</v>
      </c>
      <c r="L302" s="135"/>
      <c r="M302" s="139"/>
      <c r="N302" s="140"/>
      <c r="O302" s="140"/>
      <c r="P302" s="141">
        <f>SUM(P303:P315)</f>
        <v>51.198</v>
      </c>
      <c r="Q302" s="140"/>
      <c r="R302" s="141">
        <f>SUM(R303:R315)</f>
        <v>1.0538433599999999</v>
      </c>
      <c r="S302" s="140"/>
      <c r="T302" s="142">
        <f>SUM(T303:T315)</f>
        <v>0</v>
      </c>
      <c r="AR302" s="136" t="s">
        <v>78</v>
      </c>
      <c r="AT302" s="143" t="s">
        <v>70</v>
      </c>
      <c r="AU302" s="143" t="s">
        <v>78</v>
      </c>
      <c r="AY302" s="136" t="s">
        <v>212</v>
      </c>
      <c r="BK302" s="144">
        <f>SUM(BK303:BK315)</f>
        <v>0</v>
      </c>
    </row>
    <row r="303" spans="1:65" s="2" customFormat="1" ht="44.25" customHeight="1">
      <c r="A303" s="30"/>
      <c r="B303" s="147"/>
      <c r="C303" s="148" t="s">
        <v>472</v>
      </c>
      <c r="D303" s="148" t="s">
        <v>214</v>
      </c>
      <c r="E303" s="149" t="s">
        <v>1877</v>
      </c>
      <c r="F303" s="150" t="s">
        <v>1878</v>
      </c>
      <c r="G303" s="151" t="s">
        <v>249</v>
      </c>
      <c r="H303" s="152">
        <v>53.5</v>
      </c>
      <c r="I303" s="153"/>
      <c r="J303" s="153">
        <f t="shared" ref="J303:J312" si="0">ROUND(I303*H303,2)</f>
        <v>0</v>
      </c>
      <c r="K303" s="154"/>
      <c r="L303" s="31"/>
      <c r="M303" s="155" t="s">
        <v>1</v>
      </c>
      <c r="N303" s="156" t="s">
        <v>36</v>
      </c>
      <c r="O303" s="157">
        <v>0.313</v>
      </c>
      <c r="P303" s="157">
        <f t="shared" ref="P303:P312" si="1">O303*H303</f>
        <v>16.7455</v>
      </c>
      <c r="Q303" s="157">
        <v>0</v>
      </c>
      <c r="R303" s="157">
        <f t="shared" ref="R303:R312" si="2">Q303*H303</f>
        <v>0</v>
      </c>
      <c r="S303" s="157">
        <v>0</v>
      </c>
      <c r="T303" s="158">
        <f t="shared" ref="T303:T312" si="3"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218</v>
      </c>
      <c r="AT303" s="159" t="s">
        <v>214</v>
      </c>
      <c r="AU303" s="159" t="s">
        <v>80</v>
      </c>
      <c r="AY303" s="18" t="s">
        <v>212</v>
      </c>
      <c r="BE303" s="160">
        <f t="shared" ref="BE303:BE312" si="4">IF(N303="základní",J303,0)</f>
        <v>0</v>
      </c>
      <c r="BF303" s="160">
        <f t="shared" ref="BF303:BF312" si="5">IF(N303="snížená",J303,0)</f>
        <v>0</v>
      </c>
      <c r="BG303" s="160">
        <f t="shared" ref="BG303:BG312" si="6">IF(N303="zákl. přenesená",J303,0)</f>
        <v>0</v>
      </c>
      <c r="BH303" s="160">
        <f t="shared" ref="BH303:BH312" si="7">IF(N303="sníž. přenesená",J303,0)</f>
        <v>0</v>
      </c>
      <c r="BI303" s="160">
        <f t="shared" ref="BI303:BI312" si="8">IF(N303="nulová",J303,0)</f>
        <v>0</v>
      </c>
      <c r="BJ303" s="18" t="s">
        <v>78</v>
      </c>
      <c r="BK303" s="160">
        <f t="shared" ref="BK303:BK312" si="9">ROUND(I303*H303,2)</f>
        <v>0</v>
      </c>
      <c r="BL303" s="18" t="s">
        <v>218</v>
      </c>
      <c r="BM303" s="159" t="s">
        <v>2202</v>
      </c>
    </row>
    <row r="304" spans="1:65" s="2" customFormat="1" ht="24.2" customHeight="1">
      <c r="A304" s="30"/>
      <c r="B304" s="147"/>
      <c r="C304" s="182" t="s">
        <v>476</v>
      </c>
      <c r="D304" s="182" t="s">
        <v>311</v>
      </c>
      <c r="E304" s="183" t="s">
        <v>1880</v>
      </c>
      <c r="F304" s="184" t="s">
        <v>1881</v>
      </c>
      <c r="G304" s="185" t="s">
        <v>249</v>
      </c>
      <c r="H304" s="186">
        <v>54.302999999999997</v>
      </c>
      <c r="I304" s="187"/>
      <c r="J304" s="187">
        <f t="shared" si="0"/>
        <v>0</v>
      </c>
      <c r="K304" s="188"/>
      <c r="L304" s="189"/>
      <c r="M304" s="190" t="s">
        <v>1</v>
      </c>
      <c r="N304" s="191" t="s">
        <v>36</v>
      </c>
      <c r="O304" s="157">
        <v>0</v>
      </c>
      <c r="P304" s="157">
        <f t="shared" si="1"/>
        <v>0</v>
      </c>
      <c r="Q304" s="157">
        <v>2.1199999999999999E-3</v>
      </c>
      <c r="R304" s="157">
        <f t="shared" si="2"/>
        <v>0.11512235999999999</v>
      </c>
      <c r="S304" s="157">
        <v>0</v>
      </c>
      <c r="T304" s="158">
        <f t="shared" si="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252</v>
      </c>
      <c r="AT304" s="159" t="s">
        <v>311</v>
      </c>
      <c r="AU304" s="159" t="s">
        <v>80</v>
      </c>
      <c r="AY304" s="18" t="s">
        <v>212</v>
      </c>
      <c r="BE304" s="160">
        <f t="shared" si="4"/>
        <v>0</v>
      </c>
      <c r="BF304" s="160">
        <f t="shared" si="5"/>
        <v>0</v>
      </c>
      <c r="BG304" s="160">
        <f t="shared" si="6"/>
        <v>0</v>
      </c>
      <c r="BH304" s="160">
        <f t="shared" si="7"/>
        <v>0</v>
      </c>
      <c r="BI304" s="160">
        <f t="shared" si="8"/>
        <v>0</v>
      </c>
      <c r="BJ304" s="18" t="s">
        <v>78</v>
      </c>
      <c r="BK304" s="160">
        <f t="shared" si="9"/>
        <v>0</v>
      </c>
      <c r="BL304" s="18" t="s">
        <v>218</v>
      </c>
      <c r="BM304" s="159" t="s">
        <v>2203</v>
      </c>
    </row>
    <row r="305" spans="1:65" s="2" customFormat="1" ht="37.9" customHeight="1">
      <c r="A305" s="30"/>
      <c r="B305" s="147"/>
      <c r="C305" s="148" t="s">
        <v>480</v>
      </c>
      <c r="D305" s="148" t="s">
        <v>214</v>
      </c>
      <c r="E305" s="149" t="s">
        <v>2040</v>
      </c>
      <c r="F305" s="150" t="s">
        <v>2041</v>
      </c>
      <c r="G305" s="151" t="s">
        <v>364</v>
      </c>
      <c r="H305" s="152">
        <v>6</v>
      </c>
      <c r="I305" s="153"/>
      <c r="J305" s="153">
        <f t="shared" si="0"/>
        <v>0</v>
      </c>
      <c r="K305" s="154"/>
      <c r="L305" s="31"/>
      <c r="M305" s="155" t="s">
        <v>1</v>
      </c>
      <c r="N305" s="156" t="s">
        <v>36</v>
      </c>
      <c r="O305" s="157">
        <v>1.105</v>
      </c>
      <c r="P305" s="157">
        <f t="shared" si="1"/>
        <v>6.63</v>
      </c>
      <c r="Q305" s="157">
        <v>0</v>
      </c>
      <c r="R305" s="157">
        <f t="shared" si="2"/>
        <v>0</v>
      </c>
      <c r="S305" s="157">
        <v>0</v>
      </c>
      <c r="T305" s="158">
        <f t="shared" si="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9" t="s">
        <v>218</v>
      </c>
      <c r="AT305" s="159" t="s">
        <v>214</v>
      </c>
      <c r="AU305" s="159" t="s">
        <v>80</v>
      </c>
      <c r="AY305" s="18" t="s">
        <v>212</v>
      </c>
      <c r="BE305" s="160">
        <f t="shared" si="4"/>
        <v>0</v>
      </c>
      <c r="BF305" s="160">
        <f t="shared" si="5"/>
        <v>0</v>
      </c>
      <c r="BG305" s="160">
        <f t="shared" si="6"/>
        <v>0</v>
      </c>
      <c r="BH305" s="160">
        <f t="shared" si="7"/>
        <v>0</v>
      </c>
      <c r="BI305" s="160">
        <f t="shared" si="8"/>
        <v>0</v>
      </c>
      <c r="BJ305" s="18" t="s">
        <v>78</v>
      </c>
      <c r="BK305" s="160">
        <f t="shared" si="9"/>
        <v>0</v>
      </c>
      <c r="BL305" s="18" t="s">
        <v>218</v>
      </c>
      <c r="BM305" s="159" t="s">
        <v>2042</v>
      </c>
    </row>
    <row r="306" spans="1:65" s="2" customFormat="1" ht="16.5" customHeight="1">
      <c r="A306" s="30"/>
      <c r="B306" s="147"/>
      <c r="C306" s="182" t="s">
        <v>484</v>
      </c>
      <c r="D306" s="182" t="s">
        <v>311</v>
      </c>
      <c r="E306" s="183" t="s">
        <v>2204</v>
      </c>
      <c r="F306" s="184" t="s">
        <v>2205</v>
      </c>
      <c r="G306" s="185" t="s">
        <v>364</v>
      </c>
      <c r="H306" s="186">
        <v>3</v>
      </c>
      <c r="I306" s="187"/>
      <c r="J306" s="187">
        <f t="shared" si="0"/>
        <v>0</v>
      </c>
      <c r="K306" s="188"/>
      <c r="L306" s="189"/>
      <c r="M306" s="190" t="s">
        <v>1</v>
      </c>
      <c r="N306" s="191" t="s">
        <v>36</v>
      </c>
      <c r="O306" s="157">
        <v>0</v>
      </c>
      <c r="P306" s="157">
        <f t="shared" si="1"/>
        <v>0</v>
      </c>
      <c r="Q306" s="157">
        <v>4.8000000000000001E-4</v>
      </c>
      <c r="R306" s="157">
        <f t="shared" si="2"/>
        <v>1.4400000000000001E-3</v>
      </c>
      <c r="S306" s="157">
        <v>0</v>
      </c>
      <c r="T306" s="158">
        <f t="shared" si="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252</v>
      </c>
      <c r="AT306" s="159" t="s">
        <v>311</v>
      </c>
      <c r="AU306" s="159" t="s">
        <v>80</v>
      </c>
      <c r="AY306" s="18" t="s">
        <v>212</v>
      </c>
      <c r="BE306" s="160">
        <f t="shared" si="4"/>
        <v>0</v>
      </c>
      <c r="BF306" s="160">
        <f t="shared" si="5"/>
        <v>0</v>
      </c>
      <c r="BG306" s="160">
        <f t="shared" si="6"/>
        <v>0</v>
      </c>
      <c r="BH306" s="160">
        <f t="shared" si="7"/>
        <v>0</v>
      </c>
      <c r="BI306" s="160">
        <f t="shared" si="8"/>
        <v>0</v>
      </c>
      <c r="BJ306" s="18" t="s">
        <v>78</v>
      </c>
      <c r="BK306" s="160">
        <f t="shared" si="9"/>
        <v>0</v>
      </c>
      <c r="BL306" s="18" t="s">
        <v>218</v>
      </c>
      <c r="BM306" s="159" t="s">
        <v>2206</v>
      </c>
    </row>
    <row r="307" spans="1:65" s="2" customFormat="1" ht="24.2" customHeight="1">
      <c r="A307" s="30"/>
      <c r="B307" s="147"/>
      <c r="C307" s="182" t="s">
        <v>488</v>
      </c>
      <c r="D307" s="182" t="s">
        <v>311</v>
      </c>
      <c r="E307" s="183" t="s">
        <v>2207</v>
      </c>
      <c r="F307" s="184" t="s">
        <v>2208</v>
      </c>
      <c r="G307" s="185" t="s">
        <v>364</v>
      </c>
      <c r="H307" s="186">
        <v>3</v>
      </c>
      <c r="I307" s="187"/>
      <c r="J307" s="187">
        <f t="shared" si="0"/>
        <v>0</v>
      </c>
      <c r="K307" s="188"/>
      <c r="L307" s="189"/>
      <c r="M307" s="190" t="s">
        <v>1</v>
      </c>
      <c r="N307" s="191" t="s">
        <v>36</v>
      </c>
      <c r="O307" s="157">
        <v>0</v>
      </c>
      <c r="P307" s="157">
        <f t="shared" si="1"/>
        <v>0</v>
      </c>
      <c r="Q307" s="157">
        <v>1.39E-3</v>
      </c>
      <c r="R307" s="157">
        <f t="shared" si="2"/>
        <v>4.1700000000000001E-3</v>
      </c>
      <c r="S307" s="157">
        <v>0</v>
      </c>
      <c r="T307" s="158">
        <f t="shared" si="3"/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252</v>
      </c>
      <c r="AT307" s="159" t="s">
        <v>311</v>
      </c>
      <c r="AU307" s="159" t="s">
        <v>80</v>
      </c>
      <c r="AY307" s="18" t="s">
        <v>212</v>
      </c>
      <c r="BE307" s="160">
        <f t="shared" si="4"/>
        <v>0</v>
      </c>
      <c r="BF307" s="160">
        <f t="shared" si="5"/>
        <v>0</v>
      </c>
      <c r="BG307" s="160">
        <f t="shared" si="6"/>
        <v>0</v>
      </c>
      <c r="BH307" s="160">
        <f t="shared" si="7"/>
        <v>0</v>
      </c>
      <c r="BI307" s="160">
        <f t="shared" si="8"/>
        <v>0</v>
      </c>
      <c r="BJ307" s="18" t="s">
        <v>78</v>
      </c>
      <c r="BK307" s="160">
        <f t="shared" si="9"/>
        <v>0</v>
      </c>
      <c r="BL307" s="18" t="s">
        <v>218</v>
      </c>
      <c r="BM307" s="159" t="s">
        <v>2209</v>
      </c>
    </row>
    <row r="308" spans="1:65" s="2" customFormat="1" ht="44.25" customHeight="1">
      <c r="A308" s="30"/>
      <c r="B308" s="147"/>
      <c r="C308" s="148" t="s">
        <v>492</v>
      </c>
      <c r="D308" s="148" t="s">
        <v>214</v>
      </c>
      <c r="E308" s="149" t="s">
        <v>1893</v>
      </c>
      <c r="F308" s="150" t="s">
        <v>1894</v>
      </c>
      <c r="G308" s="151" t="s">
        <v>364</v>
      </c>
      <c r="H308" s="152">
        <v>1</v>
      </c>
      <c r="I308" s="153"/>
      <c r="J308" s="153">
        <f t="shared" si="0"/>
        <v>0</v>
      </c>
      <c r="K308" s="154"/>
      <c r="L308" s="31"/>
      <c r="M308" s="155" t="s">
        <v>1</v>
      </c>
      <c r="N308" s="156" t="s">
        <v>36</v>
      </c>
      <c r="O308" s="157">
        <v>1.0589999999999999</v>
      </c>
      <c r="P308" s="157">
        <f t="shared" si="1"/>
        <v>1.0589999999999999</v>
      </c>
      <c r="Q308" s="157">
        <v>0</v>
      </c>
      <c r="R308" s="157">
        <f t="shared" si="2"/>
        <v>0</v>
      </c>
      <c r="S308" s="157">
        <v>0</v>
      </c>
      <c r="T308" s="158">
        <f t="shared" si="3"/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218</v>
      </c>
      <c r="AT308" s="159" t="s">
        <v>214</v>
      </c>
      <c r="AU308" s="159" t="s">
        <v>80</v>
      </c>
      <c r="AY308" s="18" t="s">
        <v>212</v>
      </c>
      <c r="BE308" s="160">
        <f t="shared" si="4"/>
        <v>0</v>
      </c>
      <c r="BF308" s="160">
        <f t="shared" si="5"/>
        <v>0</v>
      </c>
      <c r="BG308" s="160">
        <f t="shared" si="6"/>
        <v>0</v>
      </c>
      <c r="BH308" s="160">
        <f t="shared" si="7"/>
        <v>0</v>
      </c>
      <c r="BI308" s="160">
        <f t="shared" si="8"/>
        <v>0</v>
      </c>
      <c r="BJ308" s="18" t="s">
        <v>78</v>
      </c>
      <c r="BK308" s="160">
        <f t="shared" si="9"/>
        <v>0</v>
      </c>
      <c r="BL308" s="18" t="s">
        <v>218</v>
      </c>
      <c r="BM308" s="159" t="s">
        <v>2210</v>
      </c>
    </row>
    <row r="309" spans="1:65" s="2" customFormat="1" ht="24.2" customHeight="1">
      <c r="A309" s="30"/>
      <c r="B309" s="147"/>
      <c r="C309" s="182" t="s">
        <v>496</v>
      </c>
      <c r="D309" s="182" t="s">
        <v>311</v>
      </c>
      <c r="E309" s="183" t="s">
        <v>2211</v>
      </c>
      <c r="F309" s="184" t="s">
        <v>2056</v>
      </c>
      <c r="G309" s="185" t="s">
        <v>364</v>
      </c>
      <c r="H309" s="186">
        <v>1</v>
      </c>
      <c r="I309" s="187"/>
      <c r="J309" s="187">
        <f t="shared" si="0"/>
        <v>0</v>
      </c>
      <c r="K309" s="188"/>
      <c r="L309" s="189"/>
      <c r="M309" s="190" t="s">
        <v>1</v>
      </c>
      <c r="N309" s="191" t="s">
        <v>36</v>
      </c>
      <c r="O309" s="157">
        <v>0</v>
      </c>
      <c r="P309" s="157">
        <f t="shared" si="1"/>
        <v>0</v>
      </c>
      <c r="Q309" s="157">
        <v>4.2999999999999999E-4</v>
      </c>
      <c r="R309" s="157">
        <f t="shared" si="2"/>
        <v>4.2999999999999999E-4</v>
      </c>
      <c r="S309" s="157">
        <v>0</v>
      </c>
      <c r="T309" s="158">
        <f t="shared" si="3"/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252</v>
      </c>
      <c r="AT309" s="159" t="s">
        <v>311</v>
      </c>
      <c r="AU309" s="159" t="s">
        <v>80</v>
      </c>
      <c r="AY309" s="18" t="s">
        <v>212</v>
      </c>
      <c r="BE309" s="160">
        <f t="shared" si="4"/>
        <v>0</v>
      </c>
      <c r="BF309" s="160">
        <f t="shared" si="5"/>
        <v>0</v>
      </c>
      <c r="BG309" s="160">
        <f t="shared" si="6"/>
        <v>0</v>
      </c>
      <c r="BH309" s="160">
        <f t="shared" si="7"/>
        <v>0</v>
      </c>
      <c r="BI309" s="160">
        <f t="shared" si="8"/>
        <v>0</v>
      </c>
      <c r="BJ309" s="18" t="s">
        <v>78</v>
      </c>
      <c r="BK309" s="160">
        <f t="shared" si="9"/>
        <v>0</v>
      </c>
      <c r="BL309" s="18" t="s">
        <v>218</v>
      </c>
      <c r="BM309" s="159" t="s">
        <v>2212</v>
      </c>
    </row>
    <row r="310" spans="1:65" s="2" customFormat="1" ht="16.5" customHeight="1">
      <c r="A310" s="30"/>
      <c r="B310" s="147"/>
      <c r="C310" s="182" t="s">
        <v>501</v>
      </c>
      <c r="D310" s="182" t="s">
        <v>311</v>
      </c>
      <c r="E310" s="183" t="s">
        <v>1900</v>
      </c>
      <c r="F310" s="184" t="s">
        <v>1901</v>
      </c>
      <c r="G310" s="185" t="s">
        <v>364</v>
      </c>
      <c r="H310" s="186">
        <v>1</v>
      </c>
      <c r="I310" s="187"/>
      <c r="J310" s="187">
        <f t="shared" si="0"/>
        <v>0</v>
      </c>
      <c r="K310" s="188"/>
      <c r="L310" s="189"/>
      <c r="M310" s="190" t="s">
        <v>1</v>
      </c>
      <c r="N310" s="191" t="s">
        <v>36</v>
      </c>
      <c r="O310" s="157">
        <v>0</v>
      </c>
      <c r="P310" s="157">
        <f t="shared" si="1"/>
        <v>0</v>
      </c>
      <c r="Q310" s="157">
        <v>6.9999999999999999E-4</v>
      </c>
      <c r="R310" s="157">
        <f t="shared" si="2"/>
        <v>6.9999999999999999E-4</v>
      </c>
      <c r="S310" s="157">
        <v>0</v>
      </c>
      <c r="T310" s="158">
        <f t="shared" si="3"/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252</v>
      </c>
      <c r="AT310" s="159" t="s">
        <v>311</v>
      </c>
      <c r="AU310" s="159" t="s">
        <v>80</v>
      </c>
      <c r="AY310" s="18" t="s">
        <v>212</v>
      </c>
      <c r="BE310" s="160">
        <f t="shared" si="4"/>
        <v>0</v>
      </c>
      <c r="BF310" s="160">
        <f t="shared" si="5"/>
        <v>0</v>
      </c>
      <c r="BG310" s="160">
        <f t="shared" si="6"/>
        <v>0</v>
      </c>
      <c r="BH310" s="160">
        <f t="shared" si="7"/>
        <v>0</v>
      </c>
      <c r="BI310" s="160">
        <f t="shared" si="8"/>
        <v>0</v>
      </c>
      <c r="BJ310" s="18" t="s">
        <v>78</v>
      </c>
      <c r="BK310" s="160">
        <f t="shared" si="9"/>
        <v>0</v>
      </c>
      <c r="BL310" s="18" t="s">
        <v>218</v>
      </c>
      <c r="BM310" s="159" t="s">
        <v>2213</v>
      </c>
    </row>
    <row r="311" spans="1:65" s="2" customFormat="1" ht="24.2" customHeight="1">
      <c r="A311" s="30"/>
      <c r="B311" s="147"/>
      <c r="C311" s="148" t="s">
        <v>505</v>
      </c>
      <c r="D311" s="148" t="s">
        <v>214</v>
      </c>
      <c r="E311" s="149" t="s">
        <v>929</v>
      </c>
      <c r="F311" s="150" t="s">
        <v>930</v>
      </c>
      <c r="G311" s="151" t="s">
        <v>364</v>
      </c>
      <c r="H311" s="152">
        <v>2</v>
      </c>
      <c r="I311" s="153"/>
      <c r="J311" s="153">
        <f t="shared" si="0"/>
        <v>0</v>
      </c>
      <c r="K311" s="154"/>
      <c r="L311" s="31"/>
      <c r="M311" s="155" t="s">
        <v>1</v>
      </c>
      <c r="N311" s="156" t="s">
        <v>36</v>
      </c>
      <c r="O311" s="157">
        <v>10.3</v>
      </c>
      <c r="P311" s="157">
        <f t="shared" si="1"/>
        <v>20.6</v>
      </c>
      <c r="Q311" s="157">
        <v>0.45937</v>
      </c>
      <c r="R311" s="157">
        <f t="shared" si="2"/>
        <v>0.91874</v>
      </c>
      <c r="S311" s="157">
        <v>0</v>
      </c>
      <c r="T311" s="158">
        <f t="shared" si="3"/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 t="shared" si="4"/>
        <v>0</v>
      </c>
      <c r="BF311" s="160">
        <f t="shared" si="5"/>
        <v>0</v>
      </c>
      <c r="BG311" s="160">
        <f t="shared" si="6"/>
        <v>0</v>
      </c>
      <c r="BH311" s="160">
        <f t="shared" si="7"/>
        <v>0</v>
      </c>
      <c r="BI311" s="160">
        <f t="shared" si="8"/>
        <v>0</v>
      </c>
      <c r="BJ311" s="18" t="s">
        <v>78</v>
      </c>
      <c r="BK311" s="160">
        <f t="shared" si="9"/>
        <v>0</v>
      </c>
      <c r="BL311" s="18" t="s">
        <v>218</v>
      </c>
      <c r="BM311" s="159" t="s">
        <v>1922</v>
      </c>
    </row>
    <row r="312" spans="1:65" s="2" customFormat="1" ht="16.5" customHeight="1">
      <c r="A312" s="30"/>
      <c r="B312" s="147"/>
      <c r="C312" s="148" t="s">
        <v>510</v>
      </c>
      <c r="D312" s="148" t="s">
        <v>214</v>
      </c>
      <c r="E312" s="149" t="s">
        <v>933</v>
      </c>
      <c r="F312" s="150" t="s">
        <v>934</v>
      </c>
      <c r="G312" s="151" t="s">
        <v>249</v>
      </c>
      <c r="H312" s="152">
        <v>64.2</v>
      </c>
      <c r="I312" s="153"/>
      <c r="J312" s="153">
        <f t="shared" si="0"/>
        <v>0</v>
      </c>
      <c r="K312" s="154"/>
      <c r="L312" s="31"/>
      <c r="M312" s="155" t="s">
        <v>1</v>
      </c>
      <c r="N312" s="156" t="s">
        <v>36</v>
      </c>
      <c r="O312" s="157">
        <v>5.3999999999999999E-2</v>
      </c>
      <c r="P312" s="157">
        <f t="shared" si="1"/>
        <v>3.4668000000000001</v>
      </c>
      <c r="Q312" s="157">
        <v>1.9000000000000001E-4</v>
      </c>
      <c r="R312" s="157">
        <f t="shared" si="2"/>
        <v>1.2198000000000001E-2</v>
      </c>
      <c r="S312" s="157">
        <v>0</v>
      </c>
      <c r="T312" s="158">
        <f t="shared" si="3"/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218</v>
      </c>
      <c r="AT312" s="159" t="s">
        <v>214</v>
      </c>
      <c r="AU312" s="159" t="s">
        <v>80</v>
      </c>
      <c r="AY312" s="18" t="s">
        <v>212</v>
      </c>
      <c r="BE312" s="160">
        <f t="shared" si="4"/>
        <v>0</v>
      </c>
      <c r="BF312" s="160">
        <f t="shared" si="5"/>
        <v>0</v>
      </c>
      <c r="BG312" s="160">
        <f t="shared" si="6"/>
        <v>0</v>
      </c>
      <c r="BH312" s="160">
        <f t="shared" si="7"/>
        <v>0</v>
      </c>
      <c r="BI312" s="160">
        <f t="shared" si="8"/>
        <v>0</v>
      </c>
      <c r="BJ312" s="18" t="s">
        <v>78</v>
      </c>
      <c r="BK312" s="160">
        <f t="shared" si="9"/>
        <v>0</v>
      </c>
      <c r="BL312" s="18" t="s">
        <v>218</v>
      </c>
      <c r="BM312" s="159" t="s">
        <v>1928</v>
      </c>
    </row>
    <row r="313" spans="1:65" s="14" customFormat="1">
      <c r="B313" s="168"/>
      <c r="D313" s="162" t="s">
        <v>220</v>
      </c>
      <c r="F313" s="170" t="s">
        <v>2214</v>
      </c>
      <c r="H313" s="171">
        <v>64.2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3</v>
      </c>
      <c r="AX313" s="14" t="s">
        <v>78</v>
      </c>
      <c r="AY313" s="169" t="s">
        <v>212</v>
      </c>
    </row>
    <row r="314" spans="1:65" s="2" customFormat="1" ht="21.75" customHeight="1">
      <c r="A314" s="30"/>
      <c r="B314" s="147"/>
      <c r="C314" s="148" t="s">
        <v>516</v>
      </c>
      <c r="D314" s="148" t="s">
        <v>214</v>
      </c>
      <c r="E314" s="149" t="s">
        <v>473</v>
      </c>
      <c r="F314" s="150" t="s">
        <v>474</v>
      </c>
      <c r="G314" s="151" t="s">
        <v>249</v>
      </c>
      <c r="H314" s="152">
        <v>14.9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2.3E-2</v>
      </c>
      <c r="P314" s="157">
        <f>O314*H314</f>
        <v>0.3427</v>
      </c>
      <c r="Q314" s="157">
        <v>6.9999999999999994E-5</v>
      </c>
      <c r="R314" s="157">
        <f>Q314*H314</f>
        <v>1.0429999999999999E-3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218</v>
      </c>
      <c r="BM314" s="159" t="s">
        <v>475</v>
      </c>
    </row>
    <row r="315" spans="1:65" s="2" customFormat="1" ht="16.5" customHeight="1">
      <c r="A315" s="30"/>
      <c r="B315" s="147"/>
      <c r="C315" s="148" t="s">
        <v>522</v>
      </c>
      <c r="D315" s="148" t="s">
        <v>214</v>
      </c>
      <c r="E315" s="149" t="s">
        <v>1930</v>
      </c>
      <c r="F315" s="150" t="s">
        <v>1931</v>
      </c>
      <c r="G315" s="151" t="s">
        <v>249</v>
      </c>
      <c r="H315" s="152">
        <v>53.5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4.3999999999999997E-2</v>
      </c>
      <c r="P315" s="157">
        <f>O315*H315</f>
        <v>2.3539999999999996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1932</v>
      </c>
    </row>
    <row r="316" spans="1:65" s="12" customFormat="1" ht="22.9" customHeight="1">
      <c r="B316" s="135"/>
      <c r="D316" s="136" t="s">
        <v>70</v>
      </c>
      <c r="E316" s="145" t="s">
        <v>257</v>
      </c>
      <c r="F316" s="145" t="s">
        <v>500</v>
      </c>
      <c r="J316" s="146">
        <f>BK316</f>
        <v>0</v>
      </c>
      <c r="L316" s="135"/>
      <c r="M316" s="139"/>
      <c r="N316" s="140"/>
      <c r="O316" s="140"/>
      <c r="P316" s="141">
        <f>SUM(P317:P323)</f>
        <v>17.060000000000002</v>
      </c>
      <c r="Q316" s="140"/>
      <c r="R316" s="141">
        <f>SUM(R317:R323)</f>
        <v>6.0000000000000006E-4</v>
      </c>
      <c r="S316" s="140"/>
      <c r="T316" s="142">
        <f>SUM(T317:T323)</f>
        <v>0</v>
      </c>
      <c r="AR316" s="136" t="s">
        <v>78</v>
      </c>
      <c r="AT316" s="143" t="s">
        <v>70</v>
      </c>
      <c r="AU316" s="143" t="s">
        <v>78</v>
      </c>
      <c r="AY316" s="136" t="s">
        <v>212</v>
      </c>
      <c r="BK316" s="144">
        <f>SUM(BK317:BK323)</f>
        <v>0</v>
      </c>
    </row>
    <row r="317" spans="1:65" s="2" customFormat="1" ht="37.9" customHeight="1">
      <c r="A317" s="30"/>
      <c r="B317" s="147"/>
      <c r="C317" s="148" t="s">
        <v>526</v>
      </c>
      <c r="D317" s="148" t="s">
        <v>214</v>
      </c>
      <c r="E317" s="149" t="s">
        <v>502</v>
      </c>
      <c r="F317" s="150" t="s">
        <v>503</v>
      </c>
      <c r="G317" s="151" t="s">
        <v>249</v>
      </c>
      <c r="H317" s="152">
        <v>24</v>
      </c>
      <c r="I317" s="153"/>
      <c r="J317" s="153">
        <f>ROUND(I317*H317,2)</f>
        <v>0</v>
      </c>
      <c r="K317" s="154"/>
      <c r="L317" s="31"/>
      <c r="M317" s="155" t="s">
        <v>1</v>
      </c>
      <c r="N317" s="156" t="s">
        <v>36</v>
      </c>
      <c r="O317" s="157">
        <v>0.13900000000000001</v>
      </c>
      <c r="P317" s="157">
        <f>O317*H317</f>
        <v>3.3360000000000003</v>
      </c>
      <c r="Q317" s="157">
        <v>0</v>
      </c>
      <c r="R317" s="157">
        <f>Q317*H317</f>
        <v>0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218</v>
      </c>
      <c r="AT317" s="159" t="s">
        <v>214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504</v>
      </c>
    </row>
    <row r="318" spans="1:65" s="14" customFormat="1">
      <c r="B318" s="168"/>
      <c r="D318" s="162" t="s">
        <v>220</v>
      </c>
      <c r="E318" s="169" t="s">
        <v>1</v>
      </c>
      <c r="F318" s="170" t="s">
        <v>2200</v>
      </c>
      <c r="H318" s="171">
        <v>12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71</v>
      </c>
      <c r="AY318" s="169" t="s">
        <v>212</v>
      </c>
    </row>
    <row r="319" spans="1:65" s="14" customFormat="1">
      <c r="B319" s="168"/>
      <c r="D319" s="162" t="s">
        <v>220</v>
      </c>
      <c r="E319" s="169" t="s">
        <v>1</v>
      </c>
      <c r="F319" s="170" t="s">
        <v>2201</v>
      </c>
      <c r="H319" s="171">
        <v>12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71</v>
      </c>
      <c r="AY319" s="169" t="s">
        <v>212</v>
      </c>
    </row>
    <row r="320" spans="1:65" s="15" customFormat="1">
      <c r="B320" s="175"/>
      <c r="D320" s="162" t="s">
        <v>220</v>
      </c>
      <c r="E320" s="176" t="s">
        <v>1</v>
      </c>
      <c r="F320" s="177" t="s">
        <v>233</v>
      </c>
      <c r="H320" s="178">
        <v>24</v>
      </c>
      <c r="L320" s="175"/>
      <c r="M320" s="179"/>
      <c r="N320" s="180"/>
      <c r="O320" s="180"/>
      <c r="P320" s="180"/>
      <c r="Q320" s="180"/>
      <c r="R320" s="180"/>
      <c r="S320" s="180"/>
      <c r="T320" s="181"/>
      <c r="AT320" s="176" t="s">
        <v>220</v>
      </c>
      <c r="AU320" s="176" t="s">
        <v>80</v>
      </c>
      <c r="AV320" s="15" t="s">
        <v>218</v>
      </c>
      <c r="AW320" s="15" t="s">
        <v>27</v>
      </c>
      <c r="AX320" s="15" t="s">
        <v>78</v>
      </c>
      <c r="AY320" s="176" t="s">
        <v>212</v>
      </c>
    </row>
    <row r="321" spans="1:65" s="2" customFormat="1" ht="24.2" customHeight="1">
      <c r="A321" s="30"/>
      <c r="B321" s="147"/>
      <c r="C321" s="148" t="s">
        <v>531</v>
      </c>
      <c r="D321" s="148" t="s">
        <v>214</v>
      </c>
      <c r="E321" s="149" t="s">
        <v>506</v>
      </c>
      <c r="F321" s="150" t="s">
        <v>507</v>
      </c>
      <c r="G321" s="151" t="s">
        <v>249</v>
      </c>
      <c r="H321" s="152">
        <v>24</v>
      </c>
      <c r="I321" s="153"/>
      <c r="J321" s="153">
        <f>ROUND(I321*H321,2)</f>
        <v>0</v>
      </c>
      <c r="K321" s="154"/>
      <c r="L321" s="31"/>
      <c r="M321" s="155" t="s">
        <v>1</v>
      </c>
      <c r="N321" s="156" t="s">
        <v>36</v>
      </c>
      <c r="O321" s="157">
        <v>0.19600000000000001</v>
      </c>
      <c r="P321" s="157">
        <f>O321*H321</f>
        <v>4.7040000000000006</v>
      </c>
      <c r="Q321" s="157">
        <v>0</v>
      </c>
      <c r="R321" s="157">
        <f>Q321*H321</f>
        <v>0</v>
      </c>
      <c r="S321" s="157">
        <v>0</v>
      </c>
      <c r="T321" s="158">
        <f>S321*H321</f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>IF(N321="základní",J321,0)</f>
        <v>0</v>
      </c>
      <c r="BF321" s="160">
        <f>IF(N321="snížená",J321,0)</f>
        <v>0</v>
      </c>
      <c r="BG321" s="160">
        <f>IF(N321="zákl. přenesená",J321,0)</f>
        <v>0</v>
      </c>
      <c r="BH321" s="160">
        <f>IF(N321="sníž. přenesená",J321,0)</f>
        <v>0</v>
      </c>
      <c r="BI321" s="160">
        <f>IF(N321="nulová",J321,0)</f>
        <v>0</v>
      </c>
      <c r="BJ321" s="18" t="s">
        <v>78</v>
      </c>
      <c r="BK321" s="160">
        <f>ROUND(I321*H321,2)</f>
        <v>0</v>
      </c>
      <c r="BL321" s="18" t="s">
        <v>218</v>
      </c>
      <c r="BM321" s="159" t="s">
        <v>508</v>
      </c>
    </row>
    <row r="322" spans="1:65" s="2" customFormat="1" ht="24.2" customHeight="1">
      <c r="A322" s="30"/>
      <c r="B322" s="147"/>
      <c r="C322" s="148" t="s">
        <v>535</v>
      </c>
      <c r="D322" s="148" t="s">
        <v>214</v>
      </c>
      <c r="E322" s="149" t="s">
        <v>511</v>
      </c>
      <c r="F322" s="150" t="s">
        <v>512</v>
      </c>
      <c r="G322" s="151" t="s">
        <v>249</v>
      </c>
      <c r="H322" s="152">
        <v>20</v>
      </c>
      <c r="I322" s="153"/>
      <c r="J322" s="153">
        <f>ROUND(I322*H322,2)</f>
        <v>0</v>
      </c>
      <c r="K322" s="154"/>
      <c r="L322" s="31"/>
      <c r="M322" s="155" t="s">
        <v>1</v>
      </c>
      <c r="N322" s="156" t="s">
        <v>36</v>
      </c>
      <c r="O322" s="157">
        <v>0.45100000000000001</v>
      </c>
      <c r="P322" s="157">
        <f>O322*H322</f>
        <v>9.02</v>
      </c>
      <c r="Q322" s="157">
        <v>3.0000000000000001E-5</v>
      </c>
      <c r="R322" s="157">
        <f>Q322*H322</f>
        <v>6.0000000000000006E-4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218</v>
      </c>
      <c r="AT322" s="159" t="s">
        <v>214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513</v>
      </c>
    </row>
    <row r="323" spans="1:65" s="14" customFormat="1">
      <c r="B323" s="168"/>
      <c r="D323" s="162" t="s">
        <v>220</v>
      </c>
      <c r="E323" s="169" t="s">
        <v>1</v>
      </c>
      <c r="F323" s="170" t="s">
        <v>2215</v>
      </c>
      <c r="H323" s="171">
        <v>20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78</v>
      </c>
      <c r="AY323" s="169" t="s">
        <v>212</v>
      </c>
    </row>
    <row r="324" spans="1:65" s="12" customFormat="1" ht="22.9" customHeight="1">
      <c r="B324" s="135"/>
      <c r="D324" s="136" t="s">
        <v>70</v>
      </c>
      <c r="E324" s="145" t="s">
        <v>514</v>
      </c>
      <c r="F324" s="145" t="s">
        <v>515</v>
      </c>
      <c r="J324" s="146">
        <f>BK324</f>
        <v>0</v>
      </c>
      <c r="L324" s="135"/>
      <c r="M324" s="139"/>
      <c r="N324" s="140"/>
      <c r="O324" s="140"/>
      <c r="P324" s="141">
        <f>P325</f>
        <v>59.386479999999999</v>
      </c>
      <c r="Q324" s="140"/>
      <c r="R324" s="141">
        <f>R325</f>
        <v>0</v>
      </c>
      <c r="S324" s="140"/>
      <c r="T324" s="142">
        <f>T325</f>
        <v>0</v>
      </c>
      <c r="AR324" s="136" t="s">
        <v>78</v>
      </c>
      <c r="AT324" s="143" t="s">
        <v>70</v>
      </c>
      <c r="AU324" s="143" t="s">
        <v>78</v>
      </c>
      <c r="AY324" s="136" t="s">
        <v>212</v>
      </c>
      <c r="BK324" s="144">
        <f>BK325</f>
        <v>0</v>
      </c>
    </row>
    <row r="325" spans="1:65" s="2" customFormat="1" ht="49.15" customHeight="1">
      <c r="A325" s="30"/>
      <c r="B325" s="147"/>
      <c r="C325" s="148" t="s">
        <v>540</v>
      </c>
      <c r="D325" s="148" t="s">
        <v>214</v>
      </c>
      <c r="E325" s="149" t="s">
        <v>517</v>
      </c>
      <c r="F325" s="150" t="s">
        <v>518</v>
      </c>
      <c r="G325" s="151" t="s">
        <v>301</v>
      </c>
      <c r="H325" s="152">
        <v>40.125999999999998</v>
      </c>
      <c r="I325" s="153"/>
      <c r="J325" s="153">
        <f>ROUND(I325*H325,2)</f>
        <v>0</v>
      </c>
      <c r="K325" s="154"/>
      <c r="L325" s="31"/>
      <c r="M325" s="155" t="s">
        <v>1</v>
      </c>
      <c r="N325" s="156" t="s">
        <v>36</v>
      </c>
      <c r="O325" s="157">
        <v>1.48</v>
      </c>
      <c r="P325" s="157">
        <f>O325*H325</f>
        <v>59.386479999999999</v>
      </c>
      <c r="Q325" s="157">
        <v>0</v>
      </c>
      <c r="R325" s="157">
        <f>Q325*H325</f>
        <v>0</v>
      </c>
      <c r="S325" s="157">
        <v>0</v>
      </c>
      <c r="T325" s="158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218</v>
      </c>
      <c r="AT325" s="159" t="s">
        <v>214</v>
      </c>
      <c r="AU325" s="159" t="s">
        <v>80</v>
      </c>
      <c r="AY325" s="18" t="s">
        <v>212</v>
      </c>
      <c r="BE325" s="160">
        <f>IF(N325="základní",J325,0)</f>
        <v>0</v>
      </c>
      <c r="BF325" s="160">
        <f>IF(N325="snížená",J325,0)</f>
        <v>0</v>
      </c>
      <c r="BG325" s="160">
        <f>IF(N325="zákl. přenesená",J325,0)</f>
        <v>0</v>
      </c>
      <c r="BH325" s="160">
        <f>IF(N325="sníž. přenesená",J325,0)</f>
        <v>0</v>
      </c>
      <c r="BI325" s="160">
        <f>IF(N325="nulová",J325,0)</f>
        <v>0</v>
      </c>
      <c r="BJ325" s="18" t="s">
        <v>78</v>
      </c>
      <c r="BK325" s="160">
        <f>ROUND(I325*H325,2)</f>
        <v>0</v>
      </c>
      <c r="BL325" s="18" t="s">
        <v>218</v>
      </c>
      <c r="BM325" s="159" t="s">
        <v>519</v>
      </c>
    </row>
    <row r="326" spans="1:65" s="12" customFormat="1" ht="22.9" customHeight="1">
      <c r="B326" s="135"/>
      <c r="D326" s="136" t="s">
        <v>70</v>
      </c>
      <c r="E326" s="145" t="s">
        <v>520</v>
      </c>
      <c r="F326" s="145" t="s">
        <v>521</v>
      </c>
      <c r="J326" s="146">
        <f>BK326</f>
        <v>0</v>
      </c>
      <c r="L326" s="135"/>
      <c r="M326" s="139"/>
      <c r="N326" s="140"/>
      <c r="O326" s="140"/>
      <c r="P326" s="141">
        <f>SUM(P327:P336)</f>
        <v>4.0839870000000005</v>
      </c>
      <c r="Q326" s="140"/>
      <c r="R326" s="141">
        <f>SUM(R327:R336)</f>
        <v>0</v>
      </c>
      <c r="S326" s="140"/>
      <c r="T326" s="142">
        <f>SUM(T327:T336)</f>
        <v>0</v>
      </c>
      <c r="AR326" s="136" t="s">
        <v>78</v>
      </c>
      <c r="AT326" s="143" t="s">
        <v>70</v>
      </c>
      <c r="AU326" s="143" t="s">
        <v>78</v>
      </c>
      <c r="AY326" s="136" t="s">
        <v>212</v>
      </c>
      <c r="BK326" s="144">
        <f>SUM(BK327:BK336)</f>
        <v>0</v>
      </c>
    </row>
    <row r="327" spans="1:65" s="2" customFormat="1" ht="37.9" customHeight="1">
      <c r="A327" s="30"/>
      <c r="B327" s="147"/>
      <c r="C327" s="148" t="s">
        <v>545</v>
      </c>
      <c r="D327" s="148" t="s">
        <v>214</v>
      </c>
      <c r="E327" s="149" t="s">
        <v>523</v>
      </c>
      <c r="F327" s="150" t="s">
        <v>524</v>
      </c>
      <c r="G327" s="151" t="s">
        <v>301</v>
      </c>
      <c r="H327" s="152">
        <v>15.891</v>
      </c>
      <c r="I327" s="153"/>
      <c r="J327" s="153">
        <f>ROUND(I327*H327,2)</f>
        <v>0</v>
      </c>
      <c r="K327" s="154"/>
      <c r="L327" s="31"/>
      <c r="M327" s="155" t="s">
        <v>1</v>
      </c>
      <c r="N327" s="156" t="s">
        <v>36</v>
      </c>
      <c r="O327" s="157">
        <v>0.03</v>
      </c>
      <c r="P327" s="157">
        <f>O327*H327</f>
        <v>0.47672999999999999</v>
      </c>
      <c r="Q327" s="157">
        <v>0</v>
      </c>
      <c r="R327" s="157">
        <f>Q327*H327</f>
        <v>0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218</v>
      </c>
      <c r="AT327" s="159" t="s">
        <v>214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525</v>
      </c>
    </row>
    <row r="328" spans="1:65" s="2" customFormat="1" ht="37.9" customHeight="1">
      <c r="A328" s="30"/>
      <c r="B328" s="147"/>
      <c r="C328" s="148" t="s">
        <v>805</v>
      </c>
      <c r="D328" s="148" t="s">
        <v>214</v>
      </c>
      <c r="E328" s="149" t="s">
        <v>527</v>
      </c>
      <c r="F328" s="150" t="s">
        <v>528</v>
      </c>
      <c r="G328" s="151" t="s">
        <v>301</v>
      </c>
      <c r="H328" s="152">
        <v>540.29399999999998</v>
      </c>
      <c r="I328" s="153"/>
      <c r="J328" s="153">
        <f>ROUND(I328*H328,2)</f>
        <v>0</v>
      </c>
      <c r="K328" s="154"/>
      <c r="L328" s="31"/>
      <c r="M328" s="155" t="s">
        <v>1</v>
      </c>
      <c r="N328" s="156" t="s">
        <v>36</v>
      </c>
      <c r="O328" s="157">
        <v>2E-3</v>
      </c>
      <c r="P328" s="157">
        <f>O328*H328</f>
        <v>1.0805879999999999</v>
      </c>
      <c r="Q328" s="157">
        <v>0</v>
      </c>
      <c r="R328" s="157">
        <f>Q328*H328</f>
        <v>0</v>
      </c>
      <c r="S328" s="157">
        <v>0</v>
      </c>
      <c r="T328" s="158">
        <f>S328*H328</f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218</v>
      </c>
      <c r="AT328" s="159" t="s">
        <v>214</v>
      </c>
      <c r="AU328" s="159" t="s">
        <v>80</v>
      </c>
      <c r="AY328" s="18" t="s">
        <v>212</v>
      </c>
      <c r="BE328" s="160">
        <f>IF(N328="základní",J328,0)</f>
        <v>0</v>
      </c>
      <c r="BF328" s="160">
        <f>IF(N328="snížená",J328,0)</f>
        <v>0</v>
      </c>
      <c r="BG328" s="160">
        <f>IF(N328="zákl. přenesená",J328,0)</f>
        <v>0</v>
      </c>
      <c r="BH328" s="160">
        <f>IF(N328="sníž. přenesená",J328,0)</f>
        <v>0</v>
      </c>
      <c r="BI328" s="160">
        <f>IF(N328="nulová",J328,0)</f>
        <v>0</v>
      </c>
      <c r="BJ328" s="18" t="s">
        <v>78</v>
      </c>
      <c r="BK328" s="160">
        <f>ROUND(I328*H328,2)</f>
        <v>0</v>
      </c>
      <c r="BL328" s="18" t="s">
        <v>218</v>
      </c>
      <c r="BM328" s="159" t="s">
        <v>529</v>
      </c>
    </row>
    <row r="329" spans="1:65" s="14" customFormat="1">
      <c r="B329" s="168"/>
      <c r="D329" s="162" t="s">
        <v>220</v>
      </c>
      <c r="F329" s="170" t="s">
        <v>2216</v>
      </c>
      <c r="H329" s="171">
        <v>540.29399999999998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220</v>
      </c>
      <c r="AU329" s="169" t="s">
        <v>80</v>
      </c>
      <c r="AV329" s="14" t="s">
        <v>80</v>
      </c>
      <c r="AW329" s="14" t="s">
        <v>3</v>
      </c>
      <c r="AX329" s="14" t="s">
        <v>78</v>
      </c>
      <c r="AY329" s="169" t="s">
        <v>212</v>
      </c>
    </row>
    <row r="330" spans="1:65" s="2" customFormat="1" ht="24.2" customHeight="1">
      <c r="A330" s="30"/>
      <c r="B330" s="147"/>
      <c r="C330" s="148" t="s">
        <v>809</v>
      </c>
      <c r="D330" s="148" t="s">
        <v>214</v>
      </c>
      <c r="E330" s="149" t="s">
        <v>532</v>
      </c>
      <c r="F330" s="150" t="s">
        <v>533</v>
      </c>
      <c r="G330" s="151" t="s">
        <v>301</v>
      </c>
      <c r="H330" s="152">
        <v>15.891</v>
      </c>
      <c r="I330" s="153"/>
      <c r="J330" s="153">
        <f>ROUND(I330*H330,2)</f>
        <v>0</v>
      </c>
      <c r="K330" s="154"/>
      <c r="L330" s="31"/>
      <c r="M330" s="155" t="s">
        <v>1</v>
      </c>
      <c r="N330" s="156" t="s">
        <v>36</v>
      </c>
      <c r="O330" s="157">
        <v>0.159</v>
      </c>
      <c r="P330" s="157">
        <f>O330*H330</f>
        <v>2.5266690000000001</v>
      </c>
      <c r="Q330" s="157">
        <v>0</v>
      </c>
      <c r="R330" s="157">
        <f>Q330*H330</f>
        <v>0</v>
      </c>
      <c r="S330" s="157">
        <v>0</v>
      </c>
      <c r="T330" s="158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218</v>
      </c>
      <c r="AT330" s="159" t="s">
        <v>214</v>
      </c>
      <c r="AU330" s="159" t="s">
        <v>80</v>
      </c>
      <c r="AY330" s="18" t="s">
        <v>212</v>
      </c>
      <c r="BE330" s="160">
        <f>IF(N330="základní",J330,0)</f>
        <v>0</v>
      </c>
      <c r="BF330" s="160">
        <f>IF(N330="snížená",J330,0)</f>
        <v>0</v>
      </c>
      <c r="BG330" s="160">
        <f>IF(N330="zákl. přenesená",J330,0)</f>
        <v>0</v>
      </c>
      <c r="BH330" s="160">
        <f>IF(N330="sníž. přenesená",J330,0)</f>
        <v>0</v>
      </c>
      <c r="BI330" s="160">
        <f>IF(N330="nulová",J330,0)</f>
        <v>0</v>
      </c>
      <c r="BJ330" s="18" t="s">
        <v>78</v>
      </c>
      <c r="BK330" s="160">
        <f>ROUND(I330*H330,2)</f>
        <v>0</v>
      </c>
      <c r="BL330" s="18" t="s">
        <v>218</v>
      </c>
      <c r="BM330" s="159" t="s">
        <v>534</v>
      </c>
    </row>
    <row r="331" spans="1:65" s="2" customFormat="1" ht="55.5" customHeight="1">
      <c r="A331" s="30"/>
      <c r="B331" s="147"/>
      <c r="C331" s="148" t="s">
        <v>813</v>
      </c>
      <c r="D331" s="148" t="s">
        <v>214</v>
      </c>
      <c r="E331" s="149" t="s">
        <v>536</v>
      </c>
      <c r="F331" s="150" t="s">
        <v>537</v>
      </c>
      <c r="G331" s="151" t="s">
        <v>301</v>
      </c>
      <c r="H331" s="152">
        <v>3.4449999999999998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0</v>
      </c>
      <c r="P331" s="157">
        <f>O331*H331</f>
        <v>0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538</v>
      </c>
    </row>
    <row r="332" spans="1:65" s="14" customFormat="1">
      <c r="B332" s="168"/>
      <c r="D332" s="162" t="s">
        <v>220</v>
      </c>
      <c r="E332" s="169" t="s">
        <v>1</v>
      </c>
      <c r="F332" s="170" t="s">
        <v>2217</v>
      </c>
      <c r="H332" s="171">
        <v>3.4449999999999998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220</v>
      </c>
      <c r="AU332" s="169" t="s">
        <v>80</v>
      </c>
      <c r="AV332" s="14" t="s">
        <v>80</v>
      </c>
      <c r="AW332" s="14" t="s">
        <v>27</v>
      </c>
      <c r="AX332" s="14" t="s">
        <v>78</v>
      </c>
      <c r="AY332" s="169" t="s">
        <v>212</v>
      </c>
    </row>
    <row r="333" spans="1:65" s="2" customFormat="1" ht="62.65" customHeight="1">
      <c r="A333" s="30"/>
      <c r="B333" s="147"/>
      <c r="C333" s="148" t="s">
        <v>817</v>
      </c>
      <c r="D333" s="148" t="s">
        <v>214</v>
      </c>
      <c r="E333" s="149" t="s">
        <v>541</v>
      </c>
      <c r="F333" s="150" t="s">
        <v>542</v>
      </c>
      <c r="G333" s="151" t="s">
        <v>301</v>
      </c>
      <c r="H333" s="152">
        <v>3.6259999999999999</v>
      </c>
      <c r="I333" s="153"/>
      <c r="J333" s="153">
        <f>ROUND(I333*H333,2)</f>
        <v>0</v>
      </c>
      <c r="K333" s="154"/>
      <c r="L333" s="31"/>
      <c r="M333" s="155" t="s">
        <v>1</v>
      </c>
      <c r="N333" s="156" t="s">
        <v>36</v>
      </c>
      <c r="O333" s="157">
        <v>0</v>
      </c>
      <c r="P333" s="157">
        <f>O333*H333</f>
        <v>0</v>
      </c>
      <c r="Q333" s="157">
        <v>0</v>
      </c>
      <c r="R333" s="157">
        <f>Q333*H333</f>
        <v>0</v>
      </c>
      <c r="S333" s="157">
        <v>0</v>
      </c>
      <c r="T333" s="158">
        <f>S333*H333</f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218</v>
      </c>
      <c r="AT333" s="159" t="s">
        <v>214</v>
      </c>
      <c r="AU333" s="159" t="s">
        <v>80</v>
      </c>
      <c r="AY333" s="18" t="s">
        <v>212</v>
      </c>
      <c r="BE333" s="160">
        <f>IF(N333="základní",J333,0)</f>
        <v>0</v>
      </c>
      <c r="BF333" s="160">
        <f>IF(N333="snížená",J333,0)</f>
        <v>0</v>
      </c>
      <c r="BG333" s="160">
        <f>IF(N333="zákl. přenesená",J333,0)</f>
        <v>0</v>
      </c>
      <c r="BH333" s="160">
        <f>IF(N333="sníž. přenesená",J333,0)</f>
        <v>0</v>
      </c>
      <c r="BI333" s="160">
        <f>IF(N333="nulová",J333,0)</f>
        <v>0</v>
      </c>
      <c r="BJ333" s="18" t="s">
        <v>78</v>
      </c>
      <c r="BK333" s="160">
        <f>ROUND(I333*H333,2)</f>
        <v>0</v>
      </c>
      <c r="BL333" s="18" t="s">
        <v>218</v>
      </c>
      <c r="BM333" s="159" t="s">
        <v>543</v>
      </c>
    </row>
    <row r="334" spans="1:65" s="14" customFormat="1">
      <c r="B334" s="168"/>
      <c r="D334" s="162" t="s">
        <v>220</v>
      </c>
      <c r="E334" s="169" t="s">
        <v>1</v>
      </c>
      <c r="F334" s="170" t="s">
        <v>2218</v>
      </c>
      <c r="H334" s="171">
        <v>3.6259999999999999</v>
      </c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220</v>
      </c>
      <c r="AU334" s="169" t="s">
        <v>80</v>
      </c>
      <c r="AV334" s="14" t="s">
        <v>80</v>
      </c>
      <c r="AW334" s="14" t="s">
        <v>27</v>
      </c>
      <c r="AX334" s="14" t="s">
        <v>78</v>
      </c>
      <c r="AY334" s="169" t="s">
        <v>212</v>
      </c>
    </row>
    <row r="335" spans="1:65" s="2" customFormat="1" ht="55.5" customHeight="1">
      <c r="A335" s="30"/>
      <c r="B335" s="147"/>
      <c r="C335" s="148" t="s">
        <v>821</v>
      </c>
      <c r="D335" s="148" t="s">
        <v>214</v>
      </c>
      <c r="E335" s="149" t="s">
        <v>546</v>
      </c>
      <c r="F335" s="150" t="s">
        <v>300</v>
      </c>
      <c r="G335" s="151" t="s">
        <v>301</v>
      </c>
      <c r="H335" s="152">
        <v>8.82</v>
      </c>
      <c r="I335" s="153"/>
      <c r="J335" s="153">
        <f>ROUND(I335*H335,2)</f>
        <v>0</v>
      </c>
      <c r="K335" s="154"/>
      <c r="L335" s="31"/>
      <c r="M335" s="155" t="s">
        <v>1</v>
      </c>
      <c r="N335" s="156" t="s">
        <v>36</v>
      </c>
      <c r="O335" s="157">
        <v>0</v>
      </c>
      <c r="P335" s="157">
        <f>O335*H335</f>
        <v>0</v>
      </c>
      <c r="Q335" s="157">
        <v>0</v>
      </c>
      <c r="R335" s="157">
        <f>Q335*H335</f>
        <v>0</v>
      </c>
      <c r="S335" s="157">
        <v>0</v>
      </c>
      <c r="T335" s="158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218</v>
      </c>
      <c r="AT335" s="159" t="s">
        <v>214</v>
      </c>
      <c r="AU335" s="159" t="s">
        <v>80</v>
      </c>
      <c r="AY335" s="18" t="s">
        <v>212</v>
      </c>
      <c r="BE335" s="160">
        <f>IF(N335="základní",J335,0)</f>
        <v>0</v>
      </c>
      <c r="BF335" s="160">
        <f>IF(N335="snížená",J335,0)</f>
        <v>0</v>
      </c>
      <c r="BG335" s="160">
        <f>IF(N335="zákl. přenesená",J335,0)</f>
        <v>0</v>
      </c>
      <c r="BH335" s="160">
        <f>IF(N335="sníž. přenesená",J335,0)</f>
        <v>0</v>
      </c>
      <c r="BI335" s="160">
        <f>IF(N335="nulová",J335,0)</f>
        <v>0</v>
      </c>
      <c r="BJ335" s="18" t="s">
        <v>78</v>
      </c>
      <c r="BK335" s="160">
        <f>ROUND(I335*H335,2)</f>
        <v>0</v>
      </c>
      <c r="BL335" s="18" t="s">
        <v>218</v>
      </c>
      <c r="BM335" s="159" t="s">
        <v>547</v>
      </c>
    </row>
    <row r="336" spans="1:65" s="14" customFormat="1">
      <c r="B336" s="168"/>
      <c r="D336" s="162" t="s">
        <v>220</v>
      </c>
      <c r="E336" s="169" t="s">
        <v>1</v>
      </c>
      <c r="F336" s="170" t="s">
        <v>2219</v>
      </c>
      <c r="H336" s="171">
        <v>8.82</v>
      </c>
      <c r="L336" s="168"/>
      <c r="M336" s="192"/>
      <c r="N336" s="193"/>
      <c r="O336" s="193"/>
      <c r="P336" s="193"/>
      <c r="Q336" s="193"/>
      <c r="R336" s="193"/>
      <c r="S336" s="193"/>
      <c r="T336" s="194"/>
      <c r="AT336" s="169" t="s">
        <v>220</v>
      </c>
      <c r="AU336" s="169" t="s">
        <v>80</v>
      </c>
      <c r="AV336" s="14" t="s">
        <v>80</v>
      </c>
      <c r="AW336" s="14" t="s">
        <v>27</v>
      </c>
      <c r="AX336" s="14" t="s">
        <v>78</v>
      </c>
      <c r="AY336" s="169" t="s">
        <v>212</v>
      </c>
    </row>
    <row r="337" spans="1:31" s="2" customFormat="1" ht="6.95" customHeight="1">
      <c r="A337" s="30"/>
      <c r="B337" s="45"/>
      <c r="C337" s="46"/>
      <c r="D337" s="46"/>
      <c r="E337" s="46"/>
      <c r="F337" s="46"/>
      <c r="G337" s="46"/>
      <c r="H337" s="46"/>
      <c r="I337" s="46"/>
      <c r="J337" s="46"/>
      <c r="K337" s="46"/>
      <c r="L337" s="31"/>
      <c r="M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</row>
  </sheetData>
  <autoFilter ref="C128:K336" xr:uid="{00000000-0009-0000-0000-000014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M354"/>
  <sheetViews>
    <sheetView showGridLines="0" topLeftCell="A115" workbookViewId="0">
      <selection activeCell="I132" sqref="I132:I35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152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2154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2220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ROUND((SUM(BE129:BE353)),  2)</f>
        <v>0</v>
      </c>
      <c r="G35" s="30"/>
      <c r="H35" s="30"/>
      <c r="I35" s="104">
        <v>0.21</v>
      </c>
      <c r="J35" s="103">
        <f>ROUND(((SUM(BE129:BE353))*I35),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ROUND((SUM(BF129:BF353)),  2)</f>
        <v>0</v>
      </c>
      <c r="G36" s="30"/>
      <c r="H36" s="30"/>
      <c r="I36" s="104">
        <v>0.12</v>
      </c>
      <c r="J36" s="103">
        <f>ROUND(((SUM(BF129:BF353))*I36),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ROUND((SUM(BG129:BG353)),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ROUND((SUM(BH129:BH353)),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ROUND((SUM(BI129:BI353)),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2154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SO_05.1-U - Podružné tlakové propoje - 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J250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J252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J257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J318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J336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J341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J343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721" t="str">
        <f>E7</f>
        <v>Kanalizace Dvůr Králové nad Labem - Verdek</v>
      </c>
      <c r="F117" s="722"/>
      <c r="G117" s="722"/>
      <c r="H117" s="722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721" t="s">
        <v>2154</v>
      </c>
      <c r="F119" s="720"/>
      <c r="G119" s="720"/>
      <c r="H119" s="72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712" t="str">
        <f>E11</f>
        <v>SO_05.1-U - Podružné tlakové propoje - uznatelné</v>
      </c>
      <c r="F121" s="720"/>
      <c r="G121" s="720"/>
      <c r="H121" s="72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45764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1759.5158270000002</v>
      </c>
      <c r="Q129" s="64"/>
      <c r="R129" s="132">
        <f>R130</f>
        <v>285.58955673999998</v>
      </c>
      <c r="S129" s="64"/>
      <c r="T129" s="133">
        <f>T130</f>
        <v>68.093579999999989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P131+P250+P252+P257+P318+P336+P341+P343</f>
        <v>1759.5158270000002</v>
      </c>
      <c r="Q130" s="140"/>
      <c r="R130" s="141">
        <f>R131+R250+R252+R257+R318+R336+R341+R343</f>
        <v>285.58955673999998</v>
      </c>
      <c r="S130" s="140"/>
      <c r="T130" s="142">
        <f>T131+T250+T252+T257+T318+T336+T341+T343</f>
        <v>68.093579999999989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BK131+BK250+BK252+BK257+BK318+BK336+BK341+BK343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SUM(P132:P249)</f>
        <v>873.27885800000013</v>
      </c>
      <c r="Q131" s="140"/>
      <c r="R131" s="141">
        <f>SUM(R132:R249)</f>
        <v>232.79915749999998</v>
      </c>
      <c r="S131" s="140"/>
      <c r="T131" s="142">
        <f>SUM(T132:T249)</f>
        <v>68.093579999999989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SUM(BK132:BK249)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2221</v>
      </c>
      <c r="F132" s="150" t="s">
        <v>2222</v>
      </c>
      <c r="G132" s="151" t="s">
        <v>217</v>
      </c>
      <c r="H132" s="152">
        <v>25.2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0.27200000000000002</v>
      </c>
      <c r="P132" s="157">
        <f>O132*H132</f>
        <v>6.8544</v>
      </c>
      <c r="Q132" s="157">
        <v>0</v>
      </c>
      <c r="R132" s="157">
        <f>Q132*H132</f>
        <v>0</v>
      </c>
      <c r="S132" s="157">
        <v>0.26</v>
      </c>
      <c r="T132" s="158">
        <f>S132*H132</f>
        <v>6.5519999999999996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2223</v>
      </c>
    </row>
    <row r="133" spans="1:65" s="14" customFormat="1">
      <c r="B133" s="168"/>
      <c r="D133" s="162" t="s">
        <v>220</v>
      </c>
      <c r="E133" s="169" t="s">
        <v>1</v>
      </c>
      <c r="F133" s="170" t="s">
        <v>2224</v>
      </c>
      <c r="H133" s="171">
        <v>25.2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215</v>
      </c>
      <c r="F134" s="150" t="s">
        <v>216</v>
      </c>
      <c r="G134" s="151" t="s">
        <v>217</v>
      </c>
      <c r="H134" s="152">
        <v>34.799999999999997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7.8E-2</v>
      </c>
      <c r="P134" s="157">
        <f>O134*H134</f>
        <v>2.7143999999999999</v>
      </c>
      <c r="Q134" s="157">
        <v>0</v>
      </c>
      <c r="R134" s="157">
        <f>Q134*H134</f>
        <v>0</v>
      </c>
      <c r="S134" s="157">
        <v>0.5</v>
      </c>
      <c r="T134" s="158">
        <f>S134*H134</f>
        <v>17.399999999999999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219</v>
      </c>
    </row>
    <row r="135" spans="1:65" s="13" customFormat="1">
      <c r="B135" s="161"/>
      <c r="D135" s="162" t="s">
        <v>220</v>
      </c>
      <c r="E135" s="163" t="s">
        <v>1</v>
      </c>
      <c r="F135" s="164" t="s">
        <v>626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2225</v>
      </c>
      <c r="H136" s="171">
        <v>14.19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3" customFormat="1">
      <c r="B137" s="161"/>
      <c r="D137" s="162" t="s">
        <v>220</v>
      </c>
      <c r="E137" s="163" t="s">
        <v>1</v>
      </c>
      <c r="F137" s="164" t="s">
        <v>1940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2226</v>
      </c>
      <c r="H138" s="171">
        <v>20.61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5" customFormat="1">
      <c r="B139" s="175"/>
      <c r="D139" s="162" t="s">
        <v>220</v>
      </c>
      <c r="E139" s="176" t="s">
        <v>1</v>
      </c>
      <c r="F139" s="177" t="s">
        <v>233</v>
      </c>
      <c r="H139" s="178">
        <v>34.799999999999997</v>
      </c>
      <c r="L139" s="175"/>
      <c r="M139" s="179"/>
      <c r="N139" s="180"/>
      <c r="O139" s="180"/>
      <c r="P139" s="180"/>
      <c r="Q139" s="180"/>
      <c r="R139" s="180"/>
      <c r="S139" s="180"/>
      <c r="T139" s="181"/>
      <c r="AT139" s="176" t="s">
        <v>220</v>
      </c>
      <c r="AU139" s="176" t="s">
        <v>80</v>
      </c>
      <c r="AV139" s="15" t="s">
        <v>218</v>
      </c>
      <c r="AW139" s="15" t="s">
        <v>27</v>
      </c>
      <c r="AX139" s="15" t="s">
        <v>78</v>
      </c>
      <c r="AY139" s="176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1173</v>
      </c>
      <c r="F140" s="150" t="s">
        <v>1174</v>
      </c>
      <c r="G140" s="151" t="s">
        <v>217</v>
      </c>
      <c r="H140" s="152">
        <v>25.2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0.05</v>
      </c>
      <c r="P140" s="157">
        <f>O140*H140</f>
        <v>1.26</v>
      </c>
      <c r="Q140" s="157">
        <v>0</v>
      </c>
      <c r="R140" s="157">
        <f>Q140*H140</f>
        <v>0</v>
      </c>
      <c r="S140" s="157">
        <v>0.17</v>
      </c>
      <c r="T140" s="158">
        <f>S140*H140</f>
        <v>4.2839999999999998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1805</v>
      </c>
    </row>
    <row r="141" spans="1:65" s="13" customFormat="1">
      <c r="B141" s="161"/>
      <c r="D141" s="162" t="s">
        <v>220</v>
      </c>
      <c r="E141" s="163" t="s">
        <v>1</v>
      </c>
      <c r="F141" s="164" t="s">
        <v>2227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2224</v>
      </c>
      <c r="H142" s="171">
        <v>25.2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66.75" customHeight="1">
      <c r="A143" s="30"/>
      <c r="B143" s="147"/>
      <c r="C143" s="148" t="s">
        <v>218</v>
      </c>
      <c r="D143" s="148" t="s">
        <v>214</v>
      </c>
      <c r="E143" s="149" t="s">
        <v>630</v>
      </c>
      <c r="F143" s="150" t="s">
        <v>631</v>
      </c>
      <c r="G143" s="151" t="s">
        <v>217</v>
      </c>
      <c r="H143" s="152">
        <v>28.38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0.11899999999999999</v>
      </c>
      <c r="P143" s="157">
        <f>O143*H143</f>
        <v>3.3772199999999999</v>
      </c>
      <c r="Q143" s="157">
        <v>0</v>
      </c>
      <c r="R143" s="157">
        <f>Q143*H143</f>
        <v>0</v>
      </c>
      <c r="S143" s="157">
        <v>0.44</v>
      </c>
      <c r="T143" s="158">
        <f>S143*H143</f>
        <v>12.4872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2228</v>
      </c>
    </row>
    <row r="144" spans="1:65" s="13" customFormat="1">
      <c r="B144" s="161"/>
      <c r="D144" s="162" t="s">
        <v>220</v>
      </c>
      <c r="E144" s="163" t="s">
        <v>1</v>
      </c>
      <c r="F144" s="164" t="s">
        <v>633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2229</v>
      </c>
      <c r="H145" s="171">
        <v>28.38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62.65" customHeight="1">
      <c r="A146" s="30"/>
      <c r="B146" s="147"/>
      <c r="C146" s="148" t="s">
        <v>234</v>
      </c>
      <c r="D146" s="148" t="s">
        <v>214</v>
      </c>
      <c r="E146" s="149" t="s">
        <v>223</v>
      </c>
      <c r="F146" s="150" t="s">
        <v>224</v>
      </c>
      <c r="G146" s="151" t="s">
        <v>217</v>
      </c>
      <c r="H146" s="152">
        <v>34.799999999999997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0.19400000000000001</v>
      </c>
      <c r="P146" s="157">
        <f>O146*H146</f>
        <v>6.7511999999999999</v>
      </c>
      <c r="Q146" s="157">
        <v>0</v>
      </c>
      <c r="R146" s="157">
        <f>Q146*H146</f>
        <v>0</v>
      </c>
      <c r="S146" s="157">
        <v>0.32500000000000001</v>
      </c>
      <c r="T146" s="158">
        <f>S146*H146</f>
        <v>11.309999999999999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225</v>
      </c>
    </row>
    <row r="147" spans="1:65" s="13" customFormat="1">
      <c r="B147" s="161"/>
      <c r="D147" s="162" t="s">
        <v>220</v>
      </c>
      <c r="E147" s="163" t="s">
        <v>1</v>
      </c>
      <c r="F147" s="164" t="s">
        <v>637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2225</v>
      </c>
      <c r="H148" s="171">
        <v>14.19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>
      <c r="B149" s="161"/>
      <c r="D149" s="162" t="s">
        <v>220</v>
      </c>
      <c r="E149" s="163" t="s">
        <v>1</v>
      </c>
      <c r="F149" s="164" t="s">
        <v>1947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2226</v>
      </c>
      <c r="H150" s="171">
        <v>20.61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>
      <c r="B151" s="175"/>
      <c r="D151" s="162" t="s">
        <v>220</v>
      </c>
      <c r="E151" s="176" t="s">
        <v>1</v>
      </c>
      <c r="F151" s="177" t="s">
        <v>233</v>
      </c>
      <c r="H151" s="178">
        <v>34.799999999999997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240</v>
      </c>
      <c r="D152" s="148" t="s">
        <v>214</v>
      </c>
      <c r="E152" s="149" t="s">
        <v>227</v>
      </c>
      <c r="F152" s="150" t="s">
        <v>228</v>
      </c>
      <c r="G152" s="151" t="s">
        <v>217</v>
      </c>
      <c r="H152" s="152">
        <v>20.61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5.7000000000000002E-2</v>
      </c>
      <c r="P152" s="157">
        <f>O152*H152</f>
        <v>1.1747700000000001</v>
      </c>
      <c r="Q152" s="157">
        <v>0</v>
      </c>
      <c r="R152" s="157">
        <f>Q152*H152</f>
        <v>0</v>
      </c>
      <c r="S152" s="157">
        <v>9.8000000000000004E-2</v>
      </c>
      <c r="T152" s="158">
        <f>S152*H152</f>
        <v>2.0197799999999999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1948</v>
      </c>
    </row>
    <row r="153" spans="1:65" s="13" customFormat="1">
      <c r="B153" s="161"/>
      <c r="D153" s="162" t="s">
        <v>220</v>
      </c>
      <c r="E153" s="163" t="s">
        <v>1</v>
      </c>
      <c r="F153" s="164" t="s">
        <v>1949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2226</v>
      </c>
      <c r="H154" s="171">
        <v>20.61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246</v>
      </c>
      <c r="D155" s="148" t="s">
        <v>214</v>
      </c>
      <c r="E155" s="149" t="s">
        <v>641</v>
      </c>
      <c r="F155" s="150" t="s">
        <v>642</v>
      </c>
      <c r="G155" s="151" t="s">
        <v>217</v>
      </c>
      <c r="H155" s="152">
        <v>28.38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7.8E-2</v>
      </c>
      <c r="P155" s="157">
        <f>O155*H155</f>
        <v>2.2136399999999998</v>
      </c>
      <c r="Q155" s="157">
        <v>0</v>
      </c>
      <c r="R155" s="157">
        <f>Q155*H155</f>
        <v>0</v>
      </c>
      <c r="S155" s="157">
        <v>0.22</v>
      </c>
      <c r="T155" s="158">
        <f>S155*H155</f>
        <v>6.2435999999999998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643</v>
      </c>
    </row>
    <row r="156" spans="1:65" s="13" customFormat="1">
      <c r="B156" s="161"/>
      <c r="D156" s="162" t="s">
        <v>220</v>
      </c>
      <c r="E156" s="163" t="s">
        <v>1</v>
      </c>
      <c r="F156" s="164" t="s">
        <v>644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2225</v>
      </c>
      <c r="H157" s="171">
        <v>14.19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6" customFormat="1">
      <c r="B158" s="195"/>
      <c r="D158" s="162" t="s">
        <v>220</v>
      </c>
      <c r="E158" s="196" t="s">
        <v>1</v>
      </c>
      <c r="F158" s="197" t="s">
        <v>648</v>
      </c>
      <c r="H158" s="198">
        <v>14.19</v>
      </c>
      <c r="L158" s="195"/>
      <c r="M158" s="199"/>
      <c r="N158" s="200"/>
      <c r="O158" s="200"/>
      <c r="P158" s="200"/>
      <c r="Q158" s="200"/>
      <c r="R158" s="200"/>
      <c r="S158" s="200"/>
      <c r="T158" s="201"/>
      <c r="AT158" s="196" t="s">
        <v>220</v>
      </c>
      <c r="AU158" s="196" t="s">
        <v>80</v>
      </c>
      <c r="AV158" s="16" t="s">
        <v>226</v>
      </c>
      <c r="AW158" s="16" t="s">
        <v>27</v>
      </c>
      <c r="AX158" s="16" t="s">
        <v>71</v>
      </c>
      <c r="AY158" s="196" t="s">
        <v>212</v>
      </c>
    </row>
    <row r="159" spans="1:65" s="13" customFormat="1">
      <c r="B159" s="161"/>
      <c r="D159" s="162" t="s">
        <v>220</v>
      </c>
      <c r="E159" s="163" t="s">
        <v>1</v>
      </c>
      <c r="F159" s="164" t="s">
        <v>649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2225</v>
      </c>
      <c r="H160" s="171">
        <v>14.19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6" customFormat="1">
      <c r="B161" s="195"/>
      <c r="D161" s="162" t="s">
        <v>220</v>
      </c>
      <c r="E161" s="196" t="s">
        <v>1</v>
      </c>
      <c r="F161" s="197" t="s">
        <v>648</v>
      </c>
      <c r="H161" s="198">
        <v>14.19</v>
      </c>
      <c r="L161" s="195"/>
      <c r="M161" s="199"/>
      <c r="N161" s="200"/>
      <c r="O161" s="200"/>
      <c r="P161" s="200"/>
      <c r="Q161" s="200"/>
      <c r="R161" s="200"/>
      <c r="S161" s="200"/>
      <c r="T161" s="201"/>
      <c r="AT161" s="196" t="s">
        <v>220</v>
      </c>
      <c r="AU161" s="196" t="s">
        <v>80</v>
      </c>
      <c r="AV161" s="16" t="s">
        <v>226</v>
      </c>
      <c r="AW161" s="16" t="s">
        <v>27</v>
      </c>
      <c r="AX161" s="16" t="s">
        <v>71</v>
      </c>
      <c r="AY161" s="196" t="s">
        <v>212</v>
      </c>
    </row>
    <row r="162" spans="1:65" s="15" customFormat="1">
      <c r="B162" s="175"/>
      <c r="D162" s="162" t="s">
        <v>220</v>
      </c>
      <c r="E162" s="176" t="s">
        <v>1</v>
      </c>
      <c r="F162" s="177" t="s">
        <v>233</v>
      </c>
      <c r="H162" s="178">
        <v>28.38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55.5" customHeight="1">
      <c r="A163" s="30"/>
      <c r="B163" s="147"/>
      <c r="C163" s="148" t="s">
        <v>252</v>
      </c>
      <c r="D163" s="148" t="s">
        <v>214</v>
      </c>
      <c r="E163" s="149" t="s">
        <v>230</v>
      </c>
      <c r="F163" s="150" t="s">
        <v>231</v>
      </c>
      <c r="G163" s="151" t="s">
        <v>217</v>
      </c>
      <c r="H163" s="152">
        <v>67.8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8.9999999999999993E-3</v>
      </c>
      <c r="P163" s="157">
        <f>O163*H163</f>
        <v>0.61019999999999996</v>
      </c>
      <c r="Q163" s="157">
        <v>9.0000000000000006E-5</v>
      </c>
      <c r="R163" s="157">
        <f>Q163*H163</f>
        <v>6.1019999999999998E-3</v>
      </c>
      <c r="S163" s="157">
        <v>0.115</v>
      </c>
      <c r="T163" s="158">
        <f>S163*H163</f>
        <v>7.7969999999999997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232</v>
      </c>
    </row>
    <row r="164" spans="1:65" s="13" customFormat="1">
      <c r="B164" s="161"/>
      <c r="D164" s="162" t="s">
        <v>220</v>
      </c>
      <c r="E164" s="163" t="s">
        <v>1</v>
      </c>
      <c r="F164" s="164" t="s">
        <v>653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2230</v>
      </c>
      <c r="H165" s="171">
        <v>27.09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3" customFormat="1">
      <c r="B166" s="161"/>
      <c r="D166" s="162" t="s">
        <v>220</v>
      </c>
      <c r="E166" s="163" t="s">
        <v>1</v>
      </c>
      <c r="F166" s="164" t="s">
        <v>1953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2231</v>
      </c>
      <c r="H167" s="171">
        <v>40.71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5" customFormat="1">
      <c r="B168" s="175"/>
      <c r="D168" s="162" t="s">
        <v>220</v>
      </c>
      <c r="E168" s="176" t="s">
        <v>1</v>
      </c>
      <c r="F168" s="177" t="s">
        <v>233</v>
      </c>
      <c r="H168" s="178">
        <v>67.8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220</v>
      </c>
      <c r="AU168" s="176" t="s">
        <v>80</v>
      </c>
      <c r="AV168" s="15" t="s">
        <v>218</v>
      </c>
      <c r="AW168" s="15" t="s">
        <v>27</v>
      </c>
      <c r="AX168" s="15" t="s">
        <v>78</v>
      </c>
      <c r="AY168" s="176" t="s">
        <v>212</v>
      </c>
    </row>
    <row r="169" spans="1:65" s="2" customFormat="1" ht="24.2" customHeight="1">
      <c r="A169" s="30"/>
      <c r="B169" s="147"/>
      <c r="C169" s="148" t="s">
        <v>257</v>
      </c>
      <c r="D169" s="148" t="s">
        <v>214</v>
      </c>
      <c r="E169" s="149" t="s">
        <v>235</v>
      </c>
      <c r="F169" s="150" t="s">
        <v>236</v>
      </c>
      <c r="G169" s="151" t="s">
        <v>237</v>
      </c>
      <c r="H169" s="152">
        <v>150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0.184</v>
      </c>
      <c r="P169" s="157">
        <f>O169*H169</f>
        <v>27.599999999999998</v>
      </c>
      <c r="Q169" s="157">
        <v>3.0000000000000001E-5</v>
      </c>
      <c r="R169" s="157">
        <f>Q169*H169</f>
        <v>4.5000000000000005E-3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238</v>
      </c>
    </row>
    <row r="170" spans="1:65" s="14" customFormat="1">
      <c r="B170" s="168"/>
      <c r="D170" s="162" t="s">
        <v>220</v>
      </c>
      <c r="E170" s="169" t="s">
        <v>1</v>
      </c>
      <c r="F170" s="170" t="s">
        <v>2232</v>
      </c>
      <c r="H170" s="171">
        <v>150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262</v>
      </c>
      <c r="D171" s="148" t="s">
        <v>214</v>
      </c>
      <c r="E171" s="149" t="s">
        <v>241</v>
      </c>
      <c r="F171" s="150" t="s">
        <v>242</v>
      </c>
      <c r="G171" s="151" t="s">
        <v>243</v>
      </c>
      <c r="H171" s="152">
        <v>29.56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</v>
      </c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244</v>
      </c>
    </row>
    <row r="172" spans="1:65" s="14" customFormat="1">
      <c r="B172" s="168"/>
      <c r="D172" s="162" t="s">
        <v>220</v>
      </c>
      <c r="E172" s="169" t="s">
        <v>1</v>
      </c>
      <c r="F172" s="170" t="s">
        <v>2233</v>
      </c>
      <c r="H172" s="171">
        <v>29.56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90" customHeight="1">
      <c r="A173" s="30"/>
      <c r="B173" s="147"/>
      <c r="C173" s="148" t="s">
        <v>269</v>
      </c>
      <c r="D173" s="148" t="s">
        <v>214</v>
      </c>
      <c r="E173" s="149" t="s">
        <v>253</v>
      </c>
      <c r="F173" s="150" t="s">
        <v>254</v>
      </c>
      <c r="G173" s="151" t="s">
        <v>249</v>
      </c>
      <c r="H173" s="152">
        <v>5.5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0.54700000000000004</v>
      </c>
      <c r="P173" s="157">
        <f>O173*H173</f>
        <v>3.0085000000000002</v>
      </c>
      <c r="Q173" s="157">
        <v>3.6900000000000002E-2</v>
      </c>
      <c r="R173" s="157">
        <f>Q173*H173</f>
        <v>0.20295000000000002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255</v>
      </c>
    </row>
    <row r="174" spans="1:65" s="14" customFormat="1">
      <c r="B174" s="168"/>
      <c r="D174" s="162" t="s">
        <v>220</v>
      </c>
      <c r="E174" s="169" t="s">
        <v>1</v>
      </c>
      <c r="F174" s="170" t="s">
        <v>2234</v>
      </c>
      <c r="H174" s="171">
        <v>5.5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24.2" customHeight="1">
      <c r="A175" s="30"/>
      <c r="B175" s="147"/>
      <c r="C175" s="148" t="s">
        <v>8</v>
      </c>
      <c r="D175" s="148" t="s">
        <v>214</v>
      </c>
      <c r="E175" s="149" t="s">
        <v>258</v>
      </c>
      <c r="F175" s="150" t="s">
        <v>259</v>
      </c>
      <c r="G175" s="151" t="s">
        <v>217</v>
      </c>
      <c r="H175" s="152">
        <v>184.25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1.9E-2</v>
      </c>
      <c r="P175" s="157">
        <f>O175*H175</f>
        <v>3.50075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1817</v>
      </c>
    </row>
    <row r="176" spans="1:65" s="14" customFormat="1">
      <c r="B176" s="168"/>
      <c r="D176" s="162" t="s">
        <v>220</v>
      </c>
      <c r="E176" s="169" t="s">
        <v>1</v>
      </c>
      <c r="F176" s="170" t="s">
        <v>2235</v>
      </c>
      <c r="H176" s="171">
        <v>184.25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279</v>
      </c>
      <c r="D177" s="148" t="s">
        <v>214</v>
      </c>
      <c r="E177" s="149" t="s">
        <v>1958</v>
      </c>
      <c r="F177" s="150" t="s">
        <v>1959</v>
      </c>
      <c r="G177" s="151" t="s">
        <v>265</v>
      </c>
      <c r="H177" s="152">
        <v>2.76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0.21299999999999999</v>
      </c>
      <c r="P177" s="157">
        <f>O177*H177</f>
        <v>0.58787999999999996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1960</v>
      </c>
    </row>
    <row r="178" spans="1:65" s="13" customFormat="1">
      <c r="B178" s="161"/>
      <c r="D178" s="162" t="s">
        <v>220</v>
      </c>
      <c r="E178" s="163" t="s">
        <v>1</v>
      </c>
      <c r="F178" s="164" t="s">
        <v>1822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2236</v>
      </c>
      <c r="H179" s="171">
        <v>2.76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78</v>
      </c>
      <c r="AY179" s="169" t="s">
        <v>212</v>
      </c>
    </row>
    <row r="180" spans="1:65" s="2" customFormat="1" ht="44.25" customHeight="1">
      <c r="A180" s="30"/>
      <c r="B180" s="147"/>
      <c r="C180" s="148" t="s">
        <v>283</v>
      </c>
      <c r="D180" s="148" t="s">
        <v>214</v>
      </c>
      <c r="E180" s="149" t="s">
        <v>1968</v>
      </c>
      <c r="F180" s="150" t="s">
        <v>1969</v>
      </c>
      <c r="G180" s="151" t="s">
        <v>265</v>
      </c>
      <c r="H180" s="152">
        <v>2.76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0.38</v>
      </c>
      <c r="P180" s="157">
        <f>O180*H180</f>
        <v>1.0488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1970</v>
      </c>
    </row>
    <row r="181" spans="1:65" s="13" customFormat="1">
      <c r="B181" s="161"/>
      <c r="D181" s="162" t="s">
        <v>220</v>
      </c>
      <c r="E181" s="163" t="s">
        <v>1</v>
      </c>
      <c r="F181" s="164" t="s">
        <v>1824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2236</v>
      </c>
      <c r="H182" s="171">
        <v>2.76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289</v>
      </c>
      <c r="D183" s="148" t="s">
        <v>214</v>
      </c>
      <c r="E183" s="149" t="s">
        <v>1971</v>
      </c>
      <c r="F183" s="150" t="s">
        <v>1972</v>
      </c>
      <c r="G183" s="151" t="s">
        <v>265</v>
      </c>
      <c r="H183" s="152">
        <v>2.76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0.52200000000000002</v>
      </c>
      <c r="P183" s="157">
        <f>O183*H183</f>
        <v>1.44072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1973</v>
      </c>
    </row>
    <row r="184" spans="1:65" s="13" customFormat="1">
      <c r="B184" s="161"/>
      <c r="D184" s="162" t="s">
        <v>220</v>
      </c>
      <c r="E184" s="163" t="s">
        <v>1</v>
      </c>
      <c r="F184" s="164" t="s">
        <v>1830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2236</v>
      </c>
      <c r="H185" s="171">
        <v>2.76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2" customFormat="1" ht="44.25" customHeight="1">
      <c r="A186" s="30"/>
      <c r="B186" s="147"/>
      <c r="C186" s="148" t="s">
        <v>294</v>
      </c>
      <c r="D186" s="148" t="s">
        <v>214</v>
      </c>
      <c r="E186" s="149" t="s">
        <v>1974</v>
      </c>
      <c r="F186" s="150" t="s">
        <v>1975</v>
      </c>
      <c r="G186" s="151" t="s">
        <v>265</v>
      </c>
      <c r="H186" s="152">
        <v>0.92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0.89600000000000002</v>
      </c>
      <c r="P186" s="157">
        <f>O186*H186</f>
        <v>0.82432000000000005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1976</v>
      </c>
    </row>
    <row r="187" spans="1:65" s="13" customFormat="1">
      <c r="B187" s="161"/>
      <c r="D187" s="162" t="s">
        <v>220</v>
      </c>
      <c r="E187" s="163" t="s">
        <v>1</v>
      </c>
      <c r="F187" s="164" t="s">
        <v>1832</v>
      </c>
      <c r="H187" s="163" t="s">
        <v>1</v>
      </c>
      <c r="L187" s="161"/>
      <c r="M187" s="165"/>
      <c r="N187" s="166"/>
      <c r="O187" s="166"/>
      <c r="P187" s="166"/>
      <c r="Q187" s="166"/>
      <c r="R187" s="166"/>
      <c r="S187" s="166"/>
      <c r="T187" s="167"/>
      <c r="AT187" s="163" t="s">
        <v>220</v>
      </c>
      <c r="AU187" s="163" t="s">
        <v>80</v>
      </c>
      <c r="AV187" s="13" t="s">
        <v>78</v>
      </c>
      <c r="AW187" s="13" t="s">
        <v>27</v>
      </c>
      <c r="AX187" s="13" t="s">
        <v>71</v>
      </c>
      <c r="AY187" s="163" t="s">
        <v>212</v>
      </c>
    </row>
    <row r="188" spans="1:65" s="14" customFormat="1">
      <c r="B188" s="168"/>
      <c r="D188" s="162" t="s">
        <v>220</v>
      </c>
      <c r="E188" s="169" t="s">
        <v>1</v>
      </c>
      <c r="F188" s="170" t="s">
        <v>2237</v>
      </c>
      <c r="H188" s="171">
        <v>0.92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2" customFormat="1" ht="55.5" customHeight="1">
      <c r="A189" s="30"/>
      <c r="B189" s="147"/>
      <c r="C189" s="148" t="s">
        <v>298</v>
      </c>
      <c r="D189" s="148" t="s">
        <v>214</v>
      </c>
      <c r="E189" s="149" t="s">
        <v>1819</v>
      </c>
      <c r="F189" s="150" t="s">
        <v>1820</v>
      </c>
      <c r="G189" s="151" t="s">
        <v>265</v>
      </c>
      <c r="H189" s="152">
        <v>114.312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0.23400000000000001</v>
      </c>
      <c r="P189" s="157">
        <f>O189*H189</f>
        <v>26.749008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1821</v>
      </c>
    </row>
    <row r="190" spans="1:65" s="13" customFormat="1">
      <c r="B190" s="161"/>
      <c r="D190" s="162" t="s">
        <v>220</v>
      </c>
      <c r="E190" s="163" t="s">
        <v>1</v>
      </c>
      <c r="F190" s="164" t="s">
        <v>1822</v>
      </c>
      <c r="H190" s="163" t="s">
        <v>1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3" t="s">
        <v>220</v>
      </c>
      <c r="AU190" s="163" t="s">
        <v>80</v>
      </c>
      <c r="AV190" s="13" t="s">
        <v>78</v>
      </c>
      <c r="AW190" s="13" t="s">
        <v>27</v>
      </c>
      <c r="AX190" s="13" t="s">
        <v>71</v>
      </c>
      <c r="AY190" s="163" t="s">
        <v>212</v>
      </c>
    </row>
    <row r="191" spans="1:65" s="14" customFormat="1">
      <c r="B191" s="168"/>
      <c r="D191" s="162" t="s">
        <v>220</v>
      </c>
      <c r="E191" s="169" t="s">
        <v>1</v>
      </c>
      <c r="F191" s="170" t="s">
        <v>2238</v>
      </c>
      <c r="H191" s="171">
        <v>114.312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55.5" customHeight="1">
      <c r="A192" s="30"/>
      <c r="B192" s="147"/>
      <c r="C192" s="148" t="s">
        <v>304</v>
      </c>
      <c r="D192" s="148" t="s">
        <v>214</v>
      </c>
      <c r="E192" s="149" t="s">
        <v>263</v>
      </c>
      <c r="F192" s="150" t="s">
        <v>264</v>
      </c>
      <c r="G192" s="151" t="s">
        <v>265</v>
      </c>
      <c r="H192" s="152">
        <v>114.312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0.36199999999999999</v>
      </c>
      <c r="P192" s="157">
        <f>O192*H192</f>
        <v>41.380944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266</v>
      </c>
    </row>
    <row r="193" spans="1:65" s="13" customFormat="1">
      <c r="B193" s="161"/>
      <c r="D193" s="162" t="s">
        <v>220</v>
      </c>
      <c r="E193" s="163" t="s">
        <v>1</v>
      </c>
      <c r="F193" s="164" t="s">
        <v>1824</v>
      </c>
      <c r="H193" s="163" t="s">
        <v>1</v>
      </c>
      <c r="L193" s="161"/>
      <c r="M193" s="165"/>
      <c r="N193" s="166"/>
      <c r="O193" s="166"/>
      <c r="P193" s="166"/>
      <c r="Q193" s="166"/>
      <c r="R193" s="166"/>
      <c r="S193" s="166"/>
      <c r="T193" s="167"/>
      <c r="AT193" s="163" t="s">
        <v>220</v>
      </c>
      <c r="AU193" s="163" t="s">
        <v>80</v>
      </c>
      <c r="AV193" s="13" t="s">
        <v>78</v>
      </c>
      <c r="AW193" s="13" t="s">
        <v>27</v>
      </c>
      <c r="AX193" s="13" t="s">
        <v>71</v>
      </c>
      <c r="AY193" s="163" t="s">
        <v>212</v>
      </c>
    </row>
    <row r="194" spans="1:65" s="14" customFormat="1">
      <c r="B194" s="168"/>
      <c r="D194" s="162" t="s">
        <v>220</v>
      </c>
      <c r="E194" s="169" t="s">
        <v>1</v>
      </c>
      <c r="F194" s="170" t="s">
        <v>2238</v>
      </c>
      <c r="H194" s="171">
        <v>114.312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78</v>
      </c>
      <c r="AY194" s="169" t="s">
        <v>212</v>
      </c>
    </row>
    <row r="195" spans="1:65" s="2" customFormat="1" ht="44.25" customHeight="1">
      <c r="A195" s="30"/>
      <c r="B195" s="147"/>
      <c r="C195" s="148" t="s">
        <v>310</v>
      </c>
      <c r="D195" s="148" t="s">
        <v>214</v>
      </c>
      <c r="E195" s="149" t="s">
        <v>1825</v>
      </c>
      <c r="F195" s="150" t="s">
        <v>1826</v>
      </c>
      <c r="G195" s="151" t="s">
        <v>265</v>
      </c>
      <c r="H195" s="152">
        <v>38.103999999999999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6.3259999999999996</v>
      </c>
      <c r="P195" s="157">
        <f>O195*H195</f>
        <v>241.04590399999998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1827</v>
      </c>
    </row>
    <row r="196" spans="1:65" s="14" customFormat="1">
      <c r="B196" s="168"/>
      <c r="D196" s="162" t="s">
        <v>220</v>
      </c>
      <c r="E196" s="169" t="s">
        <v>1</v>
      </c>
      <c r="F196" s="170" t="s">
        <v>2239</v>
      </c>
      <c r="H196" s="171">
        <v>38.103999999999999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55.5" customHeight="1">
      <c r="A197" s="30"/>
      <c r="B197" s="147"/>
      <c r="C197" s="148" t="s">
        <v>318</v>
      </c>
      <c r="D197" s="148" t="s">
        <v>214</v>
      </c>
      <c r="E197" s="149" t="s">
        <v>1421</v>
      </c>
      <c r="F197" s="150" t="s">
        <v>1422</v>
      </c>
      <c r="G197" s="151" t="s">
        <v>265</v>
      </c>
      <c r="H197" s="152">
        <v>114.312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0.505</v>
      </c>
      <c r="P197" s="157">
        <f>O197*H197</f>
        <v>57.727559999999997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1829</v>
      </c>
    </row>
    <row r="198" spans="1:65" s="13" customFormat="1">
      <c r="B198" s="161"/>
      <c r="D198" s="162" t="s">
        <v>220</v>
      </c>
      <c r="E198" s="163" t="s">
        <v>1</v>
      </c>
      <c r="F198" s="164" t="s">
        <v>1830</v>
      </c>
      <c r="H198" s="163" t="s">
        <v>1</v>
      </c>
      <c r="L198" s="161"/>
      <c r="M198" s="165"/>
      <c r="N198" s="166"/>
      <c r="O198" s="166"/>
      <c r="P198" s="166"/>
      <c r="Q198" s="166"/>
      <c r="R198" s="166"/>
      <c r="S198" s="166"/>
      <c r="T198" s="167"/>
      <c r="AT198" s="163" t="s">
        <v>220</v>
      </c>
      <c r="AU198" s="163" t="s">
        <v>80</v>
      </c>
      <c r="AV198" s="13" t="s">
        <v>78</v>
      </c>
      <c r="AW198" s="13" t="s">
        <v>27</v>
      </c>
      <c r="AX198" s="13" t="s">
        <v>71</v>
      </c>
      <c r="AY198" s="163" t="s">
        <v>212</v>
      </c>
    </row>
    <row r="199" spans="1:65" s="14" customFormat="1">
      <c r="B199" s="168"/>
      <c r="D199" s="162" t="s">
        <v>220</v>
      </c>
      <c r="E199" s="169" t="s">
        <v>1</v>
      </c>
      <c r="F199" s="170" t="s">
        <v>2238</v>
      </c>
      <c r="H199" s="171">
        <v>114.312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55.5" customHeight="1">
      <c r="A200" s="30"/>
      <c r="B200" s="147"/>
      <c r="C200" s="148" t="s">
        <v>7</v>
      </c>
      <c r="D200" s="148" t="s">
        <v>214</v>
      </c>
      <c r="E200" s="149" t="s">
        <v>1426</v>
      </c>
      <c r="F200" s="150" t="s">
        <v>1427</v>
      </c>
      <c r="G200" s="151" t="s">
        <v>265</v>
      </c>
      <c r="H200" s="152">
        <v>38.103999999999999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0.59099999999999997</v>
      </c>
      <c r="P200" s="157">
        <f>O200*H200</f>
        <v>22.519463999999999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1831</v>
      </c>
    </row>
    <row r="201" spans="1:65" s="13" customFormat="1">
      <c r="B201" s="161"/>
      <c r="D201" s="162" t="s">
        <v>220</v>
      </c>
      <c r="E201" s="163" t="s">
        <v>1</v>
      </c>
      <c r="F201" s="164" t="s">
        <v>1832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>
      <c r="B202" s="168"/>
      <c r="D202" s="162" t="s">
        <v>220</v>
      </c>
      <c r="E202" s="169" t="s">
        <v>1</v>
      </c>
      <c r="F202" s="170" t="s">
        <v>2240</v>
      </c>
      <c r="H202" s="171">
        <v>38.103999999999999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37.9" customHeight="1">
      <c r="A203" s="30"/>
      <c r="B203" s="147"/>
      <c r="C203" s="148" t="s">
        <v>327</v>
      </c>
      <c r="D203" s="148" t="s">
        <v>214</v>
      </c>
      <c r="E203" s="149" t="s">
        <v>270</v>
      </c>
      <c r="F203" s="150" t="s">
        <v>271</v>
      </c>
      <c r="G203" s="151" t="s">
        <v>265</v>
      </c>
      <c r="H203" s="152">
        <v>14.08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1.7629999999999999</v>
      </c>
      <c r="P203" s="157">
        <f>O203*H203</f>
        <v>24.823039999999999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272</v>
      </c>
    </row>
    <row r="204" spans="1:65" s="14" customFormat="1">
      <c r="B204" s="168"/>
      <c r="D204" s="162" t="s">
        <v>220</v>
      </c>
      <c r="E204" s="169" t="s">
        <v>1</v>
      </c>
      <c r="F204" s="170" t="s">
        <v>2241</v>
      </c>
      <c r="H204" s="171">
        <v>14.08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331</v>
      </c>
      <c r="D205" s="148" t="s">
        <v>214</v>
      </c>
      <c r="E205" s="149" t="s">
        <v>1982</v>
      </c>
      <c r="F205" s="150" t="s">
        <v>1983</v>
      </c>
      <c r="G205" s="151" t="s">
        <v>249</v>
      </c>
      <c r="H205" s="152">
        <v>79.099999999999994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0.70299999999999996</v>
      </c>
      <c r="P205" s="157">
        <f>O205*H205</f>
        <v>55.607299999999995</v>
      </c>
      <c r="Q205" s="157">
        <v>2.7000000000000001E-3</v>
      </c>
      <c r="R205" s="157">
        <f>Q205*H205</f>
        <v>0.21356999999999998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1984</v>
      </c>
    </row>
    <row r="206" spans="1:65" s="2" customFormat="1" ht="37.9" customHeight="1">
      <c r="A206" s="30"/>
      <c r="B206" s="147"/>
      <c r="C206" s="148" t="s">
        <v>335</v>
      </c>
      <c r="D206" s="148" t="s">
        <v>214</v>
      </c>
      <c r="E206" s="149" t="s">
        <v>557</v>
      </c>
      <c r="F206" s="150" t="s">
        <v>558</v>
      </c>
      <c r="G206" s="151" t="s">
        <v>217</v>
      </c>
      <c r="H206" s="152">
        <v>692.8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8.7999999999999995E-2</v>
      </c>
      <c r="P206" s="157">
        <f>O206*H206</f>
        <v>60.966399999999993</v>
      </c>
      <c r="Q206" s="157">
        <v>5.8E-4</v>
      </c>
      <c r="R206" s="157">
        <f>Q206*H206</f>
        <v>0.40182399999999996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1989</v>
      </c>
    </row>
    <row r="207" spans="1:65" s="14" customFormat="1">
      <c r="B207" s="168"/>
      <c r="D207" s="162" t="s">
        <v>220</v>
      </c>
      <c r="E207" s="169" t="s">
        <v>1</v>
      </c>
      <c r="F207" s="170" t="s">
        <v>2242</v>
      </c>
      <c r="H207" s="171">
        <v>692.8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37.9" customHeight="1">
      <c r="A208" s="30"/>
      <c r="B208" s="147"/>
      <c r="C208" s="148" t="s">
        <v>342</v>
      </c>
      <c r="D208" s="148" t="s">
        <v>214</v>
      </c>
      <c r="E208" s="149" t="s">
        <v>274</v>
      </c>
      <c r="F208" s="150" t="s">
        <v>275</v>
      </c>
      <c r="G208" s="151" t="s">
        <v>217</v>
      </c>
      <c r="H208" s="152">
        <v>11.2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0.109</v>
      </c>
      <c r="P208" s="157">
        <f>O208*H208</f>
        <v>1.2207999999999999</v>
      </c>
      <c r="Q208" s="157">
        <v>5.9000000000000003E-4</v>
      </c>
      <c r="R208" s="157">
        <f>Q208*H208</f>
        <v>6.6080000000000002E-3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276</v>
      </c>
    </row>
    <row r="209" spans="1:65" s="14" customFormat="1">
      <c r="B209" s="168"/>
      <c r="D209" s="162" t="s">
        <v>220</v>
      </c>
      <c r="E209" s="169" t="s">
        <v>1</v>
      </c>
      <c r="F209" s="170" t="s">
        <v>2243</v>
      </c>
      <c r="H209" s="171">
        <v>11.2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37.9" customHeight="1">
      <c r="A210" s="30"/>
      <c r="B210" s="147"/>
      <c r="C210" s="148" t="s">
        <v>347</v>
      </c>
      <c r="D210" s="148" t="s">
        <v>214</v>
      </c>
      <c r="E210" s="149" t="s">
        <v>560</v>
      </c>
      <c r="F210" s="150" t="s">
        <v>561</v>
      </c>
      <c r="G210" s="151" t="s">
        <v>217</v>
      </c>
      <c r="H210" s="152">
        <v>692.8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8.5000000000000006E-2</v>
      </c>
      <c r="P210" s="157">
        <f>O210*H210</f>
        <v>58.887999999999998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1993</v>
      </c>
    </row>
    <row r="211" spans="1:65" s="2" customFormat="1" ht="37.9" customHeight="1">
      <c r="A211" s="30"/>
      <c r="B211" s="147"/>
      <c r="C211" s="148" t="s">
        <v>351</v>
      </c>
      <c r="D211" s="148" t="s">
        <v>214</v>
      </c>
      <c r="E211" s="149" t="s">
        <v>280</v>
      </c>
      <c r="F211" s="150" t="s">
        <v>281</v>
      </c>
      <c r="G211" s="151" t="s">
        <v>217</v>
      </c>
      <c r="H211" s="152">
        <v>11.2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0.106</v>
      </c>
      <c r="P211" s="157">
        <f>O211*H211</f>
        <v>1.1871999999999998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282</v>
      </c>
    </row>
    <row r="212" spans="1:65" s="2" customFormat="1" ht="62.65" customHeight="1">
      <c r="A212" s="30"/>
      <c r="B212" s="147"/>
      <c r="C212" s="148" t="s">
        <v>356</v>
      </c>
      <c r="D212" s="148" t="s">
        <v>214</v>
      </c>
      <c r="E212" s="149" t="s">
        <v>1003</v>
      </c>
      <c r="F212" s="150" t="s">
        <v>1004</v>
      </c>
      <c r="G212" s="151" t="s">
        <v>265</v>
      </c>
      <c r="H212" s="152">
        <v>468.28800000000001</v>
      </c>
      <c r="I212" s="153"/>
      <c r="J212" s="153">
        <f>ROUND(I212*H212,2)</f>
        <v>0</v>
      </c>
      <c r="K212" s="154"/>
      <c r="L212" s="31"/>
      <c r="M212" s="155" t="s">
        <v>1</v>
      </c>
      <c r="N212" s="156" t="s">
        <v>36</v>
      </c>
      <c r="O212" s="157">
        <v>5.8000000000000003E-2</v>
      </c>
      <c r="P212" s="157">
        <f>O212*H212</f>
        <v>27.160704000000003</v>
      </c>
      <c r="Q212" s="157">
        <v>0</v>
      </c>
      <c r="R212" s="157">
        <f>Q212*H212</f>
        <v>0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1836</v>
      </c>
    </row>
    <row r="213" spans="1:65" s="13" customFormat="1" ht="22.5">
      <c r="B213" s="161"/>
      <c r="D213" s="162" t="s">
        <v>220</v>
      </c>
      <c r="E213" s="163" t="s">
        <v>1</v>
      </c>
      <c r="F213" s="164" t="s">
        <v>2244</v>
      </c>
      <c r="H213" s="163" t="s">
        <v>1</v>
      </c>
      <c r="L213" s="161"/>
      <c r="M213" s="165"/>
      <c r="N213" s="166"/>
      <c r="O213" s="166"/>
      <c r="P213" s="166"/>
      <c r="Q213" s="166"/>
      <c r="R213" s="166"/>
      <c r="S213" s="166"/>
      <c r="T213" s="167"/>
      <c r="AT213" s="163" t="s">
        <v>220</v>
      </c>
      <c r="AU213" s="163" t="s">
        <v>80</v>
      </c>
      <c r="AV213" s="13" t="s">
        <v>78</v>
      </c>
      <c r="AW213" s="13" t="s">
        <v>27</v>
      </c>
      <c r="AX213" s="13" t="s">
        <v>71</v>
      </c>
      <c r="AY213" s="163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2245</v>
      </c>
      <c r="H214" s="171">
        <v>234.14400000000001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4" customFormat="1">
      <c r="B215" s="168"/>
      <c r="D215" s="162" t="s">
        <v>220</v>
      </c>
      <c r="F215" s="170" t="s">
        <v>2246</v>
      </c>
      <c r="H215" s="171">
        <v>468.28800000000001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2" customFormat="1" ht="62.65" customHeight="1">
      <c r="A216" s="30"/>
      <c r="B216" s="147"/>
      <c r="C216" s="148" t="s">
        <v>361</v>
      </c>
      <c r="D216" s="148" t="s">
        <v>214</v>
      </c>
      <c r="E216" s="149" t="s">
        <v>1839</v>
      </c>
      <c r="F216" s="150" t="s">
        <v>1840</v>
      </c>
      <c r="G216" s="151" t="s">
        <v>265</v>
      </c>
      <c r="H216" s="152">
        <v>0.56599999999999995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6.6000000000000003E-2</v>
      </c>
      <c r="P216" s="157">
        <f>O216*H216</f>
        <v>3.7356E-2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1841</v>
      </c>
    </row>
    <row r="217" spans="1:65" s="14" customFormat="1">
      <c r="B217" s="168"/>
      <c r="D217" s="162" t="s">
        <v>220</v>
      </c>
      <c r="E217" s="169" t="s">
        <v>1</v>
      </c>
      <c r="F217" s="170" t="s">
        <v>2247</v>
      </c>
      <c r="H217" s="171">
        <v>0.28299999999999997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14" customFormat="1">
      <c r="B218" s="168"/>
      <c r="D218" s="162" t="s">
        <v>220</v>
      </c>
      <c r="F218" s="170" t="s">
        <v>2248</v>
      </c>
      <c r="H218" s="171">
        <v>0.56599999999999995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3</v>
      </c>
      <c r="AX218" s="14" t="s">
        <v>78</v>
      </c>
      <c r="AY218" s="169" t="s">
        <v>212</v>
      </c>
    </row>
    <row r="219" spans="1:65" s="2" customFormat="1" ht="62.65" customHeight="1">
      <c r="A219" s="30"/>
      <c r="B219" s="147"/>
      <c r="C219" s="148" t="s">
        <v>366</v>
      </c>
      <c r="D219" s="148" t="s">
        <v>214</v>
      </c>
      <c r="E219" s="149" t="s">
        <v>1263</v>
      </c>
      <c r="F219" s="150" t="s">
        <v>1264</v>
      </c>
      <c r="G219" s="151" t="s">
        <v>265</v>
      </c>
      <c r="H219" s="152">
        <v>155.81299999999999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9.9000000000000005E-2</v>
      </c>
      <c r="P219" s="157">
        <f>O219*H219</f>
        <v>15.425487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1844</v>
      </c>
    </row>
    <row r="220" spans="1:65" s="14" customFormat="1">
      <c r="B220" s="168"/>
      <c r="D220" s="162" t="s">
        <v>220</v>
      </c>
      <c r="E220" s="169" t="s">
        <v>1</v>
      </c>
      <c r="F220" s="170" t="s">
        <v>2249</v>
      </c>
      <c r="H220" s="171">
        <v>155.81299999999999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66.75" customHeight="1">
      <c r="A221" s="30"/>
      <c r="B221" s="147"/>
      <c r="C221" s="148" t="s">
        <v>370</v>
      </c>
      <c r="D221" s="148" t="s">
        <v>214</v>
      </c>
      <c r="E221" s="149" t="s">
        <v>1266</v>
      </c>
      <c r="F221" s="150" t="s">
        <v>1267</v>
      </c>
      <c r="G221" s="151" t="s">
        <v>265</v>
      </c>
      <c r="H221" s="152">
        <v>1558.13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6.0000000000000001E-3</v>
      </c>
      <c r="P221" s="157">
        <f>O221*H221</f>
        <v>9.3487800000000014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1846</v>
      </c>
    </row>
    <row r="222" spans="1:65" s="14" customFormat="1">
      <c r="B222" s="168"/>
      <c r="D222" s="162" t="s">
        <v>220</v>
      </c>
      <c r="F222" s="170" t="s">
        <v>2250</v>
      </c>
      <c r="H222" s="171">
        <v>1558.13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3</v>
      </c>
      <c r="AX222" s="14" t="s">
        <v>78</v>
      </c>
      <c r="AY222" s="169" t="s">
        <v>212</v>
      </c>
    </row>
    <row r="223" spans="1:65" s="2" customFormat="1" ht="44.25" customHeight="1">
      <c r="A223" s="30"/>
      <c r="B223" s="147"/>
      <c r="C223" s="148" t="s">
        <v>374</v>
      </c>
      <c r="D223" s="148" t="s">
        <v>214</v>
      </c>
      <c r="E223" s="149" t="s">
        <v>1277</v>
      </c>
      <c r="F223" s="150" t="s">
        <v>1278</v>
      </c>
      <c r="G223" s="151" t="s">
        <v>265</v>
      </c>
      <c r="H223" s="152">
        <v>234.42699999999999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7.1999999999999995E-2</v>
      </c>
      <c r="P223" s="157">
        <f>O223*H223</f>
        <v>16.878743999999998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2001</v>
      </c>
    </row>
    <row r="224" spans="1:65" s="14" customFormat="1">
      <c r="B224" s="168"/>
      <c r="D224" s="162" t="s">
        <v>220</v>
      </c>
      <c r="E224" s="169" t="s">
        <v>1</v>
      </c>
      <c r="F224" s="170" t="s">
        <v>2251</v>
      </c>
      <c r="H224" s="171">
        <v>234.42699999999999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37.9" customHeight="1">
      <c r="A225" s="30"/>
      <c r="B225" s="147"/>
      <c r="C225" s="148" t="s">
        <v>378</v>
      </c>
      <c r="D225" s="148" t="s">
        <v>214</v>
      </c>
      <c r="E225" s="149" t="s">
        <v>295</v>
      </c>
      <c r="F225" s="150" t="s">
        <v>296</v>
      </c>
      <c r="G225" s="151" t="s">
        <v>265</v>
      </c>
      <c r="H225" s="152">
        <v>428.34399999999999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8.9999999999999993E-3</v>
      </c>
      <c r="P225" s="157">
        <f>O225*H225</f>
        <v>3.8550959999999996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297</v>
      </c>
    </row>
    <row r="226" spans="1:65" s="2" customFormat="1" ht="55.5" customHeight="1">
      <c r="A226" s="30"/>
      <c r="B226" s="147"/>
      <c r="C226" s="148" t="s">
        <v>383</v>
      </c>
      <c r="D226" s="148" t="s">
        <v>214</v>
      </c>
      <c r="E226" s="149" t="s">
        <v>299</v>
      </c>
      <c r="F226" s="150" t="s">
        <v>300</v>
      </c>
      <c r="G226" s="151" t="s">
        <v>301</v>
      </c>
      <c r="H226" s="152">
        <v>878.10500000000002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</v>
      </c>
      <c r="P226" s="157">
        <f>O226*H226</f>
        <v>0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302</v>
      </c>
    </row>
    <row r="227" spans="1:65" s="14" customFormat="1">
      <c r="B227" s="168"/>
      <c r="D227" s="162" t="s">
        <v>220</v>
      </c>
      <c r="F227" s="170" t="s">
        <v>2252</v>
      </c>
      <c r="H227" s="171">
        <v>878.10500000000002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37.9" customHeight="1">
      <c r="A228" s="30"/>
      <c r="B228" s="147"/>
      <c r="C228" s="148" t="s">
        <v>388</v>
      </c>
      <c r="D228" s="148" t="s">
        <v>214</v>
      </c>
      <c r="E228" s="149" t="s">
        <v>295</v>
      </c>
      <c r="F228" s="150" t="s">
        <v>296</v>
      </c>
      <c r="G228" s="151" t="s">
        <v>265</v>
      </c>
      <c r="H228" s="152">
        <v>234.42699999999999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8.9999999999999993E-3</v>
      </c>
      <c r="P228" s="157">
        <f>O228*H228</f>
        <v>2.1098429999999997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2003</v>
      </c>
    </row>
    <row r="229" spans="1:65" s="2" customFormat="1" ht="44.25" customHeight="1">
      <c r="A229" s="30"/>
      <c r="B229" s="147"/>
      <c r="C229" s="148" t="s">
        <v>392</v>
      </c>
      <c r="D229" s="148" t="s">
        <v>214</v>
      </c>
      <c r="E229" s="149" t="s">
        <v>305</v>
      </c>
      <c r="F229" s="150" t="s">
        <v>306</v>
      </c>
      <c r="G229" s="151" t="s">
        <v>265</v>
      </c>
      <c r="H229" s="152">
        <v>296.15100000000001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0.32800000000000001</v>
      </c>
      <c r="P229" s="157">
        <f>O229*H229</f>
        <v>97.137528000000003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307</v>
      </c>
    </row>
    <row r="230" spans="1:65" s="13" customFormat="1">
      <c r="B230" s="161"/>
      <c r="D230" s="162" t="s">
        <v>220</v>
      </c>
      <c r="E230" s="163" t="s">
        <v>1</v>
      </c>
      <c r="F230" s="164" t="s">
        <v>308</v>
      </c>
      <c r="H230" s="163" t="s">
        <v>1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3" t="s">
        <v>220</v>
      </c>
      <c r="AU230" s="163" t="s">
        <v>80</v>
      </c>
      <c r="AV230" s="13" t="s">
        <v>78</v>
      </c>
      <c r="AW230" s="13" t="s">
        <v>27</v>
      </c>
      <c r="AX230" s="13" t="s">
        <v>71</v>
      </c>
      <c r="AY230" s="163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2253</v>
      </c>
      <c r="H231" s="171">
        <v>296.15100000000001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16.5" customHeight="1">
      <c r="A232" s="30"/>
      <c r="B232" s="147"/>
      <c r="C232" s="182" t="s">
        <v>396</v>
      </c>
      <c r="D232" s="182" t="s">
        <v>311</v>
      </c>
      <c r="E232" s="183" t="s">
        <v>312</v>
      </c>
      <c r="F232" s="184" t="s">
        <v>313</v>
      </c>
      <c r="G232" s="185" t="s">
        <v>301</v>
      </c>
      <c r="H232" s="186">
        <v>39.445</v>
      </c>
      <c r="I232" s="187"/>
      <c r="J232" s="187">
        <f>ROUND(I232*H232,2)</f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>O232*H232</f>
        <v>0</v>
      </c>
      <c r="Q232" s="157">
        <v>1</v>
      </c>
      <c r="R232" s="157">
        <f>Q232*H232</f>
        <v>39.445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314</v>
      </c>
    </row>
    <row r="233" spans="1:65" s="13" customFormat="1">
      <c r="B233" s="161"/>
      <c r="D233" s="162" t="s">
        <v>220</v>
      </c>
      <c r="E233" s="163" t="s">
        <v>1</v>
      </c>
      <c r="F233" s="164" t="s">
        <v>677</v>
      </c>
      <c r="H233" s="163" t="s">
        <v>1</v>
      </c>
      <c r="L233" s="161"/>
      <c r="M233" s="165"/>
      <c r="N233" s="166"/>
      <c r="O233" s="166"/>
      <c r="P233" s="166"/>
      <c r="Q233" s="166"/>
      <c r="R233" s="166"/>
      <c r="S233" s="166"/>
      <c r="T233" s="167"/>
      <c r="AT233" s="163" t="s">
        <v>220</v>
      </c>
      <c r="AU233" s="163" t="s">
        <v>80</v>
      </c>
      <c r="AV233" s="13" t="s">
        <v>78</v>
      </c>
      <c r="AW233" s="13" t="s">
        <v>27</v>
      </c>
      <c r="AX233" s="13" t="s">
        <v>71</v>
      </c>
      <c r="AY233" s="163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2254</v>
      </c>
      <c r="H234" s="171">
        <v>14.9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3" customFormat="1">
      <c r="B235" s="161"/>
      <c r="D235" s="162" t="s">
        <v>220</v>
      </c>
      <c r="E235" s="163" t="s">
        <v>1</v>
      </c>
      <c r="F235" s="164" t="s">
        <v>2180</v>
      </c>
      <c r="H235" s="163" t="s">
        <v>1</v>
      </c>
      <c r="L235" s="161"/>
      <c r="M235" s="165"/>
      <c r="N235" s="166"/>
      <c r="O235" s="166"/>
      <c r="P235" s="166"/>
      <c r="Q235" s="166"/>
      <c r="R235" s="166"/>
      <c r="S235" s="166"/>
      <c r="T235" s="167"/>
      <c r="AT235" s="163" t="s">
        <v>220</v>
      </c>
      <c r="AU235" s="163" t="s">
        <v>80</v>
      </c>
      <c r="AV235" s="13" t="s">
        <v>78</v>
      </c>
      <c r="AW235" s="13" t="s">
        <v>27</v>
      </c>
      <c r="AX235" s="13" t="s">
        <v>71</v>
      </c>
      <c r="AY235" s="163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2255</v>
      </c>
      <c r="H236" s="171">
        <v>8.7200000000000006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>
      <c r="B237" s="175"/>
      <c r="D237" s="162" t="s">
        <v>220</v>
      </c>
      <c r="E237" s="176" t="s">
        <v>1</v>
      </c>
      <c r="F237" s="177" t="s">
        <v>233</v>
      </c>
      <c r="H237" s="178">
        <v>23.62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14" customFormat="1">
      <c r="B238" s="168"/>
      <c r="D238" s="162" t="s">
        <v>220</v>
      </c>
      <c r="F238" s="170" t="s">
        <v>2256</v>
      </c>
      <c r="H238" s="171">
        <v>39.445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3</v>
      </c>
      <c r="AX238" s="14" t="s">
        <v>78</v>
      </c>
      <c r="AY238" s="169" t="s">
        <v>212</v>
      </c>
    </row>
    <row r="239" spans="1:65" s="2" customFormat="1" ht="66.75" customHeight="1">
      <c r="A239" s="30"/>
      <c r="B239" s="147"/>
      <c r="C239" s="148" t="s">
        <v>400</v>
      </c>
      <c r="D239" s="148" t="s">
        <v>214</v>
      </c>
      <c r="E239" s="149" t="s">
        <v>319</v>
      </c>
      <c r="F239" s="150" t="s">
        <v>320</v>
      </c>
      <c r="G239" s="151" t="s">
        <v>265</v>
      </c>
      <c r="H239" s="152">
        <v>96.14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0.435</v>
      </c>
      <c r="P239" s="157">
        <f>O239*H239</f>
        <v>41.820900000000002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321</v>
      </c>
    </row>
    <row r="240" spans="1:65" s="14" customFormat="1">
      <c r="B240" s="168"/>
      <c r="D240" s="162" t="s">
        <v>220</v>
      </c>
      <c r="E240" s="169" t="s">
        <v>1</v>
      </c>
      <c r="F240" s="170" t="s">
        <v>2257</v>
      </c>
      <c r="H240" s="171">
        <v>95.26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4" customFormat="1">
      <c r="B241" s="168"/>
      <c r="D241" s="162" t="s">
        <v>220</v>
      </c>
      <c r="E241" s="169" t="s">
        <v>1</v>
      </c>
      <c r="F241" s="170" t="s">
        <v>2258</v>
      </c>
      <c r="H241" s="171">
        <v>0.88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5" customFormat="1">
      <c r="B242" s="175"/>
      <c r="D242" s="162" t="s">
        <v>220</v>
      </c>
      <c r="E242" s="176" t="s">
        <v>1</v>
      </c>
      <c r="F242" s="177" t="s">
        <v>233</v>
      </c>
      <c r="H242" s="178">
        <v>96.14</v>
      </c>
      <c r="L242" s="175"/>
      <c r="M242" s="179"/>
      <c r="N242" s="180"/>
      <c r="O242" s="180"/>
      <c r="P242" s="180"/>
      <c r="Q242" s="180"/>
      <c r="R242" s="180"/>
      <c r="S242" s="180"/>
      <c r="T242" s="181"/>
      <c r="AT242" s="176" t="s">
        <v>220</v>
      </c>
      <c r="AU242" s="176" t="s">
        <v>80</v>
      </c>
      <c r="AV242" s="15" t="s">
        <v>218</v>
      </c>
      <c r="AW242" s="15" t="s">
        <v>27</v>
      </c>
      <c r="AX242" s="15" t="s">
        <v>78</v>
      </c>
      <c r="AY242" s="176" t="s">
        <v>212</v>
      </c>
    </row>
    <row r="243" spans="1:65" s="2" customFormat="1" ht="16.5" customHeight="1">
      <c r="A243" s="30"/>
      <c r="B243" s="147"/>
      <c r="C243" s="182" t="s">
        <v>404</v>
      </c>
      <c r="D243" s="182" t="s">
        <v>311</v>
      </c>
      <c r="E243" s="183" t="s">
        <v>323</v>
      </c>
      <c r="F243" s="184" t="s">
        <v>324</v>
      </c>
      <c r="G243" s="185" t="s">
        <v>301</v>
      </c>
      <c r="H243" s="186">
        <v>192.28</v>
      </c>
      <c r="I243" s="187"/>
      <c r="J243" s="187">
        <f>ROUND(I243*H243,2)</f>
        <v>0</v>
      </c>
      <c r="K243" s="188"/>
      <c r="L243" s="189"/>
      <c r="M243" s="190" t="s">
        <v>1</v>
      </c>
      <c r="N243" s="191" t="s">
        <v>36</v>
      </c>
      <c r="O243" s="157">
        <v>0</v>
      </c>
      <c r="P243" s="157">
        <f>O243*H243</f>
        <v>0</v>
      </c>
      <c r="Q243" s="157">
        <v>1</v>
      </c>
      <c r="R243" s="157">
        <f>Q243*H243</f>
        <v>192.28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252</v>
      </c>
      <c r="AT243" s="159" t="s">
        <v>311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325</v>
      </c>
    </row>
    <row r="244" spans="1:65" s="14" customFormat="1">
      <c r="B244" s="168"/>
      <c r="D244" s="162" t="s">
        <v>220</v>
      </c>
      <c r="F244" s="170" t="s">
        <v>2259</v>
      </c>
      <c r="H244" s="171">
        <v>192.28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3</v>
      </c>
      <c r="AX244" s="14" t="s">
        <v>78</v>
      </c>
      <c r="AY244" s="169" t="s">
        <v>212</v>
      </c>
    </row>
    <row r="245" spans="1:65" s="2" customFormat="1" ht="37.9" customHeight="1">
      <c r="A245" s="30"/>
      <c r="B245" s="147"/>
      <c r="C245" s="148" t="s">
        <v>408</v>
      </c>
      <c r="D245" s="148" t="s">
        <v>214</v>
      </c>
      <c r="E245" s="149" t="s">
        <v>328</v>
      </c>
      <c r="F245" s="150" t="s">
        <v>329</v>
      </c>
      <c r="G245" s="151" t="s">
        <v>217</v>
      </c>
      <c r="H245" s="152">
        <v>184.25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1.2E-2</v>
      </c>
      <c r="P245" s="157">
        <f>O245*H245</f>
        <v>2.2109999999999999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1857</v>
      </c>
    </row>
    <row r="246" spans="1:65" s="14" customFormat="1">
      <c r="B246" s="168"/>
      <c r="D246" s="162" t="s">
        <v>220</v>
      </c>
      <c r="E246" s="169" t="s">
        <v>1</v>
      </c>
      <c r="F246" s="170" t="s">
        <v>2235</v>
      </c>
      <c r="H246" s="171">
        <v>184.25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16.5" customHeight="1">
      <c r="A247" s="30"/>
      <c r="B247" s="147"/>
      <c r="C247" s="148" t="s">
        <v>414</v>
      </c>
      <c r="D247" s="148" t="s">
        <v>214</v>
      </c>
      <c r="E247" s="149" t="s">
        <v>332</v>
      </c>
      <c r="F247" s="150" t="s">
        <v>333</v>
      </c>
      <c r="G247" s="151" t="s">
        <v>217</v>
      </c>
      <c r="H247" s="152">
        <v>184.25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1.2E-2</v>
      </c>
      <c r="P247" s="157">
        <f>O247*H247</f>
        <v>2.2109999999999999</v>
      </c>
      <c r="Q247" s="157">
        <v>1.2700000000000001E-3</v>
      </c>
      <c r="R247" s="157">
        <f>Q247*H247</f>
        <v>0.23399750000000002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1858</v>
      </c>
    </row>
    <row r="248" spans="1:65" s="2" customFormat="1" ht="16.5" customHeight="1">
      <c r="A248" s="30"/>
      <c r="B248" s="147"/>
      <c r="C248" s="182" t="s">
        <v>418</v>
      </c>
      <c r="D248" s="182" t="s">
        <v>311</v>
      </c>
      <c r="E248" s="183" t="s">
        <v>336</v>
      </c>
      <c r="F248" s="184" t="s">
        <v>337</v>
      </c>
      <c r="G248" s="185" t="s">
        <v>338</v>
      </c>
      <c r="H248" s="186">
        <v>4.6059999999999999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1E-3</v>
      </c>
      <c r="R248" s="157">
        <f>Q248*H248</f>
        <v>4.6059999999999999E-3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1859</v>
      </c>
    </row>
    <row r="249" spans="1:65" s="14" customFormat="1">
      <c r="B249" s="168"/>
      <c r="D249" s="162" t="s">
        <v>220</v>
      </c>
      <c r="F249" s="170" t="s">
        <v>2260</v>
      </c>
      <c r="H249" s="171">
        <v>4.6059999999999999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12" customFormat="1" ht="22.9" customHeight="1">
      <c r="B250" s="135"/>
      <c r="D250" s="136" t="s">
        <v>70</v>
      </c>
      <c r="E250" s="145" t="s">
        <v>80</v>
      </c>
      <c r="F250" s="145" t="s">
        <v>341</v>
      </c>
      <c r="J250" s="146">
        <f>BK250</f>
        <v>0</v>
      </c>
      <c r="L250" s="135"/>
      <c r="M250" s="139"/>
      <c r="N250" s="140"/>
      <c r="O250" s="140"/>
      <c r="P250" s="141">
        <f>P251</f>
        <v>88.765000000000001</v>
      </c>
      <c r="Q250" s="140"/>
      <c r="R250" s="141">
        <f>R251</f>
        <v>44.315384999999999</v>
      </c>
      <c r="S250" s="140"/>
      <c r="T250" s="142">
        <f>T251</f>
        <v>0</v>
      </c>
      <c r="AR250" s="136" t="s">
        <v>78</v>
      </c>
      <c r="AT250" s="143" t="s">
        <v>70</v>
      </c>
      <c r="AU250" s="143" t="s">
        <v>78</v>
      </c>
      <c r="AY250" s="136" t="s">
        <v>212</v>
      </c>
      <c r="BK250" s="144">
        <f>BK251</f>
        <v>0</v>
      </c>
    </row>
    <row r="251" spans="1:65" s="2" customFormat="1" ht="55.5" customHeight="1">
      <c r="A251" s="30"/>
      <c r="B251" s="147"/>
      <c r="C251" s="148" t="s">
        <v>423</v>
      </c>
      <c r="D251" s="148" t="s">
        <v>214</v>
      </c>
      <c r="E251" s="149" t="s">
        <v>343</v>
      </c>
      <c r="F251" s="150" t="s">
        <v>344</v>
      </c>
      <c r="G251" s="151" t="s">
        <v>249</v>
      </c>
      <c r="H251" s="152">
        <v>216.5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0.41</v>
      </c>
      <c r="P251" s="157">
        <f>O251*H251</f>
        <v>88.765000000000001</v>
      </c>
      <c r="Q251" s="157">
        <v>0.20469000000000001</v>
      </c>
      <c r="R251" s="157">
        <f>Q251*H251</f>
        <v>44.315384999999999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345</v>
      </c>
    </row>
    <row r="252" spans="1:65" s="12" customFormat="1" ht="22.9" customHeight="1">
      <c r="B252" s="135"/>
      <c r="D252" s="136" t="s">
        <v>70</v>
      </c>
      <c r="E252" s="145" t="s">
        <v>218</v>
      </c>
      <c r="F252" s="145" t="s">
        <v>355</v>
      </c>
      <c r="J252" s="146">
        <f>BK252</f>
        <v>0</v>
      </c>
      <c r="L252" s="135"/>
      <c r="M252" s="139"/>
      <c r="N252" s="140"/>
      <c r="O252" s="140"/>
      <c r="P252" s="141">
        <f>SUM(P253:P256)</f>
        <v>47.481800999999997</v>
      </c>
      <c r="Q252" s="140"/>
      <c r="R252" s="141">
        <f>SUM(R253:R256)</f>
        <v>0</v>
      </c>
      <c r="S252" s="140"/>
      <c r="T252" s="142">
        <f>SUM(T253:T256)</f>
        <v>0</v>
      </c>
      <c r="AR252" s="136" t="s">
        <v>78</v>
      </c>
      <c r="AT252" s="143" t="s">
        <v>70</v>
      </c>
      <c r="AU252" s="143" t="s">
        <v>78</v>
      </c>
      <c r="AY252" s="136" t="s">
        <v>212</v>
      </c>
      <c r="BK252" s="144">
        <f>SUM(BK253:BK256)</f>
        <v>0</v>
      </c>
    </row>
    <row r="253" spans="1:65" s="2" customFormat="1" ht="16.5" customHeight="1">
      <c r="A253" s="30"/>
      <c r="B253" s="147"/>
      <c r="C253" s="148" t="s">
        <v>427</v>
      </c>
      <c r="D253" s="148" t="s">
        <v>214</v>
      </c>
      <c r="E253" s="149" t="s">
        <v>357</v>
      </c>
      <c r="F253" s="150" t="s">
        <v>358</v>
      </c>
      <c r="G253" s="151" t="s">
        <v>265</v>
      </c>
      <c r="H253" s="152">
        <v>36.052999999999997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1.3169999999999999</v>
      </c>
      <c r="P253" s="157">
        <f>O253*H253</f>
        <v>47.481800999999997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359</v>
      </c>
    </row>
    <row r="254" spans="1:65" s="14" customFormat="1">
      <c r="B254" s="168"/>
      <c r="D254" s="162" t="s">
        <v>220</v>
      </c>
      <c r="E254" s="169" t="s">
        <v>1</v>
      </c>
      <c r="F254" s="170" t="s">
        <v>2261</v>
      </c>
      <c r="H254" s="171">
        <v>35.722999999999999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71</v>
      </c>
      <c r="AY254" s="169" t="s">
        <v>212</v>
      </c>
    </row>
    <row r="255" spans="1:65" s="14" customFormat="1">
      <c r="B255" s="168"/>
      <c r="D255" s="162" t="s">
        <v>220</v>
      </c>
      <c r="E255" s="169" t="s">
        <v>1</v>
      </c>
      <c r="F255" s="170" t="s">
        <v>2262</v>
      </c>
      <c r="H255" s="171">
        <v>0.33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5" customFormat="1">
      <c r="B256" s="175"/>
      <c r="D256" s="162" t="s">
        <v>220</v>
      </c>
      <c r="E256" s="176" t="s">
        <v>1</v>
      </c>
      <c r="F256" s="177" t="s">
        <v>233</v>
      </c>
      <c r="H256" s="178">
        <v>36.052999999999997</v>
      </c>
      <c r="L256" s="175"/>
      <c r="M256" s="179"/>
      <c r="N256" s="180"/>
      <c r="O256" s="180"/>
      <c r="P256" s="180"/>
      <c r="Q256" s="180"/>
      <c r="R256" s="180"/>
      <c r="S256" s="180"/>
      <c r="T256" s="181"/>
      <c r="AT256" s="176" t="s">
        <v>220</v>
      </c>
      <c r="AU256" s="176" t="s">
        <v>80</v>
      </c>
      <c r="AV256" s="15" t="s">
        <v>218</v>
      </c>
      <c r="AW256" s="15" t="s">
        <v>27</v>
      </c>
      <c r="AX256" s="15" t="s">
        <v>78</v>
      </c>
      <c r="AY256" s="176" t="s">
        <v>212</v>
      </c>
    </row>
    <row r="257" spans="1:65" s="12" customFormat="1" ht="22.9" customHeight="1">
      <c r="B257" s="135"/>
      <c r="D257" s="136" t="s">
        <v>70</v>
      </c>
      <c r="E257" s="145" t="s">
        <v>234</v>
      </c>
      <c r="F257" s="145" t="s">
        <v>382</v>
      </c>
      <c r="J257" s="146">
        <f>BK257</f>
        <v>0</v>
      </c>
      <c r="L257" s="135"/>
      <c r="M257" s="139"/>
      <c r="N257" s="140"/>
      <c r="O257" s="140"/>
      <c r="P257" s="141">
        <f>SUM(P258:P317)</f>
        <v>39.492229999999999</v>
      </c>
      <c r="Q257" s="140"/>
      <c r="R257" s="141">
        <f>SUM(R258:R317)</f>
        <v>6.7758839999999996</v>
      </c>
      <c r="S257" s="140"/>
      <c r="T257" s="142">
        <f>SUM(T258:T317)</f>
        <v>0</v>
      </c>
      <c r="AR257" s="136" t="s">
        <v>78</v>
      </c>
      <c r="AT257" s="143" t="s">
        <v>70</v>
      </c>
      <c r="AU257" s="143" t="s">
        <v>78</v>
      </c>
      <c r="AY257" s="136" t="s">
        <v>212</v>
      </c>
      <c r="BK257" s="144">
        <f>SUM(BK258:BK317)</f>
        <v>0</v>
      </c>
    </row>
    <row r="258" spans="1:65" s="2" customFormat="1" ht="37.9" customHeight="1">
      <c r="A258" s="30"/>
      <c r="B258" s="147"/>
      <c r="C258" s="148" t="s">
        <v>431</v>
      </c>
      <c r="D258" s="148" t="s">
        <v>214</v>
      </c>
      <c r="E258" s="149" t="s">
        <v>703</v>
      </c>
      <c r="F258" s="150" t="s">
        <v>704</v>
      </c>
      <c r="G258" s="151" t="s">
        <v>217</v>
      </c>
      <c r="H258" s="152">
        <v>14.19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0.02</v>
      </c>
      <c r="P258" s="157">
        <f>O258*H258</f>
        <v>0.2838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705</v>
      </c>
    </row>
    <row r="259" spans="1:65" s="13" customFormat="1">
      <c r="B259" s="161"/>
      <c r="D259" s="162" t="s">
        <v>220</v>
      </c>
      <c r="E259" s="163" t="s">
        <v>1</v>
      </c>
      <c r="F259" s="164" t="s">
        <v>626</v>
      </c>
      <c r="H259" s="163" t="s">
        <v>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3" t="s">
        <v>220</v>
      </c>
      <c r="AU259" s="163" t="s">
        <v>80</v>
      </c>
      <c r="AV259" s="13" t="s">
        <v>78</v>
      </c>
      <c r="AW259" s="13" t="s">
        <v>27</v>
      </c>
      <c r="AX259" s="13" t="s">
        <v>71</v>
      </c>
      <c r="AY259" s="163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2225</v>
      </c>
      <c r="H260" s="171">
        <v>14.19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5" customFormat="1">
      <c r="B261" s="175"/>
      <c r="D261" s="162" t="s">
        <v>220</v>
      </c>
      <c r="E261" s="176" t="s">
        <v>1</v>
      </c>
      <c r="F261" s="177" t="s">
        <v>233</v>
      </c>
      <c r="H261" s="178">
        <v>14.19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220</v>
      </c>
      <c r="AU261" s="176" t="s">
        <v>80</v>
      </c>
      <c r="AV261" s="15" t="s">
        <v>218</v>
      </c>
      <c r="AW261" s="15" t="s">
        <v>27</v>
      </c>
      <c r="AX261" s="15" t="s">
        <v>78</v>
      </c>
      <c r="AY261" s="176" t="s">
        <v>212</v>
      </c>
    </row>
    <row r="262" spans="1:65" s="2" customFormat="1" ht="44.25" customHeight="1">
      <c r="A262" s="30"/>
      <c r="B262" s="147"/>
      <c r="C262" s="148" t="s">
        <v>435</v>
      </c>
      <c r="D262" s="148" t="s">
        <v>214</v>
      </c>
      <c r="E262" s="149" t="s">
        <v>1301</v>
      </c>
      <c r="F262" s="150" t="s">
        <v>1302</v>
      </c>
      <c r="G262" s="151" t="s">
        <v>217</v>
      </c>
      <c r="H262" s="152">
        <v>25.2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8.5999999999999993E-2</v>
      </c>
      <c r="P262" s="157">
        <f>O262*H262</f>
        <v>2.1671999999999998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2021</v>
      </c>
    </row>
    <row r="263" spans="1:65" s="13" customFormat="1">
      <c r="B263" s="161"/>
      <c r="D263" s="162" t="s">
        <v>220</v>
      </c>
      <c r="E263" s="163" t="s">
        <v>1</v>
      </c>
      <c r="F263" s="164" t="s">
        <v>2227</v>
      </c>
      <c r="H263" s="163" t="s">
        <v>1</v>
      </c>
      <c r="L263" s="161"/>
      <c r="M263" s="165"/>
      <c r="N263" s="166"/>
      <c r="O263" s="166"/>
      <c r="P263" s="166"/>
      <c r="Q263" s="166"/>
      <c r="R263" s="166"/>
      <c r="S263" s="166"/>
      <c r="T263" s="167"/>
      <c r="AT263" s="163" t="s">
        <v>220</v>
      </c>
      <c r="AU263" s="163" t="s">
        <v>80</v>
      </c>
      <c r="AV263" s="13" t="s">
        <v>78</v>
      </c>
      <c r="AW263" s="13" t="s">
        <v>27</v>
      </c>
      <c r="AX263" s="13" t="s">
        <v>71</v>
      </c>
      <c r="AY263" s="163" t="s">
        <v>212</v>
      </c>
    </row>
    <row r="264" spans="1:65" s="14" customFormat="1">
      <c r="B264" s="168"/>
      <c r="D264" s="162" t="s">
        <v>220</v>
      </c>
      <c r="E264" s="169" t="s">
        <v>1</v>
      </c>
      <c r="F264" s="170" t="s">
        <v>2224</v>
      </c>
      <c r="H264" s="171">
        <v>25.2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44.25" customHeight="1">
      <c r="A265" s="30"/>
      <c r="B265" s="147"/>
      <c r="C265" s="148" t="s">
        <v>439</v>
      </c>
      <c r="D265" s="148" t="s">
        <v>214</v>
      </c>
      <c r="E265" s="149" t="s">
        <v>1029</v>
      </c>
      <c r="F265" s="150" t="s">
        <v>710</v>
      </c>
      <c r="G265" s="151" t="s">
        <v>217</v>
      </c>
      <c r="H265" s="152">
        <v>28.38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2.8000000000000001E-2</v>
      </c>
      <c r="P265" s="157">
        <f>O265*H265</f>
        <v>0.79464000000000001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2263</v>
      </c>
    </row>
    <row r="266" spans="1:65" s="13" customFormat="1">
      <c r="B266" s="161"/>
      <c r="D266" s="162" t="s">
        <v>220</v>
      </c>
      <c r="E266" s="163" t="s">
        <v>1</v>
      </c>
      <c r="F266" s="164" t="s">
        <v>712</v>
      </c>
      <c r="H266" s="163" t="s">
        <v>1</v>
      </c>
      <c r="L266" s="161"/>
      <c r="M266" s="165"/>
      <c r="N266" s="166"/>
      <c r="O266" s="166"/>
      <c r="P266" s="166"/>
      <c r="Q266" s="166"/>
      <c r="R266" s="166"/>
      <c r="S266" s="166"/>
      <c r="T266" s="167"/>
      <c r="AT266" s="163" t="s">
        <v>220</v>
      </c>
      <c r="AU266" s="163" t="s">
        <v>80</v>
      </c>
      <c r="AV266" s="13" t="s">
        <v>78</v>
      </c>
      <c r="AW266" s="13" t="s">
        <v>27</v>
      </c>
      <c r="AX266" s="13" t="s">
        <v>71</v>
      </c>
      <c r="AY266" s="163" t="s">
        <v>212</v>
      </c>
    </row>
    <row r="267" spans="1:65" s="14" customFormat="1">
      <c r="B267" s="168"/>
      <c r="D267" s="162" t="s">
        <v>220</v>
      </c>
      <c r="E267" s="169" t="s">
        <v>1</v>
      </c>
      <c r="F267" s="170" t="s">
        <v>2229</v>
      </c>
      <c r="H267" s="171">
        <v>28.38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78</v>
      </c>
      <c r="AY267" s="169" t="s">
        <v>212</v>
      </c>
    </row>
    <row r="268" spans="1:65" s="2" customFormat="1" ht="33" customHeight="1">
      <c r="A268" s="30"/>
      <c r="B268" s="147"/>
      <c r="C268" s="148" t="s">
        <v>443</v>
      </c>
      <c r="D268" s="148" t="s">
        <v>214</v>
      </c>
      <c r="E268" s="149" t="s">
        <v>384</v>
      </c>
      <c r="F268" s="150" t="s">
        <v>385</v>
      </c>
      <c r="G268" s="151" t="s">
        <v>217</v>
      </c>
      <c r="H268" s="152">
        <v>61.32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9.4E-2</v>
      </c>
      <c r="P268" s="157">
        <f>O268*H268</f>
        <v>5.7640799999999999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2264</v>
      </c>
    </row>
    <row r="269" spans="1:65" s="14" customFormat="1">
      <c r="B269" s="168"/>
      <c r="D269" s="162" t="s">
        <v>220</v>
      </c>
      <c r="E269" s="169" t="s">
        <v>1</v>
      </c>
      <c r="F269" s="170" t="s">
        <v>2193</v>
      </c>
      <c r="H269" s="171">
        <v>13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>
      <c r="B270" s="168"/>
      <c r="D270" s="162" t="s">
        <v>220</v>
      </c>
      <c r="E270" s="169" t="s">
        <v>1</v>
      </c>
      <c r="F270" s="170" t="s">
        <v>2265</v>
      </c>
      <c r="H270" s="171">
        <v>48.32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5" customFormat="1">
      <c r="B271" s="175"/>
      <c r="D271" s="162" t="s">
        <v>220</v>
      </c>
      <c r="E271" s="176" t="s">
        <v>1</v>
      </c>
      <c r="F271" s="177" t="s">
        <v>233</v>
      </c>
      <c r="H271" s="178">
        <v>61.32</v>
      </c>
      <c r="L271" s="175"/>
      <c r="M271" s="179"/>
      <c r="N271" s="180"/>
      <c r="O271" s="180"/>
      <c r="P271" s="180"/>
      <c r="Q271" s="180"/>
      <c r="R271" s="180"/>
      <c r="S271" s="180"/>
      <c r="T271" s="181"/>
      <c r="AT271" s="176" t="s">
        <v>220</v>
      </c>
      <c r="AU271" s="176" t="s">
        <v>80</v>
      </c>
      <c r="AV271" s="15" t="s">
        <v>218</v>
      </c>
      <c r="AW271" s="15" t="s">
        <v>27</v>
      </c>
      <c r="AX271" s="15" t="s">
        <v>78</v>
      </c>
      <c r="AY271" s="176" t="s">
        <v>212</v>
      </c>
    </row>
    <row r="272" spans="1:65" s="2" customFormat="1" ht="33" customHeight="1">
      <c r="A272" s="30"/>
      <c r="B272" s="147"/>
      <c r="C272" s="148" t="s">
        <v>447</v>
      </c>
      <c r="D272" s="148" t="s">
        <v>214</v>
      </c>
      <c r="E272" s="149" t="s">
        <v>389</v>
      </c>
      <c r="F272" s="150" t="s">
        <v>390</v>
      </c>
      <c r="G272" s="151" t="s">
        <v>217</v>
      </c>
      <c r="H272" s="152">
        <v>61.32</v>
      </c>
      <c r="I272" s="153"/>
      <c r="J272" s="153">
        <f>ROUND(I272*H272,2)</f>
        <v>0</v>
      </c>
      <c r="K272" s="154"/>
      <c r="L272" s="31"/>
      <c r="M272" s="155" t="s">
        <v>1</v>
      </c>
      <c r="N272" s="156" t="s">
        <v>36</v>
      </c>
      <c r="O272" s="157">
        <v>2.5999999999999999E-2</v>
      </c>
      <c r="P272" s="157">
        <f>O272*H272</f>
        <v>1.59432</v>
      </c>
      <c r="Q272" s="157">
        <v>0</v>
      </c>
      <c r="R272" s="157">
        <f>Q272*H272</f>
        <v>0</v>
      </c>
      <c r="S272" s="157">
        <v>0</v>
      </c>
      <c r="T272" s="158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2266</v>
      </c>
    </row>
    <row r="273" spans="1:65" s="14" customFormat="1">
      <c r="B273" s="168"/>
      <c r="D273" s="162" t="s">
        <v>220</v>
      </c>
      <c r="E273" s="169" t="s">
        <v>1</v>
      </c>
      <c r="F273" s="170" t="s">
        <v>2193</v>
      </c>
      <c r="H273" s="171">
        <v>13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>
      <c r="B274" s="168"/>
      <c r="D274" s="162" t="s">
        <v>220</v>
      </c>
      <c r="E274" s="169" t="s">
        <v>1</v>
      </c>
      <c r="F274" s="170" t="s">
        <v>2265</v>
      </c>
      <c r="H274" s="171">
        <v>48.32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5" customFormat="1">
      <c r="B275" s="175"/>
      <c r="D275" s="162" t="s">
        <v>220</v>
      </c>
      <c r="E275" s="176" t="s">
        <v>1</v>
      </c>
      <c r="F275" s="177" t="s">
        <v>233</v>
      </c>
      <c r="H275" s="178">
        <v>61.32</v>
      </c>
      <c r="L275" s="175"/>
      <c r="M275" s="179"/>
      <c r="N275" s="180"/>
      <c r="O275" s="180"/>
      <c r="P275" s="180"/>
      <c r="Q275" s="180"/>
      <c r="R275" s="180"/>
      <c r="S275" s="180"/>
      <c r="T275" s="181"/>
      <c r="AT275" s="176" t="s">
        <v>220</v>
      </c>
      <c r="AU275" s="176" t="s">
        <v>80</v>
      </c>
      <c r="AV275" s="15" t="s">
        <v>218</v>
      </c>
      <c r="AW275" s="15" t="s">
        <v>27</v>
      </c>
      <c r="AX275" s="15" t="s">
        <v>78</v>
      </c>
      <c r="AY275" s="176" t="s">
        <v>212</v>
      </c>
    </row>
    <row r="276" spans="1:65" s="2" customFormat="1" ht="49.15" customHeight="1">
      <c r="A276" s="30"/>
      <c r="B276" s="147"/>
      <c r="C276" s="148" t="s">
        <v>451</v>
      </c>
      <c r="D276" s="148" t="s">
        <v>214</v>
      </c>
      <c r="E276" s="149" t="s">
        <v>393</v>
      </c>
      <c r="F276" s="150" t="s">
        <v>394</v>
      </c>
      <c r="G276" s="151" t="s">
        <v>217</v>
      </c>
      <c r="H276" s="152">
        <v>61.32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2.5000000000000001E-2</v>
      </c>
      <c r="P276" s="157">
        <f>O276*H276</f>
        <v>1.5330000000000001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2267</v>
      </c>
    </row>
    <row r="277" spans="1:65" s="14" customFormat="1">
      <c r="B277" s="168"/>
      <c r="D277" s="162" t="s">
        <v>220</v>
      </c>
      <c r="E277" s="169" t="s">
        <v>1</v>
      </c>
      <c r="F277" s="170" t="s">
        <v>2193</v>
      </c>
      <c r="H277" s="171">
        <v>13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220</v>
      </c>
      <c r="AU277" s="169" t="s">
        <v>80</v>
      </c>
      <c r="AV277" s="14" t="s">
        <v>80</v>
      </c>
      <c r="AW277" s="14" t="s">
        <v>27</v>
      </c>
      <c r="AX277" s="14" t="s">
        <v>71</v>
      </c>
      <c r="AY277" s="169" t="s">
        <v>212</v>
      </c>
    </row>
    <row r="278" spans="1:65" s="14" customFormat="1">
      <c r="B278" s="168"/>
      <c r="D278" s="162" t="s">
        <v>220</v>
      </c>
      <c r="E278" s="169" t="s">
        <v>1</v>
      </c>
      <c r="F278" s="170" t="s">
        <v>2265</v>
      </c>
      <c r="H278" s="171">
        <v>48.32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5" customFormat="1">
      <c r="B279" s="175"/>
      <c r="D279" s="162" t="s">
        <v>220</v>
      </c>
      <c r="E279" s="176" t="s">
        <v>1</v>
      </c>
      <c r="F279" s="177" t="s">
        <v>233</v>
      </c>
      <c r="H279" s="178">
        <v>61.32</v>
      </c>
      <c r="L279" s="175"/>
      <c r="M279" s="179"/>
      <c r="N279" s="180"/>
      <c r="O279" s="180"/>
      <c r="P279" s="180"/>
      <c r="Q279" s="180"/>
      <c r="R279" s="180"/>
      <c r="S279" s="180"/>
      <c r="T279" s="181"/>
      <c r="AT279" s="176" t="s">
        <v>220</v>
      </c>
      <c r="AU279" s="176" t="s">
        <v>80</v>
      </c>
      <c r="AV279" s="15" t="s">
        <v>218</v>
      </c>
      <c r="AW279" s="15" t="s">
        <v>27</v>
      </c>
      <c r="AX279" s="15" t="s">
        <v>78</v>
      </c>
      <c r="AY279" s="176" t="s">
        <v>212</v>
      </c>
    </row>
    <row r="280" spans="1:65" s="2" customFormat="1" ht="49.15" customHeight="1">
      <c r="A280" s="30"/>
      <c r="B280" s="147"/>
      <c r="C280" s="148" t="s">
        <v>455</v>
      </c>
      <c r="D280" s="148" t="s">
        <v>214</v>
      </c>
      <c r="E280" s="149" t="s">
        <v>716</v>
      </c>
      <c r="F280" s="150" t="s">
        <v>717</v>
      </c>
      <c r="G280" s="151" t="s">
        <v>217</v>
      </c>
      <c r="H280" s="152">
        <v>14.19</v>
      </c>
      <c r="I280" s="153"/>
      <c r="J280" s="153">
        <f>ROUND(I280*H280,2)</f>
        <v>0</v>
      </c>
      <c r="K280" s="154"/>
      <c r="L280" s="31"/>
      <c r="M280" s="155" t="s">
        <v>1</v>
      </c>
      <c r="N280" s="156" t="s">
        <v>36</v>
      </c>
      <c r="O280" s="157">
        <v>7.0999999999999994E-2</v>
      </c>
      <c r="P280" s="157">
        <f>O280*H280</f>
        <v>1.0074899999999998</v>
      </c>
      <c r="Q280" s="157">
        <v>0</v>
      </c>
      <c r="R280" s="157">
        <f>Q280*H280</f>
        <v>0</v>
      </c>
      <c r="S280" s="157">
        <v>0</v>
      </c>
      <c r="T280" s="158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>IF(N280="základní",J280,0)</f>
        <v>0</v>
      </c>
      <c r="BF280" s="160">
        <f>IF(N280="snížená",J280,0)</f>
        <v>0</v>
      </c>
      <c r="BG280" s="160">
        <f>IF(N280="zákl. přenesená",J280,0)</f>
        <v>0</v>
      </c>
      <c r="BH280" s="160">
        <f>IF(N280="sníž. přenesená",J280,0)</f>
        <v>0</v>
      </c>
      <c r="BI280" s="160">
        <f>IF(N280="nulová",J280,0)</f>
        <v>0</v>
      </c>
      <c r="BJ280" s="18" t="s">
        <v>78</v>
      </c>
      <c r="BK280" s="160">
        <f>ROUND(I280*H280,2)</f>
        <v>0</v>
      </c>
      <c r="BL280" s="18" t="s">
        <v>218</v>
      </c>
      <c r="BM280" s="159" t="s">
        <v>718</v>
      </c>
    </row>
    <row r="281" spans="1:65" s="13" customFormat="1">
      <c r="B281" s="161"/>
      <c r="D281" s="162" t="s">
        <v>220</v>
      </c>
      <c r="E281" s="163" t="s">
        <v>1</v>
      </c>
      <c r="F281" s="164" t="s">
        <v>649</v>
      </c>
      <c r="H281" s="163" t="s">
        <v>1</v>
      </c>
      <c r="L281" s="161"/>
      <c r="M281" s="165"/>
      <c r="N281" s="166"/>
      <c r="O281" s="166"/>
      <c r="P281" s="166"/>
      <c r="Q281" s="166"/>
      <c r="R281" s="166"/>
      <c r="S281" s="166"/>
      <c r="T281" s="167"/>
      <c r="AT281" s="163" t="s">
        <v>220</v>
      </c>
      <c r="AU281" s="163" t="s">
        <v>80</v>
      </c>
      <c r="AV281" s="13" t="s">
        <v>78</v>
      </c>
      <c r="AW281" s="13" t="s">
        <v>27</v>
      </c>
      <c r="AX281" s="13" t="s">
        <v>71</v>
      </c>
      <c r="AY281" s="163" t="s">
        <v>212</v>
      </c>
    </row>
    <row r="282" spans="1:65" s="14" customFormat="1">
      <c r="B282" s="168"/>
      <c r="D282" s="162" t="s">
        <v>220</v>
      </c>
      <c r="E282" s="169" t="s">
        <v>1</v>
      </c>
      <c r="F282" s="170" t="s">
        <v>2225</v>
      </c>
      <c r="H282" s="171">
        <v>14.19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37.9" customHeight="1">
      <c r="A283" s="30"/>
      <c r="B283" s="147"/>
      <c r="C283" s="148" t="s">
        <v>459</v>
      </c>
      <c r="D283" s="148" t="s">
        <v>214</v>
      </c>
      <c r="E283" s="149" t="s">
        <v>719</v>
      </c>
      <c r="F283" s="150" t="s">
        <v>720</v>
      </c>
      <c r="G283" s="151" t="s">
        <v>217</v>
      </c>
      <c r="H283" s="152">
        <v>30.8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2.7E-2</v>
      </c>
      <c r="P283" s="157">
        <f>O283*H283</f>
        <v>0.83160000000000001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721</v>
      </c>
    </row>
    <row r="284" spans="1:65" s="13" customFormat="1">
      <c r="B284" s="161"/>
      <c r="D284" s="162" t="s">
        <v>220</v>
      </c>
      <c r="E284" s="163" t="s">
        <v>1</v>
      </c>
      <c r="F284" s="164" t="s">
        <v>637</v>
      </c>
      <c r="H284" s="163" t="s">
        <v>1</v>
      </c>
      <c r="L284" s="161"/>
      <c r="M284" s="165"/>
      <c r="N284" s="166"/>
      <c r="O284" s="166"/>
      <c r="P284" s="166"/>
      <c r="Q284" s="166"/>
      <c r="R284" s="166"/>
      <c r="S284" s="166"/>
      <c r="T284" s="167"/>
      <c r="AT284" s="163" t="s">
        <v>220</v>
      </c>
      <c r="AU284" s="163" t="s">
        <v>80</v>
      </c>
      <c r="AV284" s="13" t="s">
        <v>78</v>
      </c>
      <c r="AW284" s="13" t="s">
        <v>27</v>
      </c>
      <c r="AX284" s="13" t="s">
        <v>71</v>
      </c>
      <c r="AY284" s="163" t="s">
        <v>212</v>
      </c>
    </row>
    <row r="285" spans="1:65" s="14" customFormat="1">
      <c r="B285" s="168"/>
      <c r="D285" s="162" t="s">
        <v>220</v>
      </c>
      <c r="E285" s="169" t="s">
        <v>1</v>
      </c>
      <c r="F285" s="170" t="s">
        <v>2225</v>
      </c>
      <c r="H285" s="171">
        <v>14.19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3" customFormat="1">
      <c r="B286" s="161"/>
      <c r="D286" s="162" t="s">
        <v>220</v>
      </c>
      <c r="E286" s="163" t="s">
        <v>1</v>
      </c>
      <c r="F286" s="164" t="s">
        <v>1947</v>
      </c>
      <c r="H286" s="163" t="s">
        <v>1</v>
      </c>
      <c r="L286" s="161"/>
      <c r="M286" s="165"/>
      <c r="N286" s="166"/>
      <c r="O286" s="166"/>
      <c r="P286" s="166"/>
      <c r="Q286" s="166"/>
      <c r="R286" s="166"/>
      <c r="S286" s="166"/>
      <c r="T286" s="167"/>
      <c r="AT286" s="163" t="s">
        <v>220</v>
      </c>
      <c r="AU286" s="163" t="s">
        <v>80</v>
      </c>
      <c r="AV286" s="13" t="s">
        <v>78</v>
      </c>
      <c r="AW286" s="13" t="s">
        <v>27</v>
      </c>
      <c r="AX286" s="13" t="s">
        <v>71</v>
      </c>
      <c r="AY286" s="163" t="s">
        <v>212</v>
      </c>
    </row>
    <row r="287" spans="1:65" s="14" customFormat="1">
      <c r="B287" s="168"/>
      <c r="D287" s="162" t="s">
        <v>220</v>
      </c>
      <c r="E287" s="169" t="s">
        <v>1</v>
      </c>
      <c r="F287" s="170" t="s">
        <v>2268</v>
      </c>
      <c r="H287" s="171">
        <v>16.61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5" customFormat="1">
      <c r="B288" s="175"/>
      <c r="D288" s="162" t="s">
        <v>220</v>
      </c>
      <c r="E288" s="176" t="s">
        <v>1</v>
      </c>
      <c r="F288" s="177" t="s">
        <v>233</v>
      </c>
      <c r="H288" s="178">
        <v>30.8</v>
      </c>
      <c r="L288" s="175"/>
      <c r="M288" s="179"/>
      <c r="N288" s="180"/>
      <c r="O288" s="180"/>
      <c r="P288" s="180"/>
      <c r="Q288" s="180"/>
      <c r="R288" s="180"/>
      <c r="S288" s="180"/>
      <c r="T288" s="181"/>
      <c r="AT288" s="176" t="s">
        <v>220</v>
      </c>
      <c r="AU288" s="176" t="s">
        <v>80</v>
      </c>
      <c r="AV288" s="15" t="s">
        <v>218</v>
      </c>
      <c r="AW288" s="15" t="s">
        <v>27</v>
      </c>
      <c r="AX288" s="15" t="s">
        <v>78</v>
      </c>
      <c r="AY288" s="176" t="s">
        <v>212</v>
      </c>
    </row>
    <row r="289" spans="1:65" s="2" customFormat="1" ht="24.2" customHeight="1">
      <c r="A289" s="30"/>
      <c r="B289" s="147"/>
      <c r="C289" s="148" t="s">
        <v>463</v>
      </c>
      <c r="D289" s="148" t="s">
        <v>214</v>
      </c>
      <c r="E289" s="149" t="s">
        <v>397</v>
      </c>
      <c r="F289" s="150" t="s">
        <v>398</v>
      </c>
      <c r="G289" s="151" t="s">
        <v>217</v>
      </c>
      <c r="H289" s="152">
        <v>34.799999999999997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4.0000000000000001E-3</v>
      </c>
      <c r="P289" s="157">
        <f>O289*H289</f>
        <v>0.13919999999999999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399</v>
      </c>
    </row>
    <row r="290" spans="1:65" s="14" customFormat="1">
      <c r="B290" s="168"/>
      <c r="D290" s="162" t="s">
        <v>220</v>
      </c>
      <c r="E290" s="169" t="s">
        <v>1</v>
      </c>
      <c r="F290" s="170" t="s">
        <v>2225</v>
      </c>
      <c r="H290" s="171">
        <v>14.19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71</v>
      </c>
      <c r="AY290" s="169" t="s">
        <v>212</v>
      </c>
    </row>
    <row r="291" spans="1:65" s="14" customFormat="1">
      <c r="B291" s="168"/>
      <c r="D291" s="162" t="s">
        <v>220</v>
      </c>
      <c r="E291" s="169" t="s">
        <v>1</v>
      </c>
      <c r="F291" s="170" t="s">
        <v>2269</v>
      </c>
      <c r="H291" s="171">
        <v>20.61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27</v>
      </c>
      <c r="AX291" s="14" t="s">
        <v>71</v>
      </c>
      <c r="AY291" s="169" t="s">
        <v>212</v>
      </c>
    </row>
    <row r="292" spans="1:65" s="15" customFormat="1">
      <c r="B292" s="175"/>
      <c r="D292" s="162" t="s">
        <v>220</v>
      </c>
      <c r="E292" s="176" t="s">
        <v>1</v>
      </c>
      <c r="F292" s="177" t="s">
        <v>233</v>
      </c>
      <c r="H292" s="178">
        <v>34.799999999999997</v>
      </c>
      <c r="L292" s="175"/>
      <c r="M292" s="179"/>
      <c r="N292" s="180"/>
      <c r="O292" s="180"/>
      <c r="P292" s="180"/>
      <c r="Q292" s="180"/>
      <c r="R292" s="180"/>
      <c r="S292" s="180"/>
      <c r="T292" s="181"/>
      <c r="AT292" s="176" t="s">
        <v>220</v>
      </c>
      <c r="AU292" s="176" t="s">
        <v>80</v>
      </c>
      <c r="AV292" s="15" t="s">
        <v>218</v>
      </c>
      <c r="AW292" s="15" t="s">
        <v>27</v>
      </c>
      <c r="AX292" s="15" t="s">
        <v>78</v>
      </c>
      <c r="AY292" s="176" t="s">
        <v>212</v>
      </c>
    </row>
    <row r="293" spans="1:65" s="2" customFormat="1" ht="24.2" customHeight="1">
      <c r="A293" s="30"/>
      <c r="B293" s="147"/>
      <c r="C293" s="148" t="s">
        <v>467</v>
      </c>
      <c r="D293" s="148" t="s">
        <v>214</v>
      </c>
      <c r="E293" s="149" t="s">
        <v>401</v>
      </c>
      <c r="F293" s="150" t="s">
        <v>402</v>
      </c>
      <c r="G293" s="151" t="s">
        <v>217</v>
      </c>
      <c r="H293" s="152">
        <v>67.8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2E-3</v>
      </c>
      <c r="P293" s="157">
        <f>O293*H293</f>
        <v>0.1356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403</v>
      </c>
    </row>
    <row r="294" spans="1:65" s="13" customFormat="1">
      <c r="B294" s="161"/>
      <c r="D294" s="162" t="s">
        <v>220</v>
      </c>
      <c r="E294" s="163" t="s">
        <v>1</v>
      </c>
      <c r="F294" s="164" t="s">
        <v>653</v>
      </c>
      <c r="H294" s="163" t="s">
        <v>1</v>
      </c>
      <c r="L294" s="161"/>
      <c r="M294" s="165"/>
      <c r="N294" s="166"/>
      <c r="O294" s="166"/>
      <c r="P294" s="166"/>
      <c r="Q294" s="166"/>
      <c r="R294" s="166"/>
      <c r="S294" s="166"/>
      <c r="T294" s="167"/>
      <c r="AT294" s="163" t="s">
        <v>220</v>
      </c>
      <c r="AU294" s="163" t="s">
        <v>80</v>
      </c>
      <c r="AV294" s="13" t="s">
        <v>78</v>
      </c>
      <c r="AW294" s="13" t="s">
        <v>27</v>
      </c>
      <c r="AX294" s="13" t="s">
        <v>71</v>
      </c>
      <c r="AY294" s="163" t="s">
        <v>212</v>
      </c>
    </row>
    <row r="295" spans="1:65" s="14" customFormat="1">
      <c r="B295" s="168"/>
      <c r="D295" s="162" t="s">
        <v>220</v>
      </c>
      <c r="E295" s="169" t="s">
        <v>1</v>
      </c>
      <c r="F295" s="170" t="s">
        <v>2230</v>
      </c>
      <c r="H295" s="171">
        <v>27.09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27</v>
      </c>
      <c r="AX295" s="14" t="s">
        <v>71</v>
      </c>
      <c r="AY295" s="169" t="s">
        <v>212</v>
      </c>
    </row>
    <row r="296" spans="1:65" s="13" customFormat="1">
      <c r="B296" s="161"/>
      <c r="D296" s="162" t="s">
        <v>220</v>
      </c>
      <c r="E296" s="163" t="s">
        <v>1</v>
      </c>
      <c r="F296" s="164" t="s">
        <v>1953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>
      <c r="B297" s="168"/>
      <c r="D297" s="162" t="s">
        <v>220</v>
      </c>
      <c r="E297" s="169" t="s">
        <v>1</v>
      </c>
      <c r="F297" s="170" t="s">
        <v>2231</v>
      </c>
      <c r="H297" s="171">
        <v>40.71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5" customFormat="1">
      <c r="B298" s="175"/>
      <c r="D298" s="162" t="s">
        <v>220</v>
      </c>
      <c r="E298" s="176" t="s">
        <v>1</v>
      </c>
      <c r="F298" s="177" t="s">
        <v>233</v>
      </c>
      <c r="H298" s="178">
        <v>67.8</v>
      </c>
      <c r="L298" s="175"/>
      <c r="M298" s="179"/>
      <c r="N298" s="180"/>
      <c r="O298" s="180"/>
      <c r="P298" s="180"/>
      <c r="Q298" s="180"/>
      <c r="R298" s="180"/>
      <c r="S298" s="180"/>
      <c r="T298" s="181"/>
      <c r="AT298" s="176" t="s">
        <v>220</v>
      </c>
      <c r="AU298" s="176" t="s">
        <v>80</v>
      </c>
      <c r="AV298" s="15" t="s">
        <v>218</v>
      </c>
      <c r="AW298" s="15" t="s">
        <v>27</v>
      </c>
      <c r="AX298" s="15" t="s">
        <v>78</v>
      </c>
      <c r="AY298" s="176" t="s">
        <v>212</v>
      </c>
    </row>
    <row r="299" spans="1:65" s="2" customFormat="1" ht="44.25" customHeight="1">
      <c r="A299" s="30"/>
      <c r="B299" s="147"/>
      <c r="C299" s="148" t="s">
        <v>472</v>
      </c>
      <c r="D299" s="148" t="s">
        <v>214</v>
      </c>
      <c r="E299" s="149" t="s">
        <v>405</v>
      </c>
      <c r="F299" s="150" t="s">
        <v>406</v>
      </c>
      <c r="G299" s="151" t="s">
        <v>217</v>
      </c>
      <c r="H299" s="152">
        <v>61.32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1.2999999999999999E-2</v>
      </c>
      <c r="P299" s="157">
        <f>O299*H299</f>
        <v>0.79715999999999998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2270</v>
      </c>
    </row>
    <row r="300" spans="1:65" s="14" customFormat="1">
      <c r="B300" s="168"/>
      <c r="D300" s="162" t="s">
        <v>220</v>
      </c>
      <c r="E300" s="169" t="s">
        <v>1</v>
      </c>
      <c r="F300" s="170" t="s">
        <v>2193</v>
      </c>
      <c r="H300" s="171">
        <v>13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4" customFormat="1">
      <c r="B301" s="168"/>
      <c r="D301" s="162" t="s">
        <v>220</v>
      </c>
      <c r="E301" s="169" t="s">
        <v>1</v>
      </c>
      <c r="F301" s="170" t="s">
        <v>2265</v>
      </c>
      <c r="H301" s="171">
        <v>48.32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71</v>
      </c>
      <c r="AY301" s="169" t="s">
        <v>212</v>
      </c>
    </row>
    <row r="302" spans="1:65" s="15" customFormat="1">
      <c r="B302" s="175"/>
      <c r="D302" s="162" t="s">
        <v>220</v>
      </c>
      <c r="E302" s="176" t="s">
        <v>1</v>
      </c>
      <c r="F302" s="177" t="s">
        <v>233</v>
      </c>
      <c r="H302" s="178">
        <v>61.32</v>
      </c>
      <c r="L302" s="175"/>
      <c r="M302" s="179"/>
      <c r="N302" s="180"/>
      <c r="O302" s="180"/>
      <c r="P302" s="180"/>
      <c r="Q302" s="180"/>
      <c r="R302" s="180"/>
      <c r="S302" s="180"/>
      <c r="T302" s="181"/>
      <c r="AT302" s="176" t="s">
        <v>220</v>
      </c>
      <c r="AU302" s="176" t="s">
        <v>80</v>
      </c>
      <c r="AV302" s="15" t="s">
        <v>218</v>
      </c>
      <c r="AW302" s="15" t="s">
        <v>27</v>
      </c>
      <c r="AX302" s="15" t="s">
        <v>78</v>
      </c>
      <c r="AY302" s="176" t="s">
        <v>212</v>
      </c>
    </row>
    <row r="303" spans="1:65" s="2" customFormat="1" ht="44.25" customHeight="1">
      <c r="A303" s="30"/>
      <c r="B303" s="147"/>
      <c r="C303" s="148" t="s">
        <v>476</v>
      </c>
      <c r="D303" s="148" t="s">
        <v>214</v>
      </c>
      <c r="E303" s="149" t="s">
        <v>722</v>
      </c>
      <c r="F303" s="150" t="s">
        <v>723</v>
      </c>
      <c r="G303" s="151" t="s">
        <v>217</v>
      </c>
      <c r="H303" s="152">
        <v>27.09</v>
      </c>
      <c r="I303" s="153"/>
      <c r="J303" s="153">
        <f>ROUND(I303*H303,2)</f>
        <v>0</v>
      </c>
      <c r="K303" s="154"/>
      <c r="L303" s="31"/>
      <c r="M303" s="155" t="s">
        <v>1</v>
      </c>
      <c r="N303" s="156" t="s">
        <v>36</v>
      </c>
      <c r="O303" s="157">
        <v>1.6E-2</v>
      </c>
      <c r="P303" s="157">
        <f>O303*H303</f>
        <v>0.43343999999999999</v>
      </c>
      <c r="Q303" s="157">
        <v>0</v>
      </c>
      <c r="R303" s="157">
        <f>Q303*H303</f>
        <v>0</v>
      </c>
      <c r="S303" s="157">
        <v>0</v>
      </c>
      <c r="T303" s="158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218</v>
      </c>
      <c r="AT303" s="159" t="s">
        <v>214</v>
      </c>
      <c r="AU303" s="159" t="s">
        <v>80</v>
      </c>
      <c r="AY303" s="18" t="s">
        <v>212</v>
      </c>
      <c r="BE303" s="160">
        <f>IF(N303="základní",J303,0)</f>
        <v>0</v>
      </c>
      <c r="BF303" s="160">
        <f>IF(N303="snížená",J303,0)</f>
        <v>0</v>
      </c>
      <c r="BG303" s="160">
        <f>IF(N303="zákl. přenesená",J303,0)</f>
        <v>0</v>
      </c>
      <c r="BH303" s="160">
        <f>IF(N303="sníž. přenesená",J303,0)</f>
        <v>0</v>
      </c>
      <c r="BI303" s="160">
        <f>IF(N303="nulová",J303,0)</f>
        <v>0</v>
      </c>
      <c r="BJ303" s="18" t="s">
        <v>78</v>
      </c>
      <c r="BK303" s="160">
        <f>ROUND(I303*H303,2)</f>
        <v>0</v>
      </c>
      <c r="BL303" s="18" t="s">
        <v>218</v>
      </c>
      <c r="BM303" s="159" t="s">
        <v>724</v>
      </c>
    </row>
    <row r="304" spans="1:65" s="13" customFormat="1">
      <c r="B304" s="161"/>
      <c r="D304" s="162" t="s">
        <v>220</v>
      </c>
      <c r="E304" s="163" t="s">
        <v>1</v>
      </c>
      <c r="F304" s="164" t="s">
        <v>653</v>
      </c>
      <c r="H304" s="163" t="s">
        <v>1</v>
      </c>
      <c r="L304" s="161"/>
      <c r="M304" s="165"/>
      <c r="N304" s="166"/>
      <c r="O304" s="166"/>
      <c r="P304" s="166"/>
      <c r="Q304" s="166"/>
      <c r="R304" s="166"/>
      <c r="S304" s="166"/>
      <c r="T304" s="167"/>
      <c r="AT304" s="163" t="s">
        <v>220</v>
      </c>
      <c r="AU304" s="163" t="s">
        <v>80</v>
      </c>
      <c r="AV304" s="13" t="s">
        <v>78</v>
      </c>
      <c r="AW304" s="13" t="s">
        <v>27</v>
      </c>
      <c r="AX304" s="13" t="s">
        <v>71</v>
      </c>
      <c r="AY304" s="163" t="s">
        <v>212</v>
      </c>
    </row>
    <row r="305" spans="1:65" s="14" customFormat="1">
      <c r="B305" s="168"/>
      <c r="D305" s="162" t="s">
        <v>220</v>
      </c>
      <c r="E305" s="169" t="s">
        <v>1</v>
      </c>
      <c r="F305" s="170" t="s">
        <v>2230</v>
      </c>
      <c r="H305" s="171">
        <v>27.09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71</v>
      </c>
      <c r="AY305" s="169" t="s">
        <v>212</v>
      </c>
    </row>
    <row r="306" spans="1:65" s="15" customFormat="1">
      <c r="B306" s="175"/>
      <c r="D306" s="162" t="s">
        <v>220</v>
      </c>
      <c r="E306" s="176" t="s">
        <v>1</v>
      </c>
      <c r="F306" s="177" t="s">
        <v>233</v>
      </c>
      <c r="H306" s="178">
        <v>27.09</v>
      </c>
      <c r="L306" s="175"/>
      <c r="M306" s="179"/>
      <c r="N306" s="180"/>
      <c r="O306" s="180"/>
      <c r="P306" s="180"/>
      <c r="Q306" s="180"/>
      <c r="R306" s="180"/>
      <c r="S306" s="180"/>
      <c r="T306" s="181"/>
      <c r="AT306" s="176" t="s">
        <v>220</v>
      </c>
      <c r="AU306" s="176" t="s">
        <v>80</v>
      </c>
      <c r="AV306" s="15" t="s">
        <v>218</v>
      </c>
      <c r="AW306" s="15" t="s">
        <v>27</v>
      </c>
      <c r="AX306" s="15" t="s">
        <v>78</v>
      </c>
      <c r="AY306" s="176" t="s">
        <v>212</v>
      </c>
    </row>
    <row r="307" spans="1:65" s="2" customFormat="1" ht="44.25" customHeight="1">
      <c r="A307" s="30"/>
      <c r="B307" s="147"/>
      <c r="C307" s="148" t="s">
        <v>480</v>
      </c>
      <c r="D307" s="148" t="s">
        <v>214</v>
      </c>
      <c r="E307" s="149" t="s">
        <v>725</v>
      </c>
      <c r="F307" s="150" t="s">
        <v>726</v>
      </c>
      <c r="G307" s="151" t="s">
        <v>217</v>
      </c>
      <c r="H307" s="152">
        <v>14.19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0.09</v>
      </c>
      <c r="P307" s="157">
        <f>O307*H307</f>
        <v>1.2770999999999999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727</v>
      </c>
    </row>
    <row r="308" spans="1:65" s="13" customFormat="1">
      <c r="B308" s="161"/>
      <c r="D308" s="162" t="s">
        <v>220</v>
      </c>
      <c r="E308" s="163" t="s">
        <v>1</v>
      </c>
      <c r="F308" s="164" t="s">
        <v>644</v>
      </c>
      <c r="H308" s="163" t="s">
        <v>1</v>
      </c>
      <c r="L308" s="161"/>
      <c r="M308" s="165"/>
      <c r="N308" s="166"/>
      <c r="O308" s="166"/>
      <c r="P308" s="166"/>
      <c r="Q308" s="166"/>
      <c r="R308" s="166"/>
      <c r="S308" s="166"/>
      <c r="T308" s="167"/>
      <c r="AT308" s="163" t="s">
        <v>220</v>
      </c>
      <c r="AU308" s="163" t="s">
        <v>80</v>
      </c>
      <c r="AV308" s="13" t="s">
        <v>78</v>
      </c>
      <c r="AW308" s="13" t="s">
        <v>27</v>
      </c>
      <c r="AX308" s="13" t="s">
        <v>71</v>
      </c>
      <c r="AY308" s="163" t="s">
        <v>212</v>
      </c>
    </row>
    <row r="309" spans="1:65" s="14" customFormat="1">
      <c r="B309" s="168"/>
      <c r="D309" s="162" t="s">
        <v>220</v>
      </c>
      <c r="E309" s="169" t="s">
        <v>1</v>
      </c>
      <c r="F309" s="170" t="s">
        <v>2225</v>
      </c>
      <c r="H309" s="171">
        <v>14.19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220</v>
      </c>
      <c r="AU309" s="169" t="s">
        <v>80</v>
      </c>
      <c r="AV309" s="14" t="s">
        <v>80</v>
      </c>
      <c r="AW309" s="14" t="s">
        <v>27</v>
      </c>
      <c r="AX309" s="14" t="s">
        <v>78</v>
      </c>
      <c r="AY309" s="169" t="s">
        <v>212</v>
      </c>
    </row>
    <row r="310" spans="1:65" s="2" customFormat="1" ht="78" customHeight="1">
      <c r="A310" s="30"/>
      <c r="B310" s="147"/>
      <c r="C310" s="148" t="s">
        <v>484</v>
      </c>
      <c r="D310" s="148" t="s">
        <v>214</v>
      </c>
      <c r="E310" s="149" t="s">
        <v>1522</v>
      </c>
      <c r="F310" s="150" t="s">
        <v>1523</v>
      </c>
      <c r="G310" s="151" t="s">
        <v>217</v>
      </c>
      <c r="H310" s="152">
        <v>25.2</v>
      </c>
      <c r="I310" s="153"/>
      <c r="J310" s="153">
        <f>ROUND(I310*H310,2)</f>
        <v>0</v>
      </c>
      <c r="K310" s="154"/>
      <c r="L310" s="31"/>
      <c r="M310" s="155" t="s">
        <v>1</v>
      </c>
      <c r="N310" s="156" t="s">
        <v>36</v>
      </c>
      <c r="O310" s="157">
        <v>0.77800000000000002</v>
      </c>
      <c r="P310" s="157">
        <f>O310*H310</f>
        <v>19.605599999999999</v>
      </c>
      <c r="Q310" s="157">
        <v>8.9219999999999994E-2</v>
      </c>
      <c r="R310" s="157">
        <f>Q310*H310</f>
        <v>2.2483439999999999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218</v>
      </c>
      <c r="AT310" s="159" t="s">
        <v>214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2271</v>
      </c>
    </row>
    <row r="311" spans="1:65" s="14" customFormat="1">
      <c r="B311" s="168"/>
      <c r="D311" s="162" t="s">
        <v>220</v>
      </c>
      <c r="E311" s="169" t="s">
        <v>1</v>
      </c>
      <c r="F311" s="170" t="s">
        <v>2224</v>
      </c>
      <c r="H311" s="171">
        <v>25.2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27</v>
      </c>
      <c r="AX311" s="14" t="s">
        <v>78</v>
      </c>
      <c r="AY311" s="169" t="s">
        <v>212</v>
      </c>
    </row>
    <row r="312" spans="1:65" s="2" customFormat="1" ht="21.75" customHeight="1">
      <c r="A312" s="30"/>
      <c r="B312" s="147"/>
      <c r="C312" s="182" t="s">
        <v>488</v>
      </c>
      <c r="D312" s="182" t="s">
        <v>311</v>
      </c>
      <c r="E312" s="183" t="s">
        <v>1525</v>
      </c>
      <c r="F312" s="184" t="s">
        <v>1526</v>
      </c>
      <c r="G312" s="185" t="s">
        <v>217</v>
      </c>
      <c r="H312" s="186">
        <v>25.956</v>
      </c>
      <c r="I312" s="187"/>
      <c r="J312" s="187">
        <f>ROUND(I312*H312,2)</f>
        <v>0</v>
      </c>
      <c r="K312" s="188"/>
      <c r="L312" s="189"/>
      <c r="M312" s="190" t="s">
        <v>1</v>
      </c>
      <c r="N312" s="191" t="s">
        <v>36</v>
      </c>
      <c r="O312" s="157">
        <v>0</v>
      </c>
      <c r="P312" s="157">
        <f>O312*H312</f>
        <v>0</v>
      </c>
      <c r="Q312" s="157">
        <v>0.16500000000000001</v>
      </c>
      <c r="R312" s="157">
        <f>Q312*H312</f>
        <v>4.2827400000000004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252</v>
      </c>
      <c r="AT312" s="159" t="s">
        <v>311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218</v>
      </c>
      <c r="BM312" s="159" t="s">
        <v>2272</v>
      </c>
    </row>
    <row r="313" spans="1:65" s="14" customFormat="1">
      <c r="B313" s="168"/>
      <c r="D313" s="162" t="s">
        <v>220</v>
      </c>
      <c r="F313" s="170" t="s">
        <v>2273</v>
      </c>
      <c r="H313" s="171">
        <v>25.956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3</v>
      </c>
      <c r="AX313" s="14" t="s">
        <v>78</v>
      </c>
      <c r="AY313" s="169" t="s">
        <v>212</v>
      </c>
    </row>
    <row r="314" spans="1:65" s="2" customFormat="1" ht="24.2" customHeight="1">
      <c r="A314" s="30"/>
      <c r="B314" s="147"/>
      <c r="C314" s="148" t="s">
        <v>492</v>
      </c>
      <c r="D314" s="148" t="s">
        <v>214</v>
      </c>
      <c r="E314" s="149" t="s">
        <v>409</v>
      </c>
      <c r="F314" s="150" t="s">
        <v>410</v>
      </c>
      <c r="G314" s="151" t="s">
        <v>249</v>
      </c>
      <c r="H314" s="152">
        <v>68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4.5999999999999999E-2</v>
      </c>
      <c r="P314" s="157">
        <f>O314*H314</f>
        <v>3.1280000000000001</v>
      </c>
      <c r="Q314" s="157">
        <v>3.5999999999999999E-3</v>
      </c>
      <c r="R314" s="157">
        <f>Q314*H314</f>
        <v>0.24479999999999999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218</v>
      </c>
      <c r="BM314" s="159" t="s">
        <v>728</v>
      </c>
    </row>
    <row r="315" spans="1:65" s="14" customFormat="1">
      <c r="B315" s="168"/>
      <c r="D315" s="162" t="s">
        <v>220</v>
      </c>
      <c r="E315" s="169" t="s">
        <v>1</v>
      </c>
      <c r="F315" s="170" t="s">
        <v>2274</v>
      </c>
      <c r="H315" s="171">
        <v>25.8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220</v>
      </c>
      <c r="AU315" s="169" t="s">
        <v>80</v>
      </c>
      <c r="AV315" s="14" t="s">
        <v>80</v>
      </c>
      <c r="AW315" s="14" t="s">
        <v>27</v>
      </c>
      <c r="AX315" s="14" t="s">
        <v>71</v>
      </c>
      <c r="AY315" s="169" t="s">
        <v>212</v>
      </c>
    </row>
    <row r="316" spans="1:65" s="14" customFormat="1">
      <c r="B316" s="168"/>
      <c r="D316" s="162" t="s">
        <v>220</v>
      </c>
      <c r="E316" s="169" t="s">
        <v>1</v>
      </c>
      <c r="F316" s="170" t="s">
        <v>2275</v>
      </c>
      <c r="H316" s="171">
        <v>42.2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5" customFormat="1">
      <c r="B317" s="175"/>
      <c r="D317" s="162" t="s">
        <v>220</v>
      </c>
      <c r="E317" s="176" t="s">
        <v>1</v>
      </c>
      <c r="F317" s="177" t="s">
        <v>233</v>
      </c>
      <c r="H317" s="178">
        <v>68</v>
      </c>
      <c r="L317" s="175"/>
      <c r="M317" s="179"/>
      <c r="N317" s="180"/>
      <c r="O317" s="180"/>
      <c r="P317" s="180"/>
      <c r="Q317" s="180"/>
      <c r="R317" s="180"/>
      <c r="S317" s="180"/>
      <c r="T317" s="181"/>
      <c r="AT317" s="176" t="s">
        <v>220</v>
      </c>
      <c r="AU317" s="176" t="s">
        <v>80</v>
      </c>
      <c r="AV317" s="15" t="s">
        <v>218</v>
      </c>
      <c r="AW317" s="15" t="s">
        <v>27</v>
      </c>
      <c r="AX317" s="15" t="s">
        <v>78</v>
      </c>
      <c r="AY317" s="176" t="s">
        <v>212</v>
      </c>
    </row>
    <row r="318" spans="1:65" s="12" customFormat="1" ht="22.9" customHeight="1">
      <c r="B318" s="135"/>
      <c r="D318" s="136" t="s">
        <v>70</v>
      </c>
      <c r="E318" s="145" t="s">
        <v>252</v>
      </c>
      <c r="F318" s="145" t="s">
        <v>413</v>
      </c>
      <c r="J318" s="146">
        <f>BK318</f>
        <v>0</v>
      </c>
      <c r="L318" s="135"/>
      <c r="M318" s="139"/>
      <c r="N318" s="140"/>
      <c r="O318" s="140"/>
      <c r="P318" s="141">
        <f>SUM(P319:P335)</f>
        <v>219.46458000000001</v>
      </c>
      <c r="Q318" s="140"/>
      <c r="R318" s="141">
        <f>SUM(R319:R335)</f>
        <v>1.69721024</v>
      </c>
      <c r="S318" s="140"/>
      <c r="T318" s="142">
        <f>SUM(T319:T335)</f>
        <v>0</v>
      </c>
      <c r="AR318" s="136" t="s">
        <v>78</v>
      </c>
      <c r="AT318" s="143" t="s">
        <v>70</v>
      </c>
      <c r="AU318" s="143" t="s">
        <v>78</v>
      </c>
      <c r="AY318" s="136" t="s">
        <v>212</v>
      </c>
      <c r="BK318" s="144">
        <f>SUM(BK319:BK335)</f>
        <v>0</v>
      </c>
    </row>
    <row r="319" spans="1:65" s="2" customFormat="1" ht="44.25" customHeight="1">
      <c r="A319" s="30"/>
      <c r="B319" s="147"/>
      <c r="C319" s="148" t="s">
        <v>496</v>
      </c>
      <c r="D319" s="148" t="s">
        <v>214</v>
      </c>
      <c r="E319" s="149" t="s">
        <v>1877</v>
      </c>
      <c r="F319" s="150" t="s">
        <v>1878</v>
      </c>
      <c r="G319" s="151" t="s">
        <v>249</v>
      </c>
      <c r="H319" s="152">
        <v>295.60000000000002</v>
      </c>
      <c r="I319" s="153"/>
      <c r="J319" s="153">
        <f t="shared" ref="J319:J332" si="0">ROUND(I319*H319,2)</f>
        <v>0</v>
      </c>
      <c r="K319" s="154"/>
      <c r="L319" s="31"/>
      <c r="M319" s="155" t="s">
        <v>1</v>
      </c>
      <c r="N319" s="156" t="s">
        <v>36</v>
      </c>
      <c r="O319" s="157">
        <v>0.313</v>
      </c>
      <c r="P319" s="157">
        <f t="shared" ref="P319:P332" si="1">O319*H319</f>
        <v>92.522800000000004</v>
      </c>
      <c r="Q319" s="157">
        <v>0</v>
      </c>
      <c r="R319" s="157">
        <f t="shared" ref="R319:R332" si="2">Q319*H319</f>
        <v>0</v>
      </c>
      <c r="S319" s="157">
        <v>0</v>
      </c>
      <c r="T319" s="158">
        <f t="shared" ref="T319:T332" si="3"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9" t="s">
        <v>218</v>
      </c>
      <c r="AT319" s="159" t="s">
        <v>214</v>
      </c>
      <c r="AU319" s="159" t="s">
        <v>80</v>
      </c>
      <c r="AY319" s="18" t="s">
        <v>212</v>
      </c>
      <c r="BE319" s="160">
        <f t="shared" ref="BE319:BE332" si="4">IF(N319="základní",J319,0)</f>
        <v>0</v>
      </c>
      <c r="BF319" s="160">
        <f t="shared" ref="BF319:BF332" si="5">IF(N319="snížená",J319,0)</f>
        <v>0</v>
      </c>
      <c r="BG319" s="160">
        <f t="shared" ref="BG319:BG332" si="6">IF(N319="zákl. přenesená",J319,0)</f>
        <v>0</v>
      </c>
      <c r="BH319" s="160">
        <f t="shared" ref="BH319:BH332" si="7">IF(N319="sníž. přenesená",J319,0)</f>
        <v>0</v>
      </c>
      <c r="BI319" s="160">
        <f t="shared" ref="BI319:BI332" si="8">IF(N319="nulová",J319,0)</f>
        <v>0</v>
      </c>
      <c r="BJ319" s="18" t="s">
        <v>78</v>
      </c>
      <c r="BK319" s="160">
        <f t="shared" ref="BK319:BK332" si="9">ROUND(I319*H319,2)</f>
        <v>0</v>
      </c>
      <c r="BL319" s="18" t="s">
        <v>218</v>
      </c>
      <c r="BM319" s="159" t="s">
        <v>2276</v>
      </c>
    </row>
    <row r="320" spans="1:65" s="2" customFormat="1" ht="24.2" customHeight="1">
      <c r="A320" s="30"/>
      <c r="B320" s="147"/>
      <c r="C320" s="182" t="s">
        <v>501</v>
      </c>
      <c r="D320" s="182" t="s">
        <v>311</v>
      </c>
      <c r="E320" s="183" t="s">
        <v>1880</v>
      </c>
      <c r="F320" s="184" t="s">
        <v>2031</v>
      </c>
      <c r="G320" s="185" t="s">
        <v>249</v>
      </c>
      <c r="H320" s="186">
        <v>300.03699999999998</v>
      </c>
      <c r="I320" s="187"/>
      <c r="J320" s="187">
        <f t="shared" si="0"/>
        <v>0</v>
      </c>
      <c r="K320" s="188"/>
      <c r="L320" s="189"/>
      <c r="M320" s="190" t="s">
        <v>1</v>
      </c>
      <c r="N320" s="191" t="s">
        <v>36</v>
      </c>
      <c r="O320" s="157">
        <v>0</v>
      </c>
      <c r="P320" s="157">
        <f t="shared" si="1"/>
        <v>0</v>
      </c>
      <c r="Q320" s="157">
        <v>2.1199999999999999E-3</v>
      </c>
      <c r="R320" s="157">
        <f t="shared" si="2"/>
        <v>0.63607843999999991</v>
      </c>
      <c r="S320" s="157">
        <v>0</v>
      </c>
      <c r="T320" s="158">
        <f t="shared" si="3"/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9" t="s">
        <v>252</v>
      </c>
      <c r="AT320" s="159" t="s">
        <v>311</v>
      </c>
      <c r="AU320" s="159" t="s">
        <v>80</v>
      </c>
      <c r="AY320" s="18" t="s">
        <v>212</v>
      </c>
      <c r="BE320" s="160">
        <f t="shared" si="4"/>
        <v>0</v>
      </c>
      <c r="BF320" s="160">
        <f t="shared" si="5"/>
        <v>0</v>
      </c>
      <c r="BG320" s="160">
        <f t="shared" si="6"/>
        <v>0</v>
      </c>
      <c r="BH320" s="160">
        <f t="shared" si="7"/>
        <v>0</v>
      </c>
      <c r="BI320" s="160">
        <f t="shared" si="8"/>
        <v>0</v>
      </c>
      <c r="BJ320" s="18" t="s">
        <v>78</v>
      </c>
      <c r="BK320" s="160">
        <f t="shared" si="9"/>
        <v>0</v>
      </c>
      <c r="BL320" s="18" t="s">
        <v>218</v>
      </c>
      <c r="BM320" s="159" t="s">
        <v>2277</v>
      </c>
    </row>
    <row r="321" spans="1:65" s="2" customFormat="1" ht="37.9" customHeight="1">
      <c r="A321" s="30"/>
      <c r="B321" s="147"/>
      <c r="C321" s="148" t="s">
        <v>505</v>
      </c>
      <c r="D321" s="148" t="s">
        <v>214</v>
      </c>
      <c r="E321" s="149" t="s">
        <v>2040</v>
      </c>
      <c r="F321" s="150" t="s">
        <v>2041</v>
      </c>
      <c r="G321" s="151" t="s">
        <v>364</v>
      </c>
      <c r="H321" s="152">
        <v>54</v>
      </c>
      <c r="I321" s="153"/>
      <c r="J321" s="153">
        <f t="shared" si="0"/>
        <v>0</v>
      </c>
      <c r="K321" s="154"/>
      <c r="L321" s="31"/>
      <c r="M321" s="155" t="s">
        <v>1</v>
      </c>
      <c r="N321" s="156" t="s">
        <v>36</v>
      </c>
      <c r="O321" s="157">
        <v>1.105</v>
      </c>
      <c r="P321" s="157">
        <f t="shared" si="1"/>
        <v>59.67</v>
      </c>
      <c r="Q321" s="157">
        <v>0</v>
      </c>
      <c r="R321" s="157">
        <f t="shared" si="2"/>
        <v>0</v>
      </c>
      <c r="S321" s="157">
        <v>0</v>
      </c>
      <c r="T321" s="158">
        <f t="shared" si="3"/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 t="shared" si="4"/>
        <v>0</v>
      </c>
      <c r="BF321" s="160">
        <f t="shared" si="5"/>
        <v>0</v>
      </c>
      <c r="BG321" s="160">
        <f t="shared" si="6"/>
        <v>0</v>
      </c>
      <c r="BH321" s="160">
        <f t="shared" si="7"/>
        <v>0</v>
      </c>
      <c r="BI321" s="160">
        <f t="shared" si="8"/>
        <v>0</v>
      </c>
      <c r="BJ321" s="18" t="s">
        <v>78</v>
      </c>
      <c r="BK321" s="160">
        <f t="shared" si="9"/>
        <v>0</v>
      </c>
      <c r="BL321" s="18" t="s">
        <v>218</v>
      </c>
      <c r="BM321" s="159" t="s">
        <v>2042</v>
      </c>
    </row>
    <row r="322" spans="1:65" s="2" customFormat="1" ht="24.2" customHeight="1">
      <c r="A322" s="30"/>
      <c r="B322" s="147"/>
      <c r="C322" s="182" t="s">
        <v>510</v>
      </c>
      <c r="D322" s="182" t="s">
        <v>311</v>
      </c>
      <c r="E322" s="183" t="s">
        <v>2043</v>
      </c>
      <c r="F322" s="184" t="s">
        <v>2044</v>
      </c>
      <c r="G322" s="185" t="s">
        <v>364</v>
      </c>
      <c r="H322" s="186">
        <v>1</v>
      </c>
      <c r="I322" s="187"/>
      <c r="J322" s="187">
        <f t="shared" si="0"/>
        <v>0</v>
      </c>
      <c r="K322" s="188"/>
      <c r="L322" s="189"/>
      <c r="M322" s="190" t="s">
        <v>1</v>
      </c>
      <c r="N322" s="191" t="s">
        <v>36</v>
      </c>
      <c r="O322" s="157">
        <v>0</v>
      </c>
      <c r="P322" s="157">
        <f t="shared" si="1"/>
        <v>0</v>
      </c>
      <c r="Q322" s="157">
        <v>1.1000000000000001E-3</v>
      </c>
      <c r="R322" s="157">
        <f t="shared" si="2"/>
        <v>1.1000000000000001E-3</v>
      </c>
      <c r="S322" s="157">
        <v>0</v>
      </c>
      <c r="T322" s="158">
        <f t="shared" si="3"/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252</v>
      </c>
      <c r="AT322" s="159" t="s">
        <v>311</v>
      </c>
      <c r="AU322" s="159" t="s">
        <v>80</v>
      </c>
      <c r="AY322" s="18" t="s">
        <v>212</v>
      </c>
      <c r="BE322" s="160">
        <f t="shared" si="4"/>
        <v>0</v>
      </c>
      <c r="BF322" s="160">
        <f t="shared" si="5"/>
        <v>0</v>
      </c>
      <c r="BG322" s="160">
        <f t="shared" si="6"/>
        <v>0</v>
      </c>
      <c r="BH322" s="160">
        <f t="shared" si="7"/>
        <v>0</v>
      </c>
      <c r="BI322" s="160">
        <f t="shared" si="8"/>
        <v>0</v>
      </c>
      <c r="BJ322" s="18" t="s">
        <v>78</v>
      </c>
      <c r="BK322" s="160">
        <f t="shared" si="9"/>
        <v>0</v>
      </c>
      <c r="BL322" s="18" t="s">
        <v>218</v>
      </c>
      <c r="BM322" s="159" t="s">
        <v>2045</v>
      </c>
    </row>
    <row r="323" spans="1:65" s="2" customFormat="1" ht="24.2" customHeight="1">
      <c r="A323" s="30"/>
      <c r="B323" s="147"/>
      <c r="C323" s="182" t="s">
        <v>516</v>
      </c>
      <c r="D323" s="182" t="s">
        <v>311</v>
      </c>
      <c r="E323" s="183" t="s">
        <v>2046</v>
      </c>
      <c r="F323" s="184" t="s">
        <v>2047</v>
      </c>
      <c r="G323" s="185" t="s">
        <v>364</v>
      </c>
      <c r="H323" s="186">
        <v>5</v>
      </c>
      <c r="I323" s="187"/>
      <c r="J323" s="187">
        <f t="shared" si="0"/>
        <v>0</v>
      </c>
      <c r="K323" s="188"/>
      <c r="L323" s="189"/>
      <c r="M323" s="190" t="s">
        <v>1</v>
      </c>
      <c r="N323" s="191" t="s">
        <v>36</v>
      </c>
      <c r="O323" s="157">
        <v>0</v>
      </c>
      <c r="P323" s="157">
        <f t="shared" si="1"/>
        <v>0</v>
      </c>
      <c r="Q323" s="157">
        <v>1.1999999999999999E-3</v>
      </c>
      <c r="R323" s="157">
        <f t="shared" si="2"/>
        <v>5.9999999999999993E-3</v>
      </c>
      <c r="S323" s="157">
        <v>0</v>
      </c>
      <c r="T323" s="158">
        <f t="shared" si="3"/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59" t="s">
        <v>252</v>
      </c>
      <c r="AT323" s="159" t="s">
        <v>311</v>
      </c>
      <c r="AU323" s="159" t="s">
        <v>80</v>
      </c>
      <c r="AY323" s="18" t="s">
        <v>212</v>
      </c>
      <c r="BE323" s="160">
        <f t="shared" si="4"/>
        <v>0</v>
      </c>
      <c r="BF323" s="160">
        <f t="shared" si="5"/>
        <v>0</v>
      </c>
      <c r="BG323" s="160">
        <f t="shared" si="6"/>
        <v>0</v>
      </c>
      <c r="BH323" s="160">
        <f t="shared" si="7"/>
        <v>0</v>
      </c>
      <c r="BI323" s="160">
        <f t="shared" si="8"/>
        <v>0</v>
      </c>
      <c r="BJ323" s="18" t="s">
        <v>78</v>
      </c>
      <c r="BK323" s="160">
        <f t="shared" si="9"/>
        <v>0</v>
      </c>
      <c r="BL323" s="18" t="s">
        <v>218</v>
      </c>
      <c r="BM323" s="159" t="s">
        <v>2048</v>
      </c>
    </row>
    <row r="324" spans="1:65" s="2" customFormat="1" ht="16.5" customHeight="1">
      <c r="A324" s="30"/>
      <c r="B324" s="147"/>
      <c r="C324" s="182" t="s">
        <v>522</v>
      </c>
      <c r="D324" s="182" t="s">
        <v>311</v>
      </c>
      <c r="E324" s="183" t="s">
        <v>2204</v>
      </c>
      <c r="F324" s="184" t="s">
        <v>2205</v>
      </c>
      <c r="G324" s="185" t="s">
        <v>364</v>
      </c>
      <c r="H324" s="186">
        <v>24</v>
      </c>
      <c r="I324" s="187"/>
      <c r="J324" s="187">
        <f t="shared" si="0"/>
        <v>0</v>
      </c>
      <c r="K324" s="188"/>
      <c r="L324" s="189"/>
      <c r="M324" s="190" t="s">
        <v>1</v>
      </c>
      <c r="N324" s="191" t="s">
        <v>36</v>
      </c>
      <c r="O324" s="157">
        <v>0</v>
      </c>
      <c r="P324" s="157">
        <f t="shared" si="1"/>
        <v>0</v>
      </c>
      <c r="Q324" s="157">
        <v>4.8000000000000001E-4</v>
      </c>
      <c r="R324" s="157">
        <f t="shared" si="2"/>
        <v>1.1520000000000001E-2</v>
      </c>
      <c r="S324" s="157">
        <v>0</v>
      </c>
      <c r="T324" s="158">
        <f t="shared" si="3"/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252</v>
      </c>
      <c r="AT324" s="159" t="s">
        <v>311</v>
      </c>
      <c r="AU324" s="159" t="s">
        <v>80</v>
      </c>
      <c r="AY324" s="18" t="s">
        <v>212</v>
      </c>
      <c r="BE324" s="160">
        <f t="shared" si="4"/>
        <v>0</v>
      </c>
      <c r="BF324" s="160">
        <f t="shared" si="5"/>
        <v>0</v>
      </c>
      <c r="BG324" s="160">
        <f t="shared" si="6"/>
        <v>0</v>
      </c>
      <c r="BH324" s="160">
        <f t="shared" si="7"/>
        <v>0</v>
      </c>
      <c r="BI324" s="160">
        <f t="shared" si="8"/>
        <v>0</v>
      </c>
      <c r="BJ324" s="18" t="s">
        <v>78</v>
      </c>
      <c r="BK324" s="160">
        <f t="shared" si="9"/>
        <v>0</v>
      </c>
      <c r="BL324" s="18" t="s">
        <v>218</v>
      </c>
      <c r="BM324" s="159" t="s">
        <v>2206</v>
      </c>
    </row>
    <row r="325" spans="1:65" s="2" customFormat="1" ht="16.5" customHeight="1">
      <c r="A325" s="30"/>
      <c r="B325" s="147"/>
      <c r="C325" s="182" t="s">
        <v>526</v>
      </c>
      <c r="D325" s="182" t="s">
        <v>311</v>
      </c>
      <c r="E325" s="183" t="s">
        <v>2278</v>
      </c>
      <c r="F325" s="184" t="s">
        <v>2208</v>
      </c>
      <c r="G325" s="185" t="s">
        <v>364</v>
      </c>
      <c r="H325" s="186">
        <v>24</v>
      </c>
      <c r="I325" s="187"/>
      <c r="J325" s="187">
        <f t="shared" si="0"/>
        <v>0</v>
      </c>
      <c r="K325" s="188"/>
      <c r="L325" s="189"/>
      <c r="M325" s="190" t="s">
        <v>1</v>
      </c>
      <c r="N325" s="191" t="s">
        <v>36</v>
      </c>
      <c r="O325" s="157">
        <v>0</v>
      </c>
      <c r="P325" s="157">
        <f t="shared" si="1"/>
        <v>0</v>
      </c>
      <c r="Q325" s="157">
        <v>1.39E-3</v>
      </c>
      <c r="R325" s="157">
        <f t="shared" si="2"/>
        <v>3.3360000000000001E-2</v>
      </c>
      <c r="S325" s="157">
        <v>0</v>
      </c>
      <c r="T325" s="158">
        <f t="shared" si="3"/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252</v>
      </c>
      <c r="AT325" s="159" t="s">
        <v>311</v>
      </c>
      <c r="AU325" s="159" t="s">
        <v>80</v>
      </c>
      <c r="AY325" s="18" t="s">
        <v>212</v>
      </c>
      <c r="BE325" s="160">
        <f t="shared" si="4"/>
        <v>0</v>
      </c>
      <c r="BF325" s="160">
        <f t="shared" si="5"/>
        <v>0</v>
      </c>
      <c r="BG325" s="160">
        <f t="shared" si="6"/>
        <v>0</v>
      </c>
      <c r="BH325" s="160">
        <f t="shared" si="7"/>
        <v>0</v>
      </c>
      <c r="BI325" s="160">
        <f t="shared" si="8"/>
        <v>0</v>
      </c>
      <c r="BJ325" s="18" t="s">
        <v>78</v>
      </c>
      <c r="BK325" s="160">
        <f t="shared" si="9"/>
        <v>0</v>
      </c>
      <c r="BL325" s="18" t="s">
        <v>218</v>
      </c>
      <c r="BM325" s="159" t="s">
        <v>2279</v>
      </c>
    </row>
    <row r="326" spans="1:65" s="2" customFormat="1" ht="44.25" customHeight="1">
      <c r="A326" s="30"/>
      <c r="B326" s="147"/>
      <c r="C326" s="148" t="s">
        <v>531</v>
      </c>
      <c r="D326" s="148" t="s">
        <v>214</v>
      </c>
      <c r="E326" s="149" t="s">
        <v>1893</v>
      </c>
      <c r="F326" s="150" t="s">
        <v>1894</v>
      </c>
      <c r="G326" s="151" t="s">
        <v>364</v>
      </c>
      <c r="H326" s="152">
        <v>9</v>
      </c>
      <c r="I326" s="153"/>
      <c r="J326" s="153">
        <f t="shared" si="0"/>
        <v>0</v>
      </c>
      <c r="K326" s="154"/>
      <c r="L326" s="31"/>
      <c r="M326" s="155" t="s">
        <v>1</v>
      </c>
      <c r="N326" s="156" t="s">
        <v>36</v>
      </c>
      <c r="O326" s="157">
        <v>1.0589999999999999</v>
      </c>
      <c r="P326" s="157">
        <f t="shared" si="1"/>
        <v>9.5309999999999988</v>
      </c>
      <c r="Q326" s="157">
        <v>0</v>
      </c>
      <c r="R326" s="157">
        <f t="shared" si="2"/>
        <v>0</v>
      </c>
      <c r="S326" s="157">
        <v>0</v>
      </c>
      <c r="T326" s="158">
        <f t="shared" si="3"/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9" t="s">
        <v>218</v>
      </c>
      <c r="AT326" s="159" t="s">
        <v>214</v>
      </c>
      <c r="AU326" s="159" t="s">
        <v>80</v>
      </c>
      <c r="AY326" s="18" t="s">
        <v>212</v>
      </c>
      <c r="BE326" s="160">
        <f t="shared" si="4"/>
        <v>0</v>
      </c>
      <c r="BF326" s="160">
        <f t="shared" si="5"/>
        <v>0</v>
      </c>
      <c r="BG326" s="160">
        <f t="shared" si="6"/>
        <v>0</v>
      </c>
      <c r="BH326" s="160">
        <f t="shared" si="7"/>
        <v>0</v>
      </c>
      <c r="BI326" s="160">
        <f t="shared" si="8"/>
        <v>0</v>
      </c>
      <c r="BJ326" s="18" t="s">
        <v>78</v>
      </c>
      <c r="BK326" s="160">
        <f t="shared" si="9"/>
        <v>0</v>
      </c>
      <c r="BL326" s="18" t="s">
        <v>218</v>
      </c>
      <c r="BM326" s="159" t="s">
        <v>2280</v>
      </c>
    </row>
    <row r="327" spans="1:65" s="2" customFormat="1" ht="16.5" customHeight="1">
      <c r="A327" s="30"/>
      <c r="B327" s="147"/>
      <c r="C327" s="182" t="s">
        <v>535</v>
      </c>
      <c r="D327" s="182" t="s">
        <v>311</v>
      </c>
      <c r="E327" s="183" t="s">
        <v>2052</v>
      </c>
      <c r="F327" s="184" t="s">
        <v>2053</v>
      </c>
      <c r="G327" s="185" t="s">
        <v>364</v>
      </c>
      <c r="H327" s="186">
        <v>2</v>
      </c>
      <c r="I327" s="187"/>
      <c r="J327" s="187">
        <f t="shared" si="0"/>
        <v>0</v>
      </c>
      <c r="K327" s="188"/>
      <c r="L327" s="189"/>
      <c r="M327" s="190" t="s">
        <v>1</v>
      </c>
      <c r="N327" s="191" t="s">
        <v>36</v>
      </c>
      <c r="O327" s="157">
        <v>0</v>
      </c>
      <c r="P327" s="157">
        <f t="shared" si="1"/>
        <v>0</v>
      </c>
      <c r="Q327" s="157">
        <v>4.8999999999999998E-4</v>
      </c>
      <c r="R327" s="157">
        <f t="shared" si="2"/>
        <v>9.7999999999999997E-4</v>
      </c>
      <c r="S327" s="157">
        <v>0</v>
      </c>
      <c r="T327" s="158">
        <f t="shared" si="3"/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252</v>
      </c>
      <c r="AT327" s="159" t="s">
        <v>311</v>
      </c>
      <c r="AU327" s="159" t="s">
        <v>80</v>
      </c>
      <c r="AY327" s="18" t="s">
        <v>212</v>
      </c>
      <c r="BE327" s="160">
        <f t="shared" si="4"/>
        <v>0</v>
      </c>
      <c r="BF327" s="160">
        <f t="shared" si="5"/>
        <v>0</v>
      </c>
      <c r="BG327" s="160">
        <f t="shared" si="6"/>
        <v>0</v>
      </c>
      <c r="BH327" s="160">
        <f t="shared" si="7"/>
        <v>0</v>
      </c>
      <c r="BI327" s="160">
        <f t="shared" si="8"/>
        <v>0</v>
      </c>
      <c r="BJ327" s="18" t="s">
        <v>78</v>
      </c>
      <c r="BK327" s="160">
        <f t="shared" si="9"/>
        <v>0</v>
      </c>
      <c r="BL327" s="18" t="s">
        <v>218</v>
      </c>
      <c r="BM327" s="159" t="s">
        <v>2281</v>
      </c>
    </row>
    <row r="328" spans="1:65" s="2" customFormat="1" ht="24.2" customHeight="1">
      <c r="A328" s="30"/>
      <c r="B328" s="147"/>
      <c r="C328" s="182" t="s">
        <v>540</v>
      </c>
      <c r="D328" s="182" t="s">
        <v>311</v>
      </c>
      <c r="E328" s="183" t="s">
        <v>2282</v>
      </c>
      <c r="F328" s="184" t="s">
        <v>2056</v>
      </c>
      <c r="G328" s="185" t="s">
        <v>364</v>
      </c>
      <c r="H328" s="186">
        <v>6</v>
      </c>
      <c r="I328" s="187"/>
      <c r="J328" s="187">
        <f t="shared" si="0"/>
        <v>0</v>
      </c>
      <c r="K328" s="188"/>
      <c r="L328" s="189"/>
      <c r="M328" s="190" t="s">
        <v>1</v>
      </c>
      <c r="N328" s="191" t="s">
        <v>36</v>
      </c>
      <c r="O328" s="157">
        <v>0</v>
      </c>
      <c r="P328" s="157">
        <f t="shared" si="1"/>
        <v>0</v>
      </c>
      <c r="Q328" s="157">
        <v>4.2999999999999999E-4</v>
      </c>
      <c r="R328" s="157">
        <f t="shared" si="2"/>
        <v>2.5799999999999998E-3</v>
      </c>
      <c r="S328" s="157">
        <v>0</v>
      </c>
      <c r="T328" s="158">
        <f t="shared" si="3"/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252</v>
      </c>
      <c r="AT328" s="159" t="s">
        <v>311</v>
      </c>
      <c r="AU328" s="159" t="s">
        <v>80</v>
      </c>
      <c r="AY328" s="18" t="s">
        <v>212</v>
      </c>
      <c r="BE328" s="160">
        <f t="shared" si="4"/>
        <v>0</v>
      </c>
      <c r="BF328" s="160">
        <f t="shared" si="5"/>
        <v>0</v>
      </c>
      <c r="BG328" s="160">
        <f t="shared" si="6"/>
        <v>0</v>
      </c>
      <c r="BH328" s="160">
        <f t="shared" si="7"/>
        <v>0</v>
      </c>
      <c r="BI328" s="160">
        <f t="shared" si="8"/>
        <v>0</v>
      </c>
      <c r="BJ328" s="18" t="s">
        <v>78</v>
      </c>
      <c r="BK328" s="160">
        <f t="shared" si="9"/>
        <v>0</v>
      </c>
      <c r="BL328" s="18" t="s">
        <v>218</v>
      </c>
      <c r="BM328" s="159" t="s">
        <v>2283</v>
      </c>
    </row>
    <row r="329" spans="1:65" s="2" customFormat="1" ht="16.5" customHeight="1">
      <c r="A329" s="30"/>
      <c r="B329" s="147"/>
      <c r="C329" s="182" t="s">
        <v>545</v>
      </c>
      <c r="D329" s="182" t="s">
        <v>311</v>
      </c>
      <c r="E329" s="183" t="s">
        <v>2284</v>
      </c>
      <c r="F329" s="184" t="s">
        <v>2285</v>
      </c>
      <c r="G329" s="185" t="s">
        <v>364</v>
      </c>
      <c r="H329" s="186">
        <v>5</v>
      </c>
      <c r="I329" s="187"/>
      <c r="J329" s="187">
        <f t="shared" si="0"/>
        <v>0</v>
      </c>
      <c r="K329" s="188"/>
      <c r="L329" s="189"/>
      <c r="M329" s="190" t="s">
        <v>1</v>
      </c>
      <c r="N329" s="191" t="s">
        <v>36</v>
      </c>
      <c r="O329" s="157">
        <v>0</v>
      </c>
      <c r="P329" s="157">
        <f t="shared" si="1"/>
        <v>0</v>
      </c>
      <c r="Q329" s="157">
        <v>5.8E-4</v>
      </c>
      <c r="R329" s="157">
        <f t="shared" si="2"/>
        <v>2.8999999999999998E-3</v>
      </c>
      <c r="S329" s="157">
        <v>0</v>
      </c>
      <c r="T329" s="158">
        <f t="shared" si="3"/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9" t="s">
        <v>252</v>
      </c>
      <c r="AT329" s="159" t="s">
        <v>311</v>
      </c>
      <c r="AU329" s="159" t="s">
        <v>80</v>
      </c>
      <c r="AY329" s="18" t="s">
        <v>212</v>
      </c>
      <c r="BE329" s="160">
        <f t="shared" si="4"/>
        <v>0</v>
      </c>
      <c r="BF329" s="160">
        <f t="shared" si="5"/>
        <v>0</v>
      </c>
      <c r="BG329" s="160">
        <f t="shared" si="6"/>
        <v>0</v>
      </c>
      <c r="BH329" s="160">
        <f t="shared" si="7"/>
        <v>0</v>
      </c>
      <c r="BI329" s="160">
        <f t="shared" si="8"/>
        <v>0</v>
      </c>
      <c r="BJ329" s="18" t="s">
        <v>78</v>
      </c>
      <c r="BK329" s="160">
        <f t="shared" si="9"/>
        <v>0</v>
      </c>
      <c r="BL329" s="18" t="s">
        <v>218</v>
      </c>
      <c r="BM329" s="159" t="s">
        <v>2286</v>
      </c>
    </row>
    <row r="330" spans="1:65" s="2" customFormat="1" ht="16.5" customHeight="1">
      <c r="A330" s="30"/>
      <c r="B330" s="147"/>
      <c r="C330" s="182" t="s">
        <v>805</v>
      </c>
      <c r="D330" s="182" t="s">
        <v>311</v>
      </c>
      <c r="E330" s="183" t="s">
        <v>1900</v>
      </c>
      <c r="F330" s="184" t="s">
        <v>1901</v>
      </c>
      <c r="G330" s="185" t="s">
        <v>364</v>
      </c>
      <c r="H330" s="186">
        <v>2</v>
      </c>
      <c r="I330" s="187"/>
      <c r="J330" s="187">
        <f t="shared" si="0"/>
        <v>0</v>
      </c>
      <c r="K330" s="188"/>
      <c r="L330" s="189"/>
      <c r="M330" s="190" t="s">
        <v>1</v>
      </c>
      <c r="N330" s="191" t="s">
        <v>36</v>
      </c>
      <c r="O330" s="157">
        <v>0</v>
      </c>
      <c r="P330" s="157">
        <f t="shared" si="1"/>
        <v>0</v>
      </c>
      <c r="Q330" s="157">
        <v>6.9999999999999999E-4</v>
      </c>
      <c r="R330" s="157">
        <f t="shared" si="2"/>
        <v>1.4E-3</v>
      </c>
      <c r="S330" s="157">
        <v>0</v>
      </c>
      <c r="T330" s="158">
        <f t="shared" si="3"/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252</v>
      </c>
      <c r="AT330" s="159" t="s">
        <v>311</v>
      </c>
      <c r="AU330" s="159" t="s">
        <v>80</v>
      </c>
      <c r="AY330" s="18" t="s">
        <v>212</v>
      </c>
      <c r="BE330" s="160">
        <f t="shared" si="4"/>
        <v>0</v>
      </c>
      <c r="BF330" s="160">
        <f t="shared" si="5"/>
        <v>0</v>
      </c>
      <c r="BG330" s="160">
        <f t="shared" si="6"/>
        <v>0</v>
      </c>
      <c r="BH330" s="160">
        <f t="shared" si="7"/>
        <v>0</v>
      </c>
      <c r="BI330" s="160">
        <f t="shared" si="8"/>
        <v>0</v>
      </c>
      <c r="BJ330" s="18" t="s">
        <v>78</v>
      </c>
      <c r="BK330" s="160">
        <f t="shared" si="9"/>
        <v>0</v>
      </c>
      <c r="BL330" s="18" t="s">
        <v>218</v>
      </c>
      <c r="BM330" s="159" t="s">
        <v>2287</v>
      </c>
    </row>
    <row r="331" spans="1:65" s="2" customFormat="1" ht="24.2" customHeight="1">
      <c r="A331" s="30"/>
      <c r="B331" s="147"/>
      <c r="C331" s="148" t="s">
        <v>809</v>
      </c>
      <c r="D331" s="148" t="s">
        <v>214</v>
      </c>
      <c r="E331" s="149" t="s">
        <v>929</v>
      </c>
      <c r="F331" s="150" t="s">
        <v>930</v>
      </c>
      <c r="G331" s="151" t="s">
        <v>364</v>
      </c>
      <c r="H331" s="152">
        <v>2</v>
      </c>
      <c r="I331" s="153"/>
      <c r="J331" s="153">
        <f t="shared" si="0"/>
        <v>0</v>
      </c>
      <c r="K331" s="154"/>
      <c r="L331" s="31"/>
      <c r="M331" s="155" t="s">
        <v>1</v>
      </c>
      <c r="N331" s="156" t="s">
        <v>36</v>
      </c>
      <c r="O331" s="157">
        <v>10.3</v>
      </c>
      <c r="P331" s="157">
        <f t="shared" si="1"/>
        <v>20.6</v>
      </c>
      <c r="Q331" s="157">
        <v>0.45937</v>
      </c>
      <c r="R331" s="157">
        <f t="shared" si="2"/>
        <v>0.91874</v>
      </c>
      <c r="S331" s="157">
        <v>0</v>
      </c>
      <c r="T331" s="158">
        <f t="shared" si="3"/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 t="shared" si="4"/>
        <v>0</v>
      </c>
      <c r="BF331" s="160">
        <f t="shared" si="5"/>
        <v>0</v>
      </c>
      <c r="BG331" s="160">
        <f t="shared" si="6"/>
        <v>0</v>
      </c>
      <c r="BH331" s="160">
        <f t="shared" si="7"/>
        <v>0</v>
      </c>
      <c r="BI331" s="160">
        <f t="shared" si="8"/>
        <v>0</v>
      </c>
      <c r="BJ331" s="18" t="s">
        <v>78</v>
      </c>
      <c r="BK331" s="160">
        <f t="shared" si="9"/>
        <v>0</v>
      </c>
      <c r="BL331" s="18" t="s">
        <v>218</v>
      </c>
      <c r="BM331" s="159" t="s">
        <v>1922</v>
      </c>
    </row>
    <row r="332" spans="1:65" s="2" customFormat="1" ht="16.5" customHeight="1">
      <c r="A332" s="30"/>
      <c r="B332" s="147"/>
      <c r="C332" s="148" t="s">
        <v>813</v>
      </c>
      <c r="D332" s="148" t="s">
        <v>214</v>
      </c>
      <c r="E332" s="149" t="s">
        <v>933</v>
      </c>
      <c r="F332" s="150" t="s">
        <v>934</v>
      </c>
      <c r="G332" s="151" t="s">
        <v>249</v>
      </c>
      <c r="H332" s="152">
        <v>354.72</v>
      </c>
      <c r="I332" s="153"/>
      <c r="J332" s="153">
        <f t="shared" si="0"/>
        <v>0</v>
      </c>
      <c r="K332" s="154"/>
      <c r="L332" s="31"/>
      <c r="M332" s="155" t="s">
        <v>1</v>
      </c>
      <c r="N332" s="156" t="s">
        <v>36</v>
      </c>
      <c r="O332" s="157">
        <v>5.3999999999999999E-2</v>
      </c>
      <c r="P332" s="157">
        <f t="shared" si="1"/>
        <v>19.154880000000002</v>
      </c>
      <c r="Q332" s="157">
        <v>1.9000000000000001E-4</v>
      </c>
      <c r="R332" s="157">
        <f t="shared" si="2"/>
        <v>6.7396800000000007E-2</v>
      </c>
      <c r="S332" s="157">
        <v>0</v>
      </c>
      <c r="T332" s="158">
        <f t="shared" si="3"/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9" t="s">
        <v>218</v>
      </c>
      <c r="AT332" s="159" t="s">
        <v>214</v>
      </c>
      <c r="AU332" s="159" t="s">
        <v>80</v>
      </c>
      <c r="AY332" s="18" t="s">
        <v>212</v>
      </c>
      <c r="BE332" s="160">
        <f t="shared" si="4"/>
        <v>0</v>
      </c>
      <c r="BF332" s="160">
        <f t="shared" si="5"/>
        <v>0</v>
      </c>
      <c r="BG332" s="160">
        <f t="shared" si="6"/>
        <v>0</v>
      </c>
      <c r="BH332" s="160">
        <f t="shared" si="7"/>
        <v>0</v>
      </c>
      <c r="BI332" s="160">
        <f t="shared" si="8"/>
        <v>0</v>
      </c>
      <c r="BJ332" s="18" t="s">
        <v>78</v>
      </c>
      <c r="BK332" s="160">
        <f t="shared" si="9"/>
        <v>0</v>
      </c>
      <c r="BL332" s="18" t="s">
        <v>218</v>
      </c>
      <c r="BM332" s="159" t="s">
        <v>1928</v>
      </c>
    </row>
    <row r="333" spans="1:65" s="14" customFormat="1">
      <c r="B333" s="168"/>
      <c r="D333" s="162" t="s">
        <v>220</v>
      </c>
      <c r="F333" s="170" t="s">
        <v>2288</v>
      </c>
      <c r="H333" s="171">
        <v>354.72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220</v>
      </c>
      <c r="AU333" s="169" t="s">
        <v>80</v>
      </c>
      <c r="AV333" s="14" t="s">
        <v>80</v>
      </c>
      <c r="AW333" s="14" t="s">
        <v>3</v>
      </c>
      <c r="AX333" s="14" t="s">
        <v>78</v>
      </c>
      <c r="AY333" s="169" t="s">
        <v>212</v>
      </c>
    </row>
    <row r="334" spans="1:65" s="2" customFormat="1" ht="21.75" customHeight="1">
      <c r="A334" s="30"/>
      <c r="B334" s="147"/>
      <c r="C334" s="148" t="s">
        <v>817</v>
      </c>
      <c r="D334" s="148" t="s">
        <v>214</v>
      </c>
      <c r="E334" s="149" t="s">
        <v>473</v>
      </c>
      <c r="F334" s="150" t="s">
        <v>474</v>
      </c>
      <c r="G334" s="151" t="s">
        <v>249</v>
      </c>
      <c r="H334" s="152">
        <v>216.5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2.3E-2</v>
      </c>
      <c r="P334" s="157">
        <f>O334*H334</f>
        <v>4.9794999999999998</v>
      </c>
      <c r="Q334" s="157">
        <v>6.9999999999999994E-5</v>
      </c>
      <c r="R334" s="157">
        <f>Q334*H334</f>
        <v>1.5154999999999998E-2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475</v>
      </c>
    </row>
    <row r="335" spans="1:65" s="2" customFormat="1" ht="16.5" customHeight="1">
      <c r="A335" s="30"/>
      <c r="B335" s="147"/>
      <c r="C335" s="148" t="s">
        <v>821</v>
      </c>
      <c r="D335" s="148" t="s">
        <v>214</v>
      </c>
      <c r="E335" s="149" t="s">
        <v>1930</v>
      </c>
      <c r="F335" s="150" t="s">
        <v>1931</v>
      </c>
      <c r="G335" s="151" t="s">
        <v>249</v>
      </c>
      <c r="H335" s="152">
        <v>295.60000000000002</v>
      </c>
      <c r="I335" s="153"/>
      <c r="J335" s="153">
        <f>ROUND(I335*H335,2)</f>
        <v>0</v>
      </c>
      <c r="K335" s="154"/>
      <c r="L335" s="31"/>
      <c r="M335" s="155" t="s">
        <v>1</v>
      </c>
      <c r="N335" s="156" t="s">
        <v>36</v>
      </c>
      <c r="O335" s="157">
        <v>4.3999999999999997E-2</v>
      </c>
      <c r="P335" s="157">
        <f>O335*H335</f>
        <v>13.006400000000001</v>
      </c>
      <c r="Q335" s="157">
        <v>0</v>
      </c>
      <c r="R335" s="157">
        <f>Q335*H335</f>
        <v>0</v>
      </c>
      <c r="S335" s="157">
        <v>0</v>
      </c>
      <c r="T335" s="158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218</v>
      </c>
      <c r="AT335" s="159" t="s">
        <v>214</v>
      </c>
      <c r="AU335" s="159" t="s">
        <v>80</v>
      </c>
      <c r="AY335" s="18" t="s">
        <v>212</v>
      </c>
      <c r="BE335" s="160">
        <f>IF(N335="základní",J335,0)</f>
        <v>0</v>
      </c>
      <c r="BF335" s="160">
        <f>IF(N335="snížená",J335,0)</f>
        <v>0</v>
      </c>
      <c r="BG335" s="160">
        <f>IF(N335="zákl. přenesená",J335,0)</f>
        <v>0</v>
      </c>
      <c r="BH335" s="160">
        <f>IF(N335="sníž. přenesená",J335,0)</f>
        <v>0</v>
      </c>
      <c r="BI335" s="160">
        <f>IF(N335="nulová",J335,0)</f>
        <v>0</v>
      </c>
      <c r="BJ335" s="18" t="s">
        <v>78</v>
      </c>
      <c r="BK335" s="160">
        <f>ROUND(I335*H335,2)</f>
        <v>0</v>
      </c>
      <c r="BL335" s="18" t="s">
        <v>218</v>
      </c>
      <c r="BM335" s="159" t="s">
        <v>1932</v>
      </c>
    </row>
    <row r="336" spans="1:65" s="12" customFormat="1" ht="22.9" customHeight="1">
      <c r="B336" s="135"/>
      <c r="D336" s="136" t="s">
        <v>70</v>
      </c>
      <c r="E336" s="145" t="s">
        <v>257</v>
      </c>
      <c r="F336" s="145" t="s">
        <v>500</v>
      </c>
      <c r="J336" s="146">
        <f>BK336</f>
        <v>0</v>
      </c>
      <c r="L336" s="135"/>
      <c r="M336" s="139"/>
      <c r="N336" s="140"/>
      <c r="O336" s="140"/>
      <c r="P336" s="141">
        <f>SUM(P337:P340)</f>
        <v>50.86</v>
      </c>
      <c r="Q336" s="140"/>
      <c r="R336" s="141">
        <f>SUM(R337:R340)</f>
        <v>1.92E-3</v>
      </c>
      <c r="S336" s="140"/>
      <c r="T336" s="142">
        <f>SUM(T337:T340)</f>
        <v>0</v>
      </c>
      <c r="AR336" s="136" t="s">
        <v>78</v>
      </c>
      <c r="AT336" s="143" t="s">
        <v>70</v>
      </c>
      <c r="AU336" s="143" t="s">
        <v>78</v>
      </c>
      <c r="AY336" s="136" t="s">
        <v>212</v>
      </c>
      <c r="BK336" s="144">
        <f>SUM(BK337:BK340)</f>
        <v>0</v>
      </c>
    </row>
    <row r="337" spans="1:65" s="2" customFormat="1" ht="37.9" customHeight="1">
      <c r="A337" s="30"/>
      <c r="B337" s="147"/>
      <c r="C337" s="148" t="s">
        <v>824</v>
      </c>
      <c r="D337" s="148" t="s">
        <v>214</v>
      </c>
      <c r="E337" s="149" t="s">
        <v>502</v>
      </c>
      <c r="F337" s="150" t="s">
        <v>503</v>
      </c>
      <c r="G337" s="151" t="s">
        <v>249</v>
      </c>
      <c r="H337" s="152">
        <v>68</v>
      </c>
      <c r="I337" s="153"/>
      <c r="J337" s="153">
        <f>ROUND(I337*H337,2)</f>
        <v>0</v>
      </c>
      <c r="K337" s="154"/>
      <c r="L337" s="31"/>
      <c r="M337" s="155" t="s">
        <v>1</v>
      </c>
      <c r="N337" s="156" t="s">
        <v>36</v>
      </c>
      <c r="O337" s="157">
        <v>0.13900000000000001</v>
      </c>
      <c r="P337" s="157">
        <f>O337*H337</f>
        <v>9.4520000000000017</v>
      </c>
      <c r="Q337" s="157">
        <v>0</v>
      </c>
      <c r="R337" s="157">
        <f>Q337*H337</f>
        <v>0</v>
      </c>
      <c r="S337" s="157">
        <v>0</v>
      </c>
      <c r="T337" s="158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218</v>
      </c>
      <c r="AT337" s="159" t="s">
        <v>214</v>
      </c>
      <c r="AU337" s="159" t="s">
        <v>80</v>
      </c>
      <c r="AY337" s="18" t="s">
        <v>212</v>
      </c>
      <c r="BE337" s="160">
        <f>IF(N337="základní",J337,0)</f>
        <v>0</v>
      </c>
      <c r="BF337" s="160">
        <f>IF(N337="snížená",J337,0)</f>
        <v>0</v>
      </c>
      <c r="BG337" s="160">
        <f>IF(N337="zákl. přenesená",J337,0)</f>
        <v>0</v>
      </c>
      <c r="BH337" s="160">
        <f>IF(N337="sníž. přenesená",J337,0)</f>
        <v>0</v>
      </c>
      <c r="BI337" s="160">
        <f>IF(N337="nulová",J337,0)</f>
        <v>0</v>
      </c>
      <c r="BJ337" s="18" t="s">
        <v>78</v>
      </c>
      <c r="BK337" s="160">
        <f>ROUND(I337*H337,2)</f>
        <v>0</v>
      </c>
      <c r="BL337" s="18" t="s">
        <v>218</v>
      </c>
      <c r="BM337" s="159" t="s">
        <v>504</v>
      </c>
    </row>
    <row r="338" spans="1:65" s="2" customFormat="1" ht="24.2" customHeight="1">
      <c r="A338" s="30"/>
      <c r="B338" s="147"/>
      <c r="C338" s="148" t="s">
        <v>828</v>
      </c>
      <c r="D338" s="148" t="s">
        <v>214</v>
      </c>
      <c r="E338" s="149" t="s">
        <v>506</v>
      </c>
      <c r="F338" s="150" t="s">
        <v>507</v>
      </c>
      <c r="G338" s="151" t="s">
        <v>249</v>
      </c>
      <c r="H338" s="152">
        <v>64</v>
      </c>
      <c r="I338" s="153"/>
      <c r="J338" s="153">
        <f>ROUND(I338*H338,2)</f>
        <v>0</v>
      </c>
      <c r="K338" s="154"/>
      <c r="L338" s="31"/>
      <c r="M338" s="155" t="s">
        <v>1</v>
      </c>
      <c r="N338" s="156" t="s">
        <v>36</v>
      </c>
      <c r="O338" s="157">
        <v>0.19600000000000001</v>
      </c>
      <c r="P338" s="157">
        <f>O338*H338</f>
        <v>12.544</v>
      </c>
      <c r="Q338" s="157">
        <v>0</v>
      </c>
      <c r="R338" s="157">
        <f>Q338*H338</f>
        <v>0</v>
      </c>
      <c r="S338" s="157">
        <v>0</v>
      </c>
      <c r="T338" s="158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9" t="s">
        <v>218</v>
      </c>
      <c r="AT338" s="159" t="s">
        <v>214</v>
      </c>
      <c r="AU338" s="159" t="s">
        <v>80</v>
      </c>
      <c r="AY338" s="18" t="s">
        <v>212</v>
      </c>
      <c r="BE338" s="160">
        <f>IF(N338="základní",J338,0)</f>
        <v>0</v>
      </c>
      <c r="BF338" s="160">
        <f>IF(N338="snížená",J338,0)</f>
        <v>0</v>
      </c>
      <c r="BG338" s="160">
        <f>IF(N338="zákl. přenesená",J338,0)</f>
        <v>0</v>
      </c>
      <c r="BH338" s="160">
        <f>IF(N338="sníž. přenesená",J338,0)</f>
        <v>0</v>
      </c>
      <c r="BI338" s="160">
        <f>IF(N338="nulová",J338,0)</f>
        <v>0</v>
      </c>
      <c r="BJ338" s="18" t="s">
        <v>78</v>
      </c>
      <c r="BK338" s="160">
        <f>ROUND(I338*H338,2)</f>
        <v>0</v>
      </c>
      <c r="BL338" s="18" t="s">
        <v>218</v>
      </c>
      <c r="BM338" s="159" t="s">
        <v>508</v>
      </c>
    </row>
    <row r="339" spans="1:65" s="2" customFormat="1" ht="24.2" customHeight="1">
      <c r="A339" s="30"/>
      <c r="B339" s="147"/>
      <c r="C339" s="148" t="s">
        <v>832</v>
      </c>
      <c r="D339" s="148" t="s">
        <v>214</v>
      </c>
      <c r="E339" s="149" t="s">
        <v>511</v>
      </c>
      <c r="F339" s="150" t="s">
        <v>512</v>
      </c>
      <c r="G339" s="151" t="s">
        <v>249</v>
      </c>
      <c r="H339" s="152">
        <v>64</v>
      </c>
      <c r="I339" s="153"/>
      <c r="J339" s="153">
        <f>ROUND(I339*H339,2)</f>
        <v>0</v>
      </c>
      <c r="K339" s="154"/>
      <c r="L339" s="31"/>
      <c r="M339" s="155" t="s">
        <v>1</v>
      </c>
      <c r="N339" s="156" t="s">
        <v>36</v>
      </c>
      <c r="O339" s="157">
        <v>0.45100000000000001</v>
      </c>
      <c r="P339" s="157">
        <f>O339*H339</f>
        <v>28.864000000000001</v>
      </c>
      <c r="Q339" s="157">
        <v>3.0000000000000001E-5</v>
      </c>
      <c r="R339" s="157">
        <f>Q339*H339</f>
        <v>1.92E-3</v>
      </c>
      <c r="S339" s="157">
        <v>0</v>
      </c>
      <c r="T339" s="158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>IF(N339="základní",J339,0)</f>
        <v>0</v>
      </c>
      <c r="BF339" s="160">
        <f>IF(N339="snížená",J339,0)</f>
        <v>0</v>
      </c>
      <c r="BG339" s="160">
        <f>IF(N339="zákl. přenesená",J339,0)</f>
        <v>0</v>
      </c>
      <c r="BH339" s="160">
        <f>IF(N339="sníž. přenesená",J339,0)</f>
        <v>0</v>
      </c>
      <c r="BI339" s="160">
        <f>IF(N339="nulová",J339,0)</f>
        <v>0</v>
      </c>
      <c r="BJ339" s="18" t="s">
        <v>78</v>
      </c>
      <c r="BK339" s="160">
        <f>ROUND(I339*H339,2)</f>
        <v>0</v>
      </c>
      <c r="BL339" s="18" t="s">
        <v>218</v>
      </c>
      <c r="BM339" s="159" t="s">
        <v>513</v>
      </c>
    </row>
    <row r="340" spans="1:65" s="14" customFormat="1">
      <c r="B340" s="168"/>
      <c r="D340" s="162" t="s">
        <v>220</v>
      </c>
      <c r="E340" s="169" t="s">
        <v>1</v>
      </c>
      <c r="F340" s="170" t="s">
        <v>2289</v>
      </c>
      <c r="H340" s="171">
        <v>64</v>
      </c>
      <c r="L340" s="168"/>
      <c r="M340" s="172"/>
      <c r="N340" s="173"/>
      <c r="O340" s="173"/>
      <c r="P340" s="173"/>
      <c r="Q340" s="173"/>
      <c r="R340" s="173"/>
      <c r="S340" s="173"/>
      <c r="T340" s="174"/>
      <c r="AT340" s="169" t="s">
        <v>220</v>
      </c>
      <c r="AU340" s="169" t="s">
        <v>80</v>
      </c>
      <c r="AV340" s="14" t="s">
        <v>80</v>
      </c>
      <c r="AW340" s="14" t="s">
        <v>27</v>
      </c>
      <c r="AX340" s="14" t="s">
        <v>78</v>
      </c>
      <c r="AY340" s="169" t="s">
        <v>212</v>
      </c>
    </row>
    <row r="341" spans="1:65" s="12" customFormat="1" ht="22.9" customHeight="1">
      <c r="B341" s="135"/>
      <c r="D341" s="136" t="s">
        <v>70</v>
      </c>
      <c r="E341" s="145" t="s">
        <v>514</v>
      </c>
      <c r="F341" s="145" t="s">
        <v>515</v>
      </c>
      <c r="J341" s="146">
        <f>BK341</f>
        <v>0</v>
      </c>
      <c r="L341" s="135"/>
      <c r="M341" s="139"/>
      <c r="N341" s="140"/>
      <c r="O341" s="140"/>
      <c r="P341" s="141">
        <f>P342</f>
        <v>422.67319999999995</v>
      </c>
      <c r="Q341" s="140"/>
      <c r="R341" s="141">
        <f>R342</f>
        <v>0</v>
      </c>
      <c r="S341" s="140"/>
      <c r="T341" s="142">
        <f>T342</f>
        <v>0</v>
      </c>
      <c r="AR341" s="136" t="s">
        <v>78</v>
      </c>
      <c r="AT341" s="143" t="s">
        <v>70</v>
      </c>
      <c r="AU341" s="143" t="s">
        <v>78</v>
      </c>
      <c r="AY341" s="136" t="s">
        <v>212</v>
      </c>
      <c r="BK341" s="144">
        <f>BK342</f>
        <v>0</v>
      </c>
    </row>
    <row r="342" spans="1:65" s="2" customFormat="1" ht="49.15" customHeight="1">
      <c r="A342" s="30"/>
      <c r="B342" s="147"/>
      <c r="C342" s="148" t="s">
        <v>837</v>
      </c>
      <c r="D342" s="148" t="s">
        <v>214</v>
      </c>
      <c r="E342" s="149" t="s">
        <v>517</v>
      </c>
      <c r="F342" s="150" t="s">
        <v>518</v>
      </c>
      <c r="G342" s="151" t="s">
        <v>301</v>
      </c>
      <c r="H342" s="152">
        <v>285.58999999999997</v>
      </c>
      <c r="I342" s="153"/>
      <c r="J342" s="153">
        <f>ROUND(I342*H342,2)</f>
        <v>0</v>
      </c>
      <c r="K342" s="154"/>
      <c r="L342" s="31"/>
      <c r="M342" s="155" t="s">
        <v>1</v>
      </c>
      <c r="N342" s="156" t="s">
        <v>36</v>
      </c>
      <c r="O342" s="157">
        <v>1.48</v>
      </c>
      <c r="P342" s="157">
        <f>O342*H342</f>
        <v>422.67319999999995</v>
      </c>
      <c r="Q342" s="157">
        <v>0</v>
      </c>
      <c r="R342" s="157">
        <f>Q342*H342</f>
        <v>0</v>
      </c>
      <c r="S342" s="157">
        <v>0</v>
      </c>
      <c r="T342" s="158">
        <f>S342*H342</f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218</v>
      </c>
      <c r="AT342" s="159" t="s">
        <v>214</v>
      </c>
      <c r="AU342" s="159" t="s">
        <v>80</v>
      </c>
      <c r="AY342" s="18" t="s">
        <v>212</v>
      </c>
      <c r="BE342" s="160">
        <f>IF(N342="základní",J342,0)</f>
        <v>0</v>
      </c>
      <c r="BF342" s="160">
        <f>IF(N342="snížená",J342,0)</f>
        <v>0</v>
      </c>
      <c r="BG342" s="160">
        <f>IF(N342="zákl. přenesená",J342,0)</f>
        <v>0</v>
      </c>
      <c r="BH342" s="160">
        <f>IF(N342="sníž. přenesená",J342,0)</f>
        <v>0</v>
      </c>
      <c r="BI342" s="160">
        <f>IF(N342="nulová",J342,0)</f>
        <v>0</v>
      </c>
      <c r="BJ342" s="18" t="s">
        <v>78</v>
      </c>
      <c r="BK342" s="160">
        <f>ROUND(I342*H342,2)</f>
        <v>0</v>
      </c>
      <c r="BL342" s="18" t="s">
        <v>218</v>
      </c>
      <c r="BM342" s="159" t="s">
        <v>519</v>
      </c>
    </row>
    <row r="343" spans="1:65" s="12" customFormat="1" ht="22.9" customHeight="1">
      <c r="B343" s="135"/>
      <c r="D343" s="136" t="s">
        <v>70</v>
      </c>
      <c r="E343" s="145" t="s">
        <v>520</v>
      </c>
      <c r="F343" s="145" t="s">
        <v>521</v>
      </c>
      <c r="J343" s="146">
        <f>BK343</f>
        <v>0</v>
      </c>
      <c r="L343" s="135"/>
      <c r="M343" s="139"/>
      <c r="N343" s="140"/>
      <c r="O343" s="140"/>
      <c r="P343" s="141">
        <f>SUM(P344:P353)</f>
        <v>17.500157999999999</v>
      </c>
      <c r="Q343" s="140"/>
      <c r="R343" s="141">
        <f>SUM(R344:R353)</f>
        <v>0</v>
      </c>
      <c r="S343" s="140"/>
      <c r="T343" s="142">
        <f>SUM(T344:T353)</f>
        <v>0</v>
      </c>
      <c r="AR343" s="136" t="s">
        <v>78</v>
      </c>
      <c r="AT343" s="143" t="s">
        <v>70</v>
      </c>
      <c r="AU343" s="143" t="s">
        <v>78</v>
      </c>
      <c r="AY343" s="136" t="s">
        <v>212</v>
      </c>
      <c r="BK343" s="144">
        <f>SUM(BK344:BK353)</f>
        <v>0</v>
      </c>
    </row>
    <row r="344" spans="1:65" s="2" customFormat="1" ht="37.9" customHeight="1">
      <c r="A344" s="30"/>
      <c r="B344" s="147"/>
      <c r="C344" s="148" t="s">
        <v>841</v>
      </c>
      <c r="D344" s="148" t="s">
        <v>214</v>
      </c>
      <c r="E344" s="149" t="s">
        <v>523</v>
      </c>
      <c r="F344" s="150" t="s">
        <v>524</v>
      </c>
      <c r="G344" s="151" t="s">
        <v>301</v>
      </c>
      <c r="H344" s="152">
        <v>68.093999999999994</v>
      </c>
      <c r="I344" s="153"/>
      <c r="J344" s="153">
        <f>ROUND(I344*H344,2)</f>
        <v>0</v>
      </c>
      <c r="K344" s="154"/>
      <c r="L344" s="31"/>
      <c r="M344" s="155" t="s">
        <v>1</v>
      </c>
      <c r="N344" s="156" t="s">
        <v>36</v>
      </c>
      <c r="O344" s="157">
        <v>0.03</v>
      </c>
      <c r="P344" s="157">
        <f>O344*H344</f>
        <v>2.0428199999999999</v>
      </c>
      <c r="Q344" s="157">
        <v>0</v>
      </c>
      <c r="R344" s="157">
        <f>Q344*H344</f>
        <v>0</v>
      </c>
      <c r="S344" s="157">
        <v>0</v>
      </c>
      <c r="T344" s="158">
        <f>S344*H344</f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218</v>
      </c>
      <c r="AT344" s="159" t="s">
        <v>214</v>
      </c>
      <c r="AU344" s="159" t="s">
        <v>80</v>
      </c>
      <c r="AY344" s="18" t="s">
        <v>212</v>
      </c>
      <c r="BE344" s="160">
        <f>IF(N344="základní",J344,0)</f>
        <v>0</v>
      </c>
      <c r="BF344" s="160">
        <f>IF(N344="snížená",J344,0)</f>
        <v>0</v>
      </c>
      <c r="BG344" s="160">
        <f>IF(N344="zákl. přenesená",J344,0)</f>
        <v>0</v>
      </c>
      <c r="BH344" s="160">
        <f>IF(N344="sníž. přenesená",J344,0)</f>
        <v>0</v>
      </c>
      <c r="BI344" s="160">
        <f>IF(N344="nulová",J344,0)</f>
        <v>0</v>
      </c>
      <c r="BJ344" s="18" t="s">
        <v>78</v>
      </c>
      <c r="BK344" s="160">
        <f>ROUND(I344*H344,2)</f>
        <v>0</v>
      </c>
      <c r="BL344" s="18" t="s">
        <v>218</v>
      </c>
      <c r="BM344" s="159" t="s">
        <v>525</v>
      </c>
    </row>
    <row r="345" spans="1:65" s="2" customFormat="1" ht="37.9" customHeight="1">
      <c r="A345" s="30"/>
      <c r="B345" s="147"/>
      <c r="C345" s="148" t="s">
        <v>845</v>
      </c>
      <c r="D345" s="148" t="s">
        <v>214</v>
      </c>
      <c r="E345" s="149" t="s">
        <v>527</v>
      </c>
      <c r="F345" s="150" t="s">
        <v>528</v>
      </c>
      <c r="G345" s="151" t="s">
        <v>301</v>
      </c>
      <c r="H345" s="152">
        <v>2315.1959999999999</v>
      </c>
      <c r="I345" s="153"/>
      <c r="J345" s="153">
        <f>ROUND(I345*H345,2)</f>
        <v>0</v>
      </c>
      <c r="K345" s="154"/>
      <c r="L345" s="31"/>
      <c r="M345" s="155" t="s">
        <v>1</v>
      </c>
      <c r="N345" s="156" t="s">
        <v>36</v>
      </c>
      <c r="O345" s="157">
        <v>2E-3</v>
      </c>
      <c r="P345" s="157">
        <f>O345*H345</f>
        <v>4.6303919999999996</v>
      </c>
      <c r="Q345" s="157">
        <v>0</v>
      </c>
      <c r="R345" s="157">
        <f>Q345*H345</f>
        <v>0</v>
      </c>
      <c r="S345" s="157">
        <v>0</v>
      </c>
      <c r="T345" s="158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218</v>
      </c>
      <c r="AT345" s="159" t="s">
        <v>214</v>
      </c>
      <c r="AU345" s="159" t="s">
        <v>80</v>
      </c>
      <c r="AY345" s="18" t="s">
        <v>212</v>
      </c>
      <c r="BE345" s="160">
        <f>IF(N345="základní",J345,0)</f>
        <v>0</v>
      </c>
      <c r="BF345" s="160">
        <f>IF(N345="snížená",J345,0)</f>
        <v>0</v>
      </c>
      <c r="BG345" s="160">
        <f>IF(N345="zákl. přenesená",J345,0)</f>
        <v>0</v>
      </c>
      <c r="BH345" s="160">
        <f>IF(N345="sníž. přenesená",J345,0)</f>
        <v>0</v>
      </c>
      <c r="BI345" s="160">
        <f>IF(N345="nulová",J345,0)</f>
        <v>0</v>
      </c>
      <c r="BJ345" s="18" t="s">
        <v>78</v>
      </c>
      <c r="BK345" s="160">
        <f>ROUND(I345*H345,2)</f>
        <v>0</v>
      </c>
      <c r="BL345" s="18" t="s">
        <v>218</v>
      </c>
      <c r="BM345" s="159" t="s">
        <v>529</v>
      </c>
    </row>
    <row r="346" spans="1:65" s="14" customFormat="1">
      <c r="B346" s="168"/>
      <c r="D346" s="162" t="s">
        <v>220</v>
      </c>
      <c r="F346" s="170" t="s">
        <v>2290</v>
      </c>
      <c r="H346" s="171">
        <v>2315.1959999999999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220</v>
      </c>
      <c r="AU346" s="169" t="s">
        <v>80</v>
      </c>
      <c r="AV346" s="14" t="s">
        <v>80</v>
      </c>
      <c r="AW346" s="14" t="s">
        <v>3</v>
      </c>
      <c r="AX346" s="14" t="s">
        <v>78</v>
      </c>
      <c r="AY346" s="169" t="s">
        <v>212</v>
      </c>
    </row>
    <row r="347" spans="1:65" s="2" customFormat="1" ht="24.2" customHeight="1">
      <c r="A347" s="30"/>
      <c r="B347" s="147"/>
      <c r="C347" s="148" t="s">
        <v>1345</v>
      </c>
      <c r="D347" s="148" t="s">
        <v>214</v>
      </c>
      <c r="E347" s="149" t="s">
        <v>532</v>
      </c>
      <c r="F347" s="150" t="s">
        <v>533</v>
      </c>
      <c r="G347" s="151" t="s">
        <v>301</v>
      </c>
      <c r="H347" s="152">
        <v>68.093999999999994</v>
      </c>
      <c r="I347" s="153"/>
      <c r="J347" s="153">
        <f>ROUND(I347*H347,2)</f>
        <v>0</v>
      </c>
      <c r="K347" s="154"/>
      <c r="L347" s="31"/>
      <c r="M347" s="155" t="s">
        <v>1</v>
      </c>
      <c r="N347" s="156" t="s">
        <v>36</v>
      </c>
      <c r="O347" s="157">
        <v>0.159</v>
      </c>
      <c r="P347" s="157">
        <f>O347*H347</f>
        <v>10.826946</v>
      </c>
      <c r="Q347" s="157">
        <v>0</v>
      </c>
      <c r="R347" s="157">
        <f>Q347*H347</f>
        <v>0</v>
      </c>
      <c r="S347" s="157">
        <v>0</v>
      </c>
      <c r="T347" s="158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218</v>
      </c>
      <c r="AT347" s="159" t="s">
        <v>214</v>
      </c>
      <c r="AU347" s="159" t="s">
        <v>80</v>
      </c>
      <c r="AY347" s="18" t="s">
        <v>212</v>
      </c>
      <c r="BE347" s="160">
        <f>IF(N347="základní",J347,0)</f>
        <v>0</v>
      </c>
      <c r="BF347" s="160">
        <f>IF(N347="snížená",J347,0)</f>
        <v>0</v>
      </c>
      <c r="BG347" s="160">
        <f>IF(N347="zákl. přenesená",J347,0)</f>
        <v>0</v>
      </c>
      <c r="BH347" s="160">
        <f>IF(N347="sníž. přenesená",J347,0)</f>
        <v>0</v>
      </c>
      <c r="BI347" s="160">
        <f>IF(N347="nulová",J347,0)</f>
        <v>0</v>
      </c>
      <c r="BJ347" s="18" t="s">
        <v>78</v>
      </c>
      <c r="BK347" s="160">
        <f>ROUND(I347*H347,2)</f>
        <v>0</v>
      </c>
      <c r="BL347" s="18" t="s">
        <v>218</v>
      </c>
      <c r="BM347" s="159" t="s">
        <v>534</v>
      </c>
    </row>
    <row r="348" spans="1:65" s="2" customFormat="1" ht="55.5" customHeight="1">
      <c r="A348" s="30"/>
      <c r="B348" s="147"/>
      <c r="C348" s="148" t="s">
        <v>849</v>
      </c>
      <c r="D348" s="148" t="s">
        <v>214</v>
      </c>
      <c r="E348" s="149" t="s">
        <v>536</v>
      </c>
      <c r="F348" s="150" t="s">
        <v>537</v>
      </c>
      <c r="G348" s="151" t="s">
        <v>301</v>
      </c>
      <c r="H348" s="152">
        <v>17.861999999999998</v>
      </c>
      <c r="I348" s="153"/>
      <c r="J348" s="153">
        <f>ROUND(I348*H348,2)</f>
        <v>0</v>
      </c>
      <c r="K348" s="154"/>
      <c r="L348" s="31"/>
      <c r="M348" s="155" t="s">
        <v>1</v>
      </c>
      <c r="N348" s="156" t="s">
        <v>36</v>
      </c>
      <c r="O348" s="157">
        <v>0</v>
      </c>
      <c r="P348" s="157">
        <f>O348*H348</f>
        <v>0</v>
      </c>
      <c r="Q348" s="157">
        <v>0</v>
      </c>
      <c r="R348" s="157">
        <f>Q348*H348</f>
        <v>0</v>
      </c>
      <c r="S348" s="157">
        <v>0</v>
      </c>
      <c r="T348" s="158">
        <f>S348*H348</f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218</v>
      </c>
      <c r="AT348" s="159" t="s">
        <v>214</v>
      </c>
      <c r="AU348" s="159" t="s">
        <v>80</v>
      </c>
      <c r="AY348" s="18" t="s">
        <v>212</v>
      </c>
      <c r="BE348" s="160">
        <f>IF(N348="základní",J348,0)</f>
        <v>0</v>
      </c>
      <c r="BF348" s="160">
        <f>IF(N348="snížená",J348,0)</f>
        <v>0</v>
      </c>
      <c r="BG348" s="160">
        <f>IF(N348="zákl. přenesená",J348,0)</f>
        <v>0</v>
      </c>
      <c r="BH348" s="160">
        <f>IF(N348="sníž. přenesená",J348,0)</f>
        <v>0</v>
      </c>
      <c r="BI348" s="160">
        <f>IF(N348="nulová",J348,0)</f>
        <v>0</v>
      </c>
      <c r="BJ348" s="18" t="s">
        <v>78</v>
      </c>
      <c r="BK348" s="160">
        <f>ROUND(I348*H348,2)</f>
        <v>0</v>
      </c>
      <c r="BL348" s="18" t="s">
        <v>218</v>
      </c>
      <c r="BM348" s="159" t="s">
        <v>538</v>
      </c>
    </row>
    <row r="349" spans="1:65" s="14" customFormat="1">
      <c r="B349" s="168"/>
      <c r="D349" s="162" t="s">
        <v>220</v>
      </c>
      <c r="E349" s="169" t="s">
        <v>1</v>
      </c>
      <c r="F349" s="170" t="s">
        <v>2291</v>
      </c>
      <c r="H349" s="171">
        <v>17.861999999999998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220</v>
      </c>
      <c r="AU349" s="169" t="s">
        <v>80</v>
      </c>
      <c r="AV349" s="14" t="s">
        <v>80</v>
      </c>
      <c r="AW349" s="14" t="s">
        <v>27</v>
      </c>
      <c r="AX349" s="14" t="s">
        <v>78</v>
      </c>
      <c r="AY349" s="169" t="s">
        <v>212</v>
      </c>
    </row>
    <row r="350" spans="1:65" s="2" customFormat="1" ht="62.65" customHeight="1">
      <c r="A350" s="30"/>
      <c r="B350" s="147"/>
      <c r="C350" s="148" t="s">
        <v>853</v>
      </c>
      <c r="D350" s="148" t="s">
        <v>214</v>
      </c>
      <c r="E350" s="149" t="s">
        <v>541</v>
      </c>
      <c r="F350" s="150" t="s">
        <v>542</v>
      </c>
      <c r="G350" s="151" t="s">
        <v>301</v>
      </c>
      <c r="H350" s="152">
        <v>16.061</v>
      </c>
      <c r="I350" s="153"/>
      <c r="J350" s="153">
        <f>ROUND(I350*H350,2)</f>
        <v>0</v>
      </c>
      <c r="K350" s="154"/>
      <c r="L350" s="31"/>
      <c r="M350" s="155" t="s">
        <v>1</v>
      </c>
      <c r="N350" s="156" t="s">
        <v>36</v>
      </c>
      <c r="O350" s="157">
        <v>0</v>
      </c>
      <c r="P350" s="157">
        <f>O350*H350</f>
        <v>0</v>
      </c>
      <c r="Q350" s="157">
        <v>0</v>
      </c>
      <c r="R350" s="157">
        <f>Q350*H350</f>
        <v>0</v>
      </c>
      <c r="S350" s="157">
        <v>0</v>
      </c>
      <c r="T350" s="158">
        <f>S350*H350</f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218</v>
      </c>
      <c r="AT350" s="159" t="s">
        <v>214</v>
      </c>
      <c r="AU350" s="159" t="s">
        <v>80</v>
      </c>
      <c r="AY350" s="18" t="s">
        <v>212</v>
      </c>
      <c r="BE350" s="160">
        <f>IF(N350="základní",J350,0)</f>
        <v>0</v>
      </c>
      <c r="BF350" s="160">
        <f>IF(N350="snížená",J350,0)</f>
        <v>0</v>
      </c>
      <c r="BG350" s="160">
        <f>IF(N350="zákl. přenesená",J350,0)</f>
        <v>0</v>
      </c>
      <c r="BH350" s="160">
        <f>IF(N350="sníž. přenesená",J350,0)</f>
        <v>0</v>
      </c>
      <c r="BI350" s="160">
        <f>IF(N350="nulová",J350,0)</f>
        <v>0</v>
      </c>
      <c r="BJ350" s="18" t="s">
        <v>78</v>
      </c>
      <c r="BK350" s="160">
        <f>ROUND(I350*H350,2)</f>
        <v>0</v>
      </c>
      <c r="BL350" s="18" t="s">
        <v>218</v>
      </c>
      <c r="BM350" s="159" t="s">
        <v>543</v>
      </c>
    </row>
    <row r="351" spans="1:65" s="14" customFormat="1">
      <c r="B351" s="168"/>
      <c r="D351" s="162" t="s">
        <v>220</v>
      </c>
      <c r="E351" s="169" t="s">
        <v>1</v>
      </c>
      <c r="F351" s="170" t="s">
        <v>2292</v>
      </c>
      <c r="H351" s="171">
        <v>16.061</v>
      </c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220</v>
      </c>
      <c r="AU351" s="169" t="s">
        <v>80</v>
      </c>
      <c r="AV351" s="14" t="s">
        <v>80</v>
      </c>
      <c r="AW351" s="14" t="s">
        <v>27</v>
      </c>
      <c r="AX351" s="14" t="s">
        <v>78</v>
      </c>
      <c r="AY351" s="169" t="s">
        <v>212</v>
      </c>
    </row>
    <row r="352" spans="1:65" s="2" customFormat="1" ht="55.5" customHeight="1">
      <c r="A352" s="30"/>
      <c r="B352" s="147"/>
      <c r="C352" s="148" t="s">
        <v>857</v>
      </c>
      <c r="D352" s="148" t="s">
        <v>214</v>
      </c>
      <c r="E352" s="149" t="s">
        <v>546</v>
      </c>
      <c r="F352" s="150" t="s">
        <v>300</v>
      </c>
      <c r="G352" s="151" t="s">
        <v>301</v>
      </c>
      <c r="H352" s="152">
        <v>34.170999999999999</v>
      </c>
      <c r="I352" s="153"/>
      <c r="J352" s="153">
        <f>ROUND(I352*H352,2)</f>
        <v>0</v>
      </c>
      <c r="K352" s="154"/>
      <c r="L352" s="31"/>
      <c r="M352" s="155" t="s">
        <v>1</v>
      </c>
      <c r="N352" s="156" t="s">
        <v>36</v>
      </c>
      <c r="O352" s="157">
        <v>0</v>
      </c>
      <c r="P352" s="157">
        <f>O352*H352</f>
        <v>0</v>
      </c>
      <c r="Q352" s="157">
        <v>0</v>
      </c>
      <c r="R352" s="157">
        <f>Q352*H352</f>
        <v>0</v>
      </c>
      <c r="S352" s="157">
        <v>0</v>
      </c>
      <c r="T352" s="158">
        <f>S352*H352</f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218</v>
      </c>
      <c r="AT352" s="159" t="s">
        <v>214</v>
      </c>
      <c r="AU352" s="159" t="s">
        <v>80</v>
      </c>
      <c r="AY352" s="18" t="s">
        <v>212</v>
      </c>
      <c r="BE352" s="160">
        <f>IF(N352="základní",J352,0)</f>
        <v>0</v>
      </c>
      <c r="BF352" s="160">
        <f>IF(N352="snížená",J352,0)</f>
        <v>0</v>
      </c>
      <c r="BG352" s="160">
        <f>IF(N352="zákl. přenesená",J352,0)</f>
        <v>0</v>
      </c>
      <c r="BH352" s="160">
        <f>IF(N352="sníž. přenesená",J352,0)</f>
        <v>0</v>
      </c>
      <c r="BI352" s="160">
        <f>IF(N352="nulová",J352,0)</f>
        <v>0</v>
      </c>
      <c r="BJ352" s="18" t="s">
        <v>78</v>
      </c>
      <c r="BK352" s="160">
        <f>ROUND(I352*H352,2)</f>
        <v>0</v>
      </c>
      <c r="BL352" s="18" t="s">
        <v>218</v>
      </c>
      <c r="BM352" s="159" t="s">
        <v>547</v>
      </c>
    </row>
    <row r="353" spans="1:51" s="14" customFormat="1">
      <c r="B353" s="168"/>
      <c r="D353" s="162" t="s">
        <v>220</v>
      </c>
      <c r="E353" s="169" t="s">
        <v>1</v>
      </c>
      <c r="F353" s="170" t="s">
        <v>2293</v>
      </c>
      <c r="H353" s="171">
        <v>34.170999999999999</v>
      </c>
      <c r="L353" s="168"/>
      <c r="M353" s="192"/>
      <c r="N353" s="193"/>
      <c r="O353" s="193"/>
      <c r="P353" s="193"/>
      <c r="Q353" s="193"/>
      <c r="R353" s="193"/>
      <c r="S353" s="193"/>
      <c r="T353" s="194"/>
      <c r="AT353" s="169" t="s">
        <v>220</v>
      </c>
      <c r="AU353" s="169" t="s">
        <v>80</v>
      </c>
      <c r="AV353" s="14" t="s">
        <v>80</v>
      </c>
      <c r="AW353" s="14" t="s">
        <v>27</v>
      </c>
      <c r="AX353" s="14" t="s">
        <v>78</v>
      </c>
      <c r="AY353" s="169" t="s">
        <v>212</v>
      </c>
    </row>
    <row r="354" spans="1:51" s="2" customFormat="1" ht="6.95" customHeight="1">
      <c r="A354" s="30"/>
      <c r="B354" s="45"/>
      <c r="C354" s="46"/>
      <c r="D354" s="46"/>
      <c r="E354" s="46"/>
      <c r="F354" s="46"/>
      <c r="G354" s="46"/>
      <c r="H354" s="46"/>
      <c r="I354" s="46"/>
      <c r="J354" s="46"/>
      <c r="K354" s="46"/>
      <c r="L354" s="31"/>
      <c r="M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</row>
  </sheetData>
  <autoFilter ref="C128:K353" xr:uid="{00000000-0009-0000-0000-000015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M247"/>
  <sheetViews>
    <sheetView showGridLines="0" topLeftCell="A113" workbookViewId="0">
      <selection activeCell="I130" sqref="I130:I24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158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2294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2295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ROUND(J127,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ROUND((SUM(BE127:BE246)),  2)</f>
        <v>0</v>
      </c>
      <c r="G35" s="30"/>
      <c r="H35" s="30"/>
      <c r="I35" s="104">
        <v>0.21</v>
      </c>
      <c r="J35" s="103">
        <f>ROUND(((SUM(BE127:BE246))*I35),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ROUND((SUM(BF127:BF246)),  2)</f>
        <v>0</v>
      </c>
      <c r="G36" s="30"/>
      <c r="H36" s="30"/>
      <c r="I36" s="104">
        <v>0.12</v>
      </c>
      <c r="J36" s="103">
        <f>ROUND(((SUM(BF127:BF246))*I36),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ROUND((SUM(BG127:BG246)),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ROUND((SUM(BH127:BH246)),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ROUND((SUM(BI127:BI246)),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2294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SO_06.1-N - DČS - neuznatelné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J127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J128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J129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J203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J206</f>
        <v>0</v>
      </c>
      <c r="L102" s="120"/>
    </row>
    <row r="103" spans="1:47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J211</f>
        <v>0</v>
      </c>
      <c r="L103" s="120"/>
    </row>
    <row r="104" spans="1:47" s="10" customFormat="1" ht="19.899999999999999" customHeight="1">
      <c r="B104" s="120"/>
      <c r="D104" s="121" t="s">
        <v>196</v>
      </c>
      <c r="E104" s="122"/>
      <c r="F104" s="122"/>
      <c r="G104" s="122"/>
      <c r="H104" s="122"/>
      <c r="I104" s="122"/>
      <c r="J104" s="123">
        <f>J234</f>
        <v>0</v>
      </c>
      <c r="L104" s="120"/>
    </row>
    <row r="105" spans="1:47" s="10" customFormat="1" ht="19.899999999999999" customHeight="1">
      <c r="B105" s="120"/>
      <c r="D105" s="121" t="s">
        <v>2296</v>
      </c>
      <c r="E105" s="122"/>
      <c r="F105" s="122"/>
      <c r="G105" s="122"/>
      <c r="H105" s="122"/>
      <c r="I105" s="122"/>
      <c r="J105" s="123">
        <f>J245</f>
        <v>0</v>
      </c>
      <c r="L105" s="120"/>
    </row>
    <row r="106" spans="1:47" s="2" customFormat="1" ht="21.7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6.95" customHeight="1">
      <c r="A107" s="30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47" s="2" customFormat="1" ht="6.95" customHeight="1">
      <c r="A111" s="30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24.95" customHeight="1">
      <c r="A112" s="30"/>
      <c r="B112" s="31"/>
      <c r="C112" s="22" t="s">
        <v>197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12" customHeight="1">
      <c r="A114" s="30"/>
      <c r="B114" s="31"/>
      <c r="C114" s="27" t="s">
        <v>13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6.5" customHeight="1">
      <c r="A115" s="30"/>
      <c r="B115" s="31"/>
      <c r="C115" s="30"/>
      <c r="D115" s="30"/>
      <c r="E115" s="721" t="str">
        <f>E7</f>
        <v>Kanalizace Dvůr Králové nad Labem - Verdek</v>
      </c>
      <c r="F115" s="722"/>
      <c r="G115" s="722"/>
      <c r="H115" s="722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1" customFormat="1" ht="12" customHeight="1">
      <c r="B116" s="21"/>
      <c r="C116" s="27" t="s">
        <v>178</v>
      </c>
      <c r="L116" s="21"/>
    </row>
    <row r="117" spans="1:63" s="2" customFormat="1" ht="16.5" customHeight="1">
      <c r="A117" s="30"/>
      <c r="B117" s="31"/>
      <c r="C117" s="30"/>
      <c r="D117" s="30"/>
      <c r="E117" s="721" t="s">
        <v>2294</v>
      </c>
      <c r="F117" s="720"/>
      <c r="G117" s="720"/>
      <c r="H117" s="72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2" customHeight="1">
      <c r="A118" s="30"/>
      <c r="B118" s="31"/>
      <c r="C118" s="27" t="s">
        <v>180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6.5" customHeight="1">
      <c r="A119" s="30"/>
      <c r="B119" s="31"/>
      <c r="C119" s="30"/>
      <c r="D119" s="30"/>
      <c r="E119" s="712" t="str">
        <f>E11</f>
        <v>SO_06.1-N - DČS - neuznatelné</v>
      </c>
      <c r="F119" s="720"/>
      <c r="G119" s="720"/>
      <c r="H119" s="72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12" customHeight="1">
      <c r="A121" s="30"/>
      <c r="B121" s="31"/>
      <c r="C121" s="27" t="s">
        <v>17</v>
      </c>
      <c r="D121" s="30"/>
      <c r="E121" s="30"/>
      <c r="F121" s="25" t="str">
        <f>F14</f>
        <v xml:space="preserve"> </v>
      </c>
      <c r="G121" s="30"/>
      <c r="H121" s="30"/>
      <c r="I121" s="27" t="s">
        <v>19</v>
      </c>
      <c r="J121" s="53">
        <f>IF(J14="","",J14)</f>
        <v>45764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>
      <c r="A123" s="30"/>
      <c r="B123" s="31"/>
      <c r="C123" s="27" t="s">
        <v>20</v>
      </c>
      <c r="D123" s="30"/>
      <c r="E123" s="30"/>
      <c r="F123" s="25" t="str">
        <f>E17</f>
        <v xml:space="preserve"> </v>
      </c>
      <c r="G123" s="30"/>
      <c r="H123" s="30"/>
      <c r="I123" s="27" t="s">
        <v>25</v>
      </c>
      <c r="J123" s="28" t="str">
        <f>E23</f>
        <v>Ing. Martin Herman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25.7" customHeight="1">
      <c r="A124" s="30"/>
      <c r="B124" s="31"/>
      <c r="C124" s="27" t="s">
        <v>24</v>
      </c>
      <c r="D124" s="30"/>
      <c r="E124" s="30"/>
      <c r="F124" s="25" t="str">
        <f>IF(E20="","",E20)</f>
        <v xml:space="preserve"> </v>
      </c>
      <c r="G124" s="30"/>
      <c r="H124" s="30"/>
      <c r="I124" s="27" t="s">
        <v>28</v>
      </c>
      <c r="J124" s="28" t="str">
        <f>E26</f>
        <v>VIS s.r.o. Hradec Králové, Dita Paštová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0.3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11" customFormat="1" ht="29.25" customHeight="1">
      <c r="A126" s="124"/>
      <c r="B126" s="125"/>
      <c r="C126" s="126" t="s">
        <v>198</v>
      </c>
      <c r="D126" s="127" t="s">
        <v>56</v>
      </c>
      <c r="E126" s="127" t="s">
        <v>52</v>
      </c>
      <c r="F126" s="127" t="s">
        <v>53</v>
      </c>
      <c r="G126" s="127" t="s">
        <v>199</v>
      </c>
      <c r="H126" s="127" t="s">
        <v>200</v>
      </c>
      <c r="I126" s="127" t="s">
        <v>201</v>
      </c>
      <c r="J126" s="128" t="s">
        <v>184</v>
      </c>
      <c r="K126" s="129" t="s">
        <v>202</v>
      </c>
      <c r="L126" s="130"/>
      <c r="M126" s="60" t="s">
        <v>1</v>
      </c>
      <c r="N126" s="61" t="s">
        <v>35</v>
      </c>
      <c r="O126" s="61" t="s">
        <v>203</v>
      </c>
      <c r="P126" s="61" t="s">
        <v>204</v>
      </c>
      <c r="Q126" s="61" t="s">
        <v>205</v>
      </c>
      <c r="R126" s="61" t="s">
        <v>206</v>
      </c>
      <c r="S126" s="61" t="s">
        <v>207</v>
      </c>
      <c r="T126" s="62" t="s">
        <v>208</v>
      </c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</row>
    <row r="127" spans="1:63" s="2" customFormat="1" ht="22.9" customHeight="1">
      <c r="A127" s="30"/>
      <c r="B127" s="31"/>
      <c r="C127" s="67" t="s">
        <v>209</v>
      </c>
      <c r="D127" s="30"/>
      <c r="E127" s="30"/>
      <c r="F127" s="30"/>
      <c r="G127" s="30"/>
      <c r="H127" s="30"/>
      <c r="I127" s="30"/>
      <c r="J127" s="131">
        <f>BK127</f>
        <v>0</v>
      </c>
      <c r="K127" s="30"/>
      <c r="L127" s="31"/>
      <c r="M127" s="63"/>
      <c r="N127" s="54"/>
      <c r="O127" s="64"/>
      <c r="P127" s="132">
        <f>P128</f>
        <v>409.00048100000004</v>
      </c>
      <c r="Q127" s="64"/>
      <c r="R127" s="132">
        <f>R128</f>
        <v>197.18505833999998</v>
      </c>
      <c r="S127" s="64"/>
      <c r="T127" s="133">
        <f>T128</f>
        <v>8.1412499999999994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8" t="s">
        <v>70</v>
      </c>
      <c r="AU127" s="18" t="s">
        <v>186</v>
      </c>
      <c r="BK127" s="134">
        <f>BK128</f>
        <v>0</v>
      </c>
    </row>
    <row r="128" spans="1:63" s="12" customFormat="1" ht="25.9" customHeight="1">
      <c r="B128" s="135"/>
      <c r="D128" s="136" t="s">
        <v>70</v>
      </c>
      <c r="E128" s="137" t="s">
        <v>210</v>
      </c>
      <c r="F128" s="137" t="s">
        <v>211</v>
      </c>
      <c r="J128" s="138">
        <f>BK128</f>
        <v>0</v>
      </c>
      <c r="L128" s="135"/>
      <c r="M128" s="139"/>
      <c r="N128" s="140"/>
      <c r="O128" s="140"/>
      <c r="P128" s="141">
        <f>P129+P203+P206+P211+P234+P245</f>
        <v>409.00048100000004</v>
      </c>
      <c r="Q128" s="140"/>
      <c r="R128" s="141">
        <f>R129+R203+R206+R211+R234+R245</f>
        <v>197.18505833999998</v>
      </c>
      <c r="S128" s="140"/>
      <c r="T128" s="142">
        <f>T129+T203+T206+T211+T234+T245</f>
        <v>8.1412499999999994</v>
      </c>
      <c r="AR128" s="136" t="s">
        <v>78</v>
      </c>
      <c r="AT128" s="143" t="s">
        <v>70</v>
      </c>
      <c r="AU128" s="143" t="s">
        <v>71</v>
      </c>
      <c r="AY128" s="136" t="s">
        <v>212</v>
      </c>
      <c r="BK128" s="144">
        <f>BK129+BK203+BK206+BK211+BK234+BK245</f>
        <v>0</v>
      </c>
    </row>
    <row r="129" spans="1:65" s="12" customFormat="1" ht="22.9" customHeight="1">
      <c r="B129" s="135"/>
      <c r="D129" s="136" t="s">
        <v>70</v>
      </c>
      <c r="E129" s="145" t="s">
        <v>78</v>
      </c>
      <c r="F129" s="145" t="s">
        <v>213</v>
      </c>
      <c r="J129" s="146">
        <f>BK129</f>
        <v>0</v>
      </c>
      <c r="L129" s="135"/>
      <c r="M129" s="139"/>
      <c r="N129" s="140"/>
      <c r="O129" s="140"/>
      <c r="P129" s="141">
        <f>SUM(P130:P202)</f>
        <v>286.716612</v>
      </c>
      <c r="Q129" s="140"/>
      <c r="R129" s="141">
        <f>SUM(R130:R202)</f>
        <v>194.83769042</v>
      </c>
      <c r="S129" s="140"/>
      <c r="T129" s="142">
        <f>SUM(T130:T202)</f>
        <v>8.1412499999999994</v>
      </c>
      <c r="AR129" s="136" t="s">
        <v>78</v>
      </c>
      <c r="AT129" s="143" t="s">
        <v>70</v>
      </c>
      <c r="AU129" s="143" t="s">
        <v>78</v>
      </c>
      <c r="AY129" s="136" t="s">
        <v>212</v>
      </c>
      <c r="BK129" s="144">
        <f>SUM(BK130:BK202)</f>
        <v>0</v>
      </c>
    </row>
    <row r="130" spans="1:65" s="2" customFormat="1" ht="62.65" customHeight="1">
      <c r="A130" s="30"/>
      <c r="B130" s="147"/>
      <c r="C130" s="148" t="s">
        <v>78</v>
      </c>
      <c r="D130" s="148" t="s">
        <v>214</v>
      </c>
      <c r="E130" s="149" t="s">
        <v>2221</v>
      </c>
      <c r="F130" s="150" t="s">
        <v>2222</v>
      </c>
      <c r="G130" s="151" t="s">
        <v>217</v>
      </c>
      <c r="H130" s="152">
        <v>22.2</v>
      </c>
      <c r="I130" s="153"/>
      <c r="J130" s="153">
        <f>ROUND(I130*H130,2)</f>
        <v>0</v>
      </c>
      <c r="K130" s="154"/>
      <c r="L130" s="31"/>
      <c r="M130" s="155" t="s">
        <v>1</v>
      </c>
      <c r="N130" s="156" t="s">
        <v>36</v>
      </c>
      <c r="O130" s="157">
        <v>0.27200000000000002</v>
      </c>
      <c r="P130" s="157">
        <f>O130*H130</f>
        <v>6.0384000000000002</v>
      </c>
      <c r="Q130" s="157">
        <v>0</v>
      </c>
      <c r="R130" s="157">
        <f>Q130*H130</f>
        <v>0</v>
      </c>
      <c r="S130" s="157">
        <v>0.26</v>
      </c>
      <c r="T130" s="158">
        <f>S130*H130</f>
        <v>5.7720000000000002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9" t="s">
        <v>218</v>
      </c>
      <c r="AT130" s="159" t="s">
        <v>214</v>
      </c>
      <c r="AU130" s="159" t="s">
        <v>80</v>
      </c>
      <c r="AY130" s="18" t="s">
        <v>212</v>
      </c>
      <c r="BE130" s="160">
        <f>IF(N130="základní",J130,0)</f>
        <v>0</v>
      </c>
      <c r="BF130" s="160">
        <f>IF(N130="snížená",J130,0)</f>
        <v>0</v>
      </c>
      <c r="BG130" s="160">
        <f>IF(N130="zákl. přenesená",J130,0)</f>
        <v>0</v>
      </c>
      <c r="BH130" s="160">
        <f>IF(N130="sníž. přenesená",J130,0)</f>
        <v>0</v>
      </c>
      <c r="BI130" s="160">
        <f>IF(N130="nulová",J130,0)</f>
        <v>0</v>
      </c>
      <c r="BJ130" s="18" t="s">
        <v>78</v>
      </c>
      <c r="BK130" s="160">
        <f>ROUND(I130*H130,2)</f>
        <v>0</v>
      </c>
      <c r="BL130" s="18" t="s">
        <v>218</v>
      </c>
      <c r="BM130" s="159" t="s">
        <v>2297</v>
      </c>
    </row>
    <row r="131" spans="1:65" s="14" customFormat="1">
      <c r="B131" s="168"/>
      <c r="D131" s="162" t="s">
        <v>220</v>
      </c>
      <c r="E131" s="169" t="s">
        <v>1</v>
      </c>
      <c r="F131" s="170" t="s">
        <v>2298</v>
      </c>
      <c r="H131" s="171">
        <v>18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220</v>
      </c>
      <c r="AU131" s="169" t="s">
        <v>80</v>
      </c>
      <c r="AV131" s="14" t="s">
        <v>80</v>
      </c>
      <c r="AW131" s="14" t="s">
        <v>27</v>
      </c>
      <c r="AX131" s="14" t="s">
        <v>71</v>
      </c>
      <c r="AY131" s="169" t="s">
        <v>212</v>
      </c>
    </row>
    <row r="132" spans="1:65" s="14" customFormat="1">
      <c r="B132" s="168"/>
      <c r="D132" s="162" t="s">
        <v>220</v>
      </c>
      <c r="E132" s="169" t="s">
        <v>1</v>
      </c>
      <c r="F132" s="170" t="s">
        <v>2299</v>
      </c>
      <c r="H132" s="171">
        <v>4.2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5" customFormat="1">
      <c r="B133" s="175"/>
      <c r="D133" s="162" t="s">
        <v>220</v>
      </c>
      <c r="E133" s="176" t="s">
        <v>1</v>
      </c>
      <c r="F133" s="177" t="s">
        <v>233</v>
      </c>
      <c r="H133" s="178">
        <v>22.2</v>
      </c>
      <c r="L133" s="175"/>
      <c r="M133" s="179"/>
      <c r="N133" s="180"/>
      <c r="O133" s="180"/>
      <c r="P133" s="180"/>
      <c r="Q133" s="180"/>
      <c r="R133" s="180"/>
      <c r="S133" s="180"/>
      <c r="T133" s="181"/>
      <c r="AT133" s="176" t="s">
        <v>220</v>
      </c>
      <c r="AU133" s="176" t="s">
        <v>80</v>
      </c>
      <c r="AV133" s="15" t="s">
        <v>218</v>
      </c>
      <c r="AW133" s="15" t="s">
        <v>27</v>
      </c>
      <c r="AX133" s="15" t="s">
        <v>78</v>
      </c>
      <c r="AY133" s="176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223</v>
      </c>
      <c r="F134" s="150" t="s">
        <v>224</v>
      </c>
      <c r="G134" s="151" t="s">
        <v>217</v>
      </c>
      <c r="H134" s="152">
        <v>7.29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0.19400000000000001</v>
      </c>
      <c r="P134" s="157">
        <f>O134*H134</f>
        <v>1.4142600000000001</v>
      </c>
      <c r="Q134" s="157">
        <v>0</v>
      </c>
      <c r="R134" s="157">
        <f>Q134*H134</f>
        <v>0</v>
      </c>
      <c r="S134" s="157">
        <v>0.32500000000000001</v>
      </c>
      <c r="T134" s="158">
        <f>S134*H134</f>
        <v>2.3692500000000001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2300</v>
      </c>
    </row>
    <row r="135" spans="1:65" s="13" customFormat="1">
      <c r="B135" s="161"/>
      <c r="D135" s="162" t="s">
        <v>220</v>
      </c>
      <c r="E135" s="163" t="s">
        <v>1</v>
      </c>
      <c r="F135" s="164" t="s">
        <v>2301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2302</v>
      </c>
      <c r="H136" s="171">
        <v>7.29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24.2" customHeight="1">
      <c r="A137" s="30"/>
      <c r="B137" s="147"/>
      <c r="C137" s="148" t="s">
        <v>226</v>
      </c>
      <c r="D137" s="148" t="s">
        <v>214</v>
      </c>
      <c r="E137" s="149" t="s">
        <v>235</v>
      </c>
      <c r="F137" s="150" t="s">
        <v>236</v>
      </c>
      <c r="G137" s="151" t="s">
        <v>237</v>
      </c>
      <c r="H137" s="152">
        <v>75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0.184</v>
      </c>
      <c r="P137" s="157">
        <f>O137*H137</f>
        <v>13.799999999999999</v>
      </c>
      <c r="Q137" s="157">
        <v>3.0000000000000001E-5</v>
      </c>
      <c r="R137" s="157">
        <f>Q137*H137</f>
        <v>2.2500000000000003E-3</v>
      </c>
      <c r="S137" s="157">
        <v>0</v>
      </c>
      <c r="T137" s="158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238</v>
      </c>
    </row>
    <row r="138" spans="1:65" s="14" customFormat="1">
      <c r="B138" s="168"/>
      <c r="D138" s="162" t="s">
        <v>220</v>
      </c>
      <c r="E138" s="169" t="s">
        <v>1</v>
      </c>
      <c r="F138" s="170" t="s">
        <v>2303</v>
      </c>
      <c r="H138" s="171">
        <v>75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37.9" customHeight="1">
      <c r="A139" s="30"/>
      <c r="B139" s="147"/>
      <c r="C139" s="148" t="s">
        <v>218</v>
      </c>
      <c r="D139" s="148" t="s">
        <v>214</v>
      </c>
      <c r="E139" s="149" t="s">
        <v>241</v>
      </c>
      <c r="F139" s="150" t="s">
        <v>242</v>
      </c>
      <c r="G139" s="151" t="s">
        <v>243</v>
      </c>
      <c r="H139" s="152">
        <v>15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</v>
      </c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244</v>
      </c>
    </row>
    <row r="140" spans="1:65" s="14" customFormat="1">
      <c r="B140" s="168"/>
      <c r="D140" s="162" t="s">
        <v>220</v>
      </c>
      <c r="E140" s="169" t="s">
        <v>1</v>
      </c>
      <c r="F140" s="170" t="s">
        <v>2304</v>
      </c>
      <c r="H140" s="171">
        <v>15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258</v>
      </c>
      <c r="F141" s="150" t="s">
        <v>259</v>
      </c>
      <c r="G141" s="151" t="s">
        <v>217</v>
      </c>
      <c r="H141" s="152">
        <v>40.770000000000003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1.9E-2</v>
      </c>
      <c r="P141" s="157">
        <f>O141*H141</f>
        <v>0.77463000000000004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2305</v>
      </c>
    </row>
    <row r="142" spans="1:65" s="14" customFormat="1">
      <c r="B142" s="168"/>
      <c r="D142" s="162" t="s">
        <v>220</v>
      </c>
      <c r="E142" s="169" t="s">
        <v>1</v>
      </c>
      <c r="F142" s="170" t="s">
        <v>2306</v>
      </c>
      <c r="H142" s="171">
        <v>21.87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2307</v>
      </c>
      <c r="H143" s="171">
        <v>18.899999999999999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5" customFormat="1">
      <c r="B144" s="175"/>
      <c r="D144" s="162" t="s">
        <v>220</v>
      </c>
      <c r="E144" s="176" t="s">
        <v>1</v>
      </c>
      <c r="F144" s="177" t="s">
        <v>233</v>
      </c>
      <c r="H144" s="178">
        <v>40.770000000000003</v>
      </c>
      <c r="L144" s="175"/>
      <c r="M144" s="179"/>
      <c r="N144" s="180"/>
      <c r="O144" s="180"/>
      <c r="P144" s="180"/>
      <c r="Q144" s="180"/>
      <c r="R144" s="180"/>
      <c r="S144" s="180"/>
      <c r="T144" s="181"/>
      <c r="AT144" s="176" t="s">
        <v>220</v>
      </c>
      <c r="AU144" s="176" t="s">
        <v>80</v>
      </c>
      <c r="AV144" s="15" t="s">
        <v>218</v>
      </c>
      <c r="AW144" s="15" t="s">
        <v>27</v>
      </c>
      <c r="AX144" s="15" t="s">
        <v>78</v>
      </c>
      <c r="AY144" s="176" t="s">
        <v>212</v>
      </c>
    </row>
    <row r="145" spans="1:65" s="2" customFormat="1" ht="44.25" customHeight="1">
      <c r="A145" s="30"/>
      <c r="B145" s="147"/>
      <c r="C145" s="148" t="s">
        <v>240</v>
      </c>
      <c r="D145" s="148" t="s">
        <v>214</v>
      </c>
      <c r="E145" s="149" t="s">
        <v>1958</v>
      </c>
      <c r="F145" s="150" t="s">
        <v>1959</v>
      </c>
      <c r="G145" s="151" t="s">
        <v>265</v>
      </c>
      <c r="H145" s="152">
        <v>20.338999999999999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0.21299999999999999</v>
      </c>
      <c r="P145" s="157">
        <f>O145*H145</f>
        <v>4.3322069999999995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1960</v>
      </c>
    </row>
    <row r="146" spans="1:65" s="13" customFormat="1">
      <c r="B146" s="161"/>
      <c r="D146" s="162" t="s">
        <v>220</v>
      </c>
      <c r="E146" s="163" t="s">
        <v>1</v>
      </c>
      <c r="F146" s="164" t="s">
        <v>1822</v>
      </c>
      <c r="H146" s="163" t="s">
        <v>1</v>
      </c>
      <c r="L146" s="161"/>
      <c r="M146" s="165"/>
      <c r="N146" s="166"/>
      <c r="O146" s="166"/>
      <c r="P146" s="166"/>
      <c r="Q146" s="166"/>
      <c r="R146" s="166"/>
      <c r="S146" s="166"/>
      <c r="T146" s="167"/>
      <c r="AT146" s="163" t="s">
        <v>220</v>
      </c>
      <c r="AU146" s="163" t="s">
        <v>80</v>
      </c>
      <c r="AV146" s="13" t="s">
        <v>78</v>
      </c>
      <c r="AW146" s="13" t="s">
        <v>27</v>
      </c>
      <c r="AX146" s="13" t="s">
        <v>71</v>
      </c>
      <c r="AY146" s="163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2308</v>
      </c>
      <c r="H147" s="171">
        <v>20.338999999999999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78</v>
      </c>
      <c r="AY147" s="169" t="s">
        <v>212</v>
      </c>
    </row>
    <row r="148" spans="1:65" s="2" customFormat="1" ht="44.25" customHeight="1">
      <c r="A148" s="30"/>
      <c r="B148" s="147"/>
      <c r="C148" s="148" t="s">
        <v>246</v>
      </c>
      <c r="D148" s="148" t="s">
        <v>214</v>
      </c>
      <c r="E148" s="149" t="s">
        <v>1964</v>
      </c>
      <c r="F148" s="150" t="s">
        <v>1965</v>
      </c>
      <c r="G148" s="151" t="s">
        <v>265</v>
      </c>
      <c r="H148" s="152">
        <v>6.78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4.8440000000000003</v>
      </c>
      <c r="P148" s="157">
        <f>O148*H148</f>
        <v>32.842320000000001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1966</v>
      </c>
    </row>
    <row r="149" spans="1:65" s="14" customFormat="1">
      <c r="B149" s="168"/>
      <c r="D149" s="162" t="s">
        <v>220</v>
      </c>
      <c r="E149" s="169" t="s">
        <v>1</v>
      </c>
      <c r="F149" s="170" t="s">
        <v>2309</v>
      </c>
      <c r="H149" s="171">
        <v>6.78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44.25" customHeight="1">
      <c r="A150" s="30"/>
      <c r="B150" s="147"/>
      <c r="C150" s="148" t="s">
        <v>252</v>
      </c>
      <c r="D150" s="148" t="s">
        <v>214</v>
      </c>
      <c r="E150" s="149" t="s">
        <v>1968</v>
      </c>
      <c r="F150" s="150" t="s">
        <v>1969</v>
      </c>
      <c r="G150" s="151" t="s">
        <v>265</v>
      </c>
      <c r="H150" s="152">
        <v>20.338999999999999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0.38</v>
      </c>
      <c r="P150" s="157">
        <f>O150*H150</f>
        <v>7.7288199999999998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1970</v>
      </c>
    </row>
    <row r="151" spans="1:65" s="13" customFormat="1">
      <c r="B151" s="161"/>
      <c r="D151" s="162" t="s">
        <v>220</v>
      </c>
      <c r="E151" s="163" t="s">
        <v>1</v>
      </c>
      <c r="F151" s="164" t="s">
        <v>1824</v>
      </c>
      <c r="H151" s="163" t="s">
        <v>1</v>
      </c>
      <c r="L151" s="161"/>
      <c r="M151" s="165"/>
      <c r="N151" s="166"/>
      <c r="O151" s="166"/>
      <c r="P151" s="166"/>
      <c r="Q151" s="166"/>
      <c r="R151" s="166"/>
      <c r="S151" s="166"/>
      <c r="T151" s="167"/>
      <c r="AT151" s="163" t="s">
        <v>220</v>
      </c>
      <c r="AU151" s="163" t="s">
        <v>80</v>
      </c>
      <c r="AV151" s="13" t="s">
        <v>78</v>
      </c>
      <c r="AW151" s="13" t="s">
        <v>27</v>
      </c>
      <c r="AX151" s="13" t="s">
        <v>71</v>
      </c>
      <c r="AY151" s="163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2308</v>
      </c>
      <c r="H152" s="171">
        <v>20.338999999999999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44.25" customHeight="1">
      <c r="A153" s="30"/>
      <c r="B153" s="147"/>
      <c r="C153" s="148" t="s">
        <v>257</v>
      </c>
      <c r="D153" s="148" t="s">
        <v>214</v>
      </c>
      <c r="E153" s="149" t="s">
        <v>1971</v>
      </c>
      <c r="F153" s="150" t="s">
        <v>1972</v>
      </c>
      <c r="G153" s="151" t="s">
        <v>265</v>
      </c>
      <c r="H153" s="152">
        <v>20.338999999999999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0.52200000000000002</v>
      </c>
      <c r="P153" s="157">
        <f>O153*H153</f>
        <v>10.616958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1973</v>
      </c>
    </row>
    <row r="154" spans="1:65" s="13" customFormat="1">
      <c r="B154" s="161"/>
      <c r="D154" s="162" t="s">
        <v>220</v>
      </c>
      <c r="E154" s="163" t="s">
        <v>1</v>
      </c>
      <c r="F154" s="164" t="s">
        <v>1830</v>
      </c>
      <c r="H154" s="163" t="s">
        <v>1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3" t="s">
        <v>220</v>
      </c>
      <c r="AU154" s="163" t="s">
        <v>80</v>
      </c>
      <c r="AV154" s="13" t="s">
        <v>78</v>
      </c>
      <c r="AW154" s="13" t="s">
        <v>27</v>
      </c>
      <c r="AX154" s="13" t="s">
        <v>71</v>
      </c>
      <c r="AY154" s="163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2308</v>
      </c>
      <c r="H155" s="171">
        <v>20.338999999999999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78</v>
      </c>
      <c r="AY155" s="169" t="s">
        <v>212</v>
      </c>
    </row>
    <row r="156" spans="1:65" s="2" customFormat="1" ht="44.25" customHeight="1">
      <c r="A156" s="30"/>
      <c r="B156" s="147"/>
      <c r="C156" s="148" t="s">
        <v>262</v>
      </c>
      <c r="D156" s="148" t="s">
        <v>214</v>
      </c>
      <c r="E156" s="149" t="s">
        <v>1974</v>
      </c>
      <c r="F156" s="150" t="s">
        <v>1975</v>
      </c>
      <c r="G156" s="151" t="s">
        <v>265</v>
      </c>
      <c r="H156" s="152">
        <v>6.78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0.89600000000000002</v>
      </c>
      <c r="P156" s="157">
        <f>O156*H156</f>
        <v>6.0748800000000003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2310</v>
      </c>
    </row>
    <row r="157" spans="1:65" s="13" customFormat="1">
      <c r="B157" s="161"/>
      <c r="D157" s="162" t="s">
        <v>220</v>
      </c>
      <c r="E157" s="163" t="s">
        <v>1</v>
      </c>
      <c r="F157" s="164" t="s">
        <v>1832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2311</v>
      </c>
      <c r="H158" s="171">
        <v>6.78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55.5" customHeight="1">
      <c r="A159" s="30"/>
      <c r="B159" s="147"/>
      <c r="C159" s="148" t="s">
        <v>269</v>
      </c>
      <c r="D159" s="148" t="s">
        <v>214</v>
      </c>
      <c r="E159" s="149" t="s">
        <v>1819</v>
      </c>
      <c r="F159" s="150" t="s">
        <v>1820</v>
      </c>
      <c r="G159" s="151" t="s">
        <v>265</v>
      </c>
      <c r="H159" s="152">
        <v>6.8040000000000003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0.23400000000000001</v>
      </c>
      <c r="P159" s="157">
        <f>O159*H159</f>
        <v>1.5921360000000002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2312</v>
      </c>
    </row>
    <row r="160" spans="1:65" s="13" customFormat="1">
      <c r="B160" s="161"/>
      <c r="D160" s="162" t="s">
        <v>220</v>
      </c>
      <c r="E160" s="163" t="s">
        <v>1</v>
      </c>
      <c r="F160" s="164" t="s">
        <v>1822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2313</v>
      </c>
      <c r="H161" s="171">
        <v>6.8040000000000003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55.5" customHeight="1">
      <c r="A162" s="30"/>
      <c r="B162" s="147"/>
      <c r="C162" s="148" t="s">
        <v>8</v>
      </c>
      <c r="D162" s="148" t="s">
        <v>214</v>
      </c>
      <c r="E162" s="149" t="s">
        <v>263</v>
      </c>
      <c r="F162" s="150" t="s">
        <v>264</v>
      </c>
      <c r="G162" s="151" t="s">
        <v>265</v>
      </c>
      <c r="H162" s="152">
        <v>6.8040000000000003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0.36199999999999999</v>
      </c>
      <c r="P162" s="157">
        <f>O162*H162</f>
        <v>2.4630480000000001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2314</v>
      </c>
    </row>
    <row r="163" spans="1:65" s="13" customFormat="1">
      <c r="B163" s="161"/>
      <c r="D163" s="162" t="s">
        <v>220</v>
      </c>
      <c r="E163" s="163" t="s">
        <v>1</v>
      </c>
      <c r="F163" s="164" t="s">
        <v>1824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2313</v>
      </c>
      <c r="H164" s="171">
        <v>6.8040000000000003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55.5" customHeight="1">
      <c r="A165" s="30"/>
      <c r="B165" s="147"/>
      <c r="C165" s="148" t="s">
        <v>279</v>
      </c>
      <c r="D165" s="148" t="s">
        <v>214</v>
      </c>
      <c r="E165" s="149" t="s">
        <v>1421</v>
      </c>
      <c r="F165" s="150" t="s">
        <v>1422</v>
      </c>
      <c r="G165" s="151" t="s">
        <v>265</v>
      </c>
      <c r="H165" s="152">
        <v>6.8040000000000003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0.505</v>
      </c>
      <c r="P165" s="157">
        <f>O165*H165</f>
        <v>3.4360200000000001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2315</v>
      </c>
    </row>
    <row r="166" spans="1:65" s="13" customFormat="1">
      <c r="B166" s="161"/>
      <c r="D166" s="162" t="s">
        <v>220</v>
      </c>
      <c r="E166" s="163" t="s">
        <v>1</v>
      </c>
      <c r="F166" s="164" t="s">
        <v>1830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2313</v>
      </c>
      <c r="H167" s="171">
        <v>6.8040000000000003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55.5" customHeight="1">
      <c r="A168" s="30"/>
      <c r="B168" s="147"/>
      <c r="C168" s="148" t="s">
        <v>283</v>
      </c>
      <c r="D168" s="148" t="s">
        <v>214</v>
      </c>
      <c r="E168" s="149" t="s">
        <v>1426</v>
      </c>
      <c r="F168" s="150" t="s">
        <v>1427</v>
      </c>
      <c r="G168" s="151" t="s">
        <v>265</v>
      </c>
      <c r="H168" s="152">
        <v>2.2679999999999998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0.59099999999999997</v>
      </c>
      <c r="P168" s="157">
        <f>O168*H168</f>
        <v>1.3403879999999999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2316</v>
      </c>
    </row>
    <row r="169" spans="1:65" s="13" customFormat="1">
      <c r="B169" s="161"/>
      <c r="D169" s="162" t="s">
        <v>220</v>
      </c>
      <c r="E169" s="163" t="s">
        <v>1</v>
      </c>
      <c r="F169" s="164" t="s">
        <v>1832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2317</v>
      </c>
      <c r="H170" s="171">
        <v>2.2679999999999998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289</v>
      </c>
      <c r="D171" s="148" t="s">
        <v>214</v>
      </c>
      <c r="E171" s="149" t="s">
        <v>270</v>
      </c>
      <c r="F171" s="150" t="s">
        <v>271</v>
      </c>
      <c r="G171" s="151" t="s">
        <v>265</v>
      </c>
      <c r="H171" s="152">
        <v>21.87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1.7629999999999999</v>
      </c>
      <c r="P171" s="157">
        <f>O171*H171</f>
        <v>38.556809999999999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272</v>
      </c>
    </row>
    <row r="172" spans="1:65" s="14" customFormat="1">
      <c r="B172" s="168"/>
      <c r="D172" s="162" t="s">
        <v>220</v>
      </c>
      <c r="E172" s="169" t="s">
        <v>1</v>
      </c>
      <c r="F172" s="170" t="s">
        <v>2318</v>
      </c>
      <c r="H172" s="171">
        <v>21.87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24.2" customHeight="1">
      <c r="A173" s="30"/>
      <c r="B173" s="147"/>
      <c r="C173" s="148" t="s">
        <v>294</v>
      </c>
      <c r="D173" s="148" t="s">
        <v>214</v>
      </c>
      <c r="E173" s="149" t="s">
        <v>2319</v>
      </c>
      <c r="F173" s="150" t="s">
        <v>2320</v>
      </c>
      <c r="G173" s="151" t="s">
        <v>217</v>
      </c>
      <c r="H173" s="152">
        <v>100.44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0.32300000000000001</v>
      </c>
      <c r="P173" s="157">
        <f>O173*H173</f>
        <v>32.442120000000003</v>
      </c>
      <c r="Q173" s="157">
        <v>1.49E-3</v>
      </c>
      <c r="R173" s="157">
        <f>Q173*H173</f>
        <v>0.1496556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2321</v>
      </c>
    </row>
    <row r="174" spans="1:65" s="14" customFormat="1">
      <c r="B174" s="168"/>
      <c r="D174" s="162" t="s">
        <v>220</v>
      </c>
      <c r="E174" s="169" t="s">
        <v>1</v>
      </c>
      <c r="F174" s="170" t="s">
        <v>2322</v>
      </c>
      <c r="H174" s="171">
        <v>100.44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44.25" customHeight="1">
      <c r="A175" s="30"/>
      <c r="B175" s="147"/>
      <c r="C175" s="148" t="s">
        <v>298</v>
      </c>
      <c r="D175" s="148" t="s">
        <v>214</v>
      </c>
      <c r="E175" s="149" t="s">
        <v>2323</v>
      </c>
      <c r="F175" s="150" t="s">
        <v>2324</v>
      </c>
      <c r="G175" s="151" t="s">
        <v>217</v>
      </c>
      <c r="H175" s="152">
        <v>100.44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0.17100000000000001</v>
      </c>
      <c r="P175" s="157">
        <f>O175*H175</f>
        <v>17.175240000000002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2325</v>
      </c>
    </row>
    <row r="176" spans="1:65" s="2" customFormat="1" ht="33" customHeight="1">
      <c r="A176" s="30"/>
      <c r="B176" s="147"/>
      <c r="C176" s="148" t="s">
        <v>304</v>
      </c>
      <c r="D176" s="148" t="s">
        <v>214</v>
      </c>
      <c r="E176" s="149" t="s">
        <v>2326</v>
      </c>
      <c r="F176" s="150" t="s">
        <v>2327</v>
      </c>
      <c r="G176" s="151" t="s">
        <v>265</v>
      </c>
      <c r="H176" s="152">
        <v>67.796999999999997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0.16400000000000001</v>
      </c>
      <c r="P176" s="157">
        <f>O176*H176</f>
        <v>11.118708</v>
      </c>
      <c r="Q176" s="157">
        <v>1.3600000000000001E-3</v>
      </c>
      <c r="R176" s="157">
        <f>Q176*H176</f>
        <v>9.2203920000000009E-2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2328</v>
      </c>
    </row>
    <row r="177" spans="1:65" s="14" customFormat="1">
      <c r="B177" s="168"/>
      <c r="D177" s="162" t="s">
        <v>220</v>
      </c>
      <c r="E177" s="169" t="s">
        <v>1</v>
      </c>
      <c r="F177" s="170" t="s">
        <v>2329</v>
      </c>
      <c r="H177" s="171">
        <v>67.796999999999997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2" customFormat="1" ht="37.9" customHeight="1">
      <c r="A178" s="30"/>
      <c r="B178" s="147"/>
      <c r="C178" s="148" t="s">
        <v>310</v>
      </c>
      <c r="D178" s="148" t="s">
        <v>214</v>
      </c>
      <c r="E178" s="149" t="s">
        <v>2330</v>
      </c>
      <c r="F178" s="150" t="s">
        <v>2331</v>
      </c>
      <c r="G178" s="151" t="s">
        <v>265</v>
      </c>
      <c r="H178" s="152">
        <v>67.796999999999997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4.8000000000000001E-2</v>
      </c>
      <c r="P178" s="157">
        <f>O178*H178</f>
        <v>3.2542559999999998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2332</v>
      </c>
    </row>
    <row r="179" spans="1:65" s="2" customFormat="1" ht="37.9" customHeight="1">
      <c r="A179" s="30"/>
      <c r="B179" s="147"/>
      <c r="C179" s="148" t="s">
        <v>318</v>
      </c>
      <c r="D179" s="148" t="s">
        <v>214</v>
      </c>
      <c r="E179" s="149" t="s">
        <v>1987</v>
      </c>
      <c r="F179" s="150" t="s">
        <v>1988</v>
      </c>
      <c r="G179" s="151" t="s">
        <v>217</v>
      </c>
      <c r="H179" s="152">
        <v>43.2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0.10299999999999999</v>
      </c>
      <c r="P179" s="157">
        <f>O179*H179</f>
        <v>4.4496000000000002</v>
      </c>
      <c r="Q179" s="157">
        <v>6.2E-4</v>
      </c>
      <c r="R179" s="157">
        <f>Q179*H179</f>
        <v>2.6784000000000002E-2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1989</v>
      </c>
    </row>
    <row r="180" spans="1:65" s="14" customFormat="1">
      <c r="B180" s="168"/>
      <c r="D180" s="162" t="s">
        <v>220</v>
      </c>
      <c r="E180" s="169" t="s">
        <v>1</v>
      </c>
      <c r="F180" s="170" t="s">
        <v>2333</v>
      </c>
      <c r="H180" s="171">
        <v>43.2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37.9" customHeight="1">
      <c r="A181" s="30"/>
      <c r="B181" s="147"/>
      <c r="C181" s="148" t="s">
        <v>7</v>
      </c>
      <c r="D181" s="148" t="s">
        <v>214</v>
      </c>
      <c r="E181" s="149" t="s">
        <v>1991</v>
      </c>
      <c r="F181" s="150" t="s">
        <v>1992</v>
      </c>
      <c r="G181" s="151" t="s">
        <v>217</v>
      </c>
      <c r="H181" s="152">
        <v>43.2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0.10100000000000001</v>
      </c>
      <c r="P181" s="157">
        <f>O181*H181</f>
        <v>4.3632000000000009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1993</v>
      </c>
    </row>
    <row r="182" spans="1:65" s="2" customFormat="1" ht="62.65" customHeight="1">
      <c r="A182" s="30"/>
      <c r="B182" s="147"/>
      <c r="C182" s="148" t="s">
        <v>327</v>
      </c>
      <c r="D182" s="148" t="s">
        <v>214</v>
      </c>
      <c r="E182" s="149" t="s">
        <v>1263</v>
      </c>
      <c r="F182" s="150" t="s">
        <v>1264</v>
      </c>
      <c r="G182" s="151" t="s">
        <v>265</v>
      </c>
      <c r="H182" s="152">
        <v>97.257000000000005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9.9000000000000005E-2</v>
      </c>
      <c r="P182" s="157">
        <f>O182*H182</f>
        <v>9.6284430000000008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2334</v>
      </c>
    </row>
    <row r="183" spans="1:65" s="14" customFormat="1">
      <c r="B183" s="168"/>
      <c r="D183" s="162" t="s">
        <v>220</v>
      </c>
      <c r="E183" s="169" t="s">
        <v>1</v>
      </c>
      <c r="F183" s="170" t="s">
        <v>2335</v>
      </c>
      <c r="H183" s="171">
        <v>97.257000000000005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78</v>
      </c>
      <c r="AY183" s="169" t="s">
        <v>212</v>
      </c>
    </row>
    <row r="184" spans="1:65" s="2" customFormat="1" ht="66.75" customHeight="1">
      <c r="A184" s="30"/>
      <c r="B184" s="147"/>
      <c r="C184" s="148" t="s">
        <v>331</v>
      </c>
      <c r="D184" s="148" t="s">
        <v>214</v>
      </c>
      <c r="E184" s="149" t="s">
        <v>1266</v>
      </c>
      <c r="F184" s="150" t="s">
        <v>1267</v>
      </c>
      <c r="G184" s="151" t="s">
        <v>265</v>
      </c>
      <c r="H184" s="152">
        <v>972.57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6.0000000000000001E-3</v>
      </c>
      <c r="P184" s="157">
        <f>O184*H184</f>
        <v>5.8354200000000001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1846</v>
      </c>
    </row>
    <row r="185" spans="1:65" s="14" customFormat="1">
      <c r="B185" s="168"/>
      <c r="D185" s="162" t="s">
        <v>220</v>
      </c>
      <c r="F185" s="170" t="s">
        <v>2336</v>
      </c>
      <c r="H185" s="171">
        <v>972.57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3</v>
      </c>
      <c r="AX185" s="14" t="s">
        <v>78</v>
      </c>
      <c r="AY185" s="169" t="s">
        <v>212</v>
      </c>
    </row>
    <row r="186" spans="1:65" s="2" customFormat="1" ht="37.9" customHeight="1">
      <c r="A186" s="30"/>
      <c r="B186" s="147"/>
      <c r="C186" s="148" t="s">
        <v>335</v>
      </c>
      <c r="D186" s="148" t="s">
        <v>214</v>
      </c>
      <c r="E186" s="149" t="s">
        <v>295</v>
      </c>
      <c r="F186" s="150" t="s">
        <v>296</v>
      </c>
      <c r="G186" s="151" t="s">
        <v>265</v>
      </c>
      <c r="H186" s="152">
        <v>97.257000000000005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8.9999999999999993E-3</v>
      </c>
      <c r="P186" s="157">
        <f>O186*H186</f>
        <v>0.87531300000000001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297</v>
      </c>
    </row>
    <row r="187" spans="1:65" s="2" customFormat="1" ht="55.5" customHeight="1">
      <c r="A187" s="30"/>
      <c r="B187" s="147"/>
      <c r="C187" s="148" t="s">
        <v>342</v>
      </c>
      <c r="D187" s="148" t="s">
        <v>214</v>
      </c>
      <c r="E187" s="149" t="s">
        <v>299</v>
      </c>
      <c r="F187" s="150" t="s">
        <v>300</v>
      </c>
      <c r="G187" s="151" t="s">
        <v>301</v>
      </c>
      <c r="H187" s="152">
        <v>199.37700000000001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</v>
      </c>
      <c r="P187" s="157">
        <f>O187*H187</f>
        <v>0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302</v>
      </c>
    </row>
    <row r="188" spans="1:65" s="14" customFormat="1">
      <c r="B188" s="168"/>
      <c r="D188" s="162" t="s">
        <v>220</v>
      </c>
      <c r="F188" s="170" t="s">
        <v>2337</v>
      </c>
      <c r="H188" s="171">
        <v>199.37700000000001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3</v>
      </c>
      <c r="AX188" s="14" t="s">
        <v>78</v>
      </c>
      <c r="AY188" s="169" t="s">
        <v>212</v>
      </c>
    </row>
    <row r="189" spans="1:65" s="2" customFormat="1" ht="44.25" customHeight="1">
      <c r="A189" s="30"/>
      <c r="B189" s="147"/>
      <c r="C189" s="148" t="s">
        <v>347</v>
      </c>
      <c r="D189" s="148" t="s">
        <v>214</v>
      </c>
      <c r="E189" s="149" t="s">
        <v>305</v>
      </c>
      <c r="F189" s="150" t="s">
        <v>306</v>
      </c>
      <c r="G189" s="151" t="s">
        <v>265</v>
      </c>
      <c r="H189" s="152">
        <v>70.97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0.32800000000000001</v>
      </c>
      <c r="P189" s="157">
        <f>O189*H189</f>
        <v>23.27816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307</v>
      </c>
    </row>
    <row r="190" spans="1:65" s="13" customFormat="1">
      <c r="B190" s="161"/>
      <c r="D190" s="162" t="s">
        <v>220</v>
      </c>
      <c r="E190" s="163" t="s">
        <v>1</v>
      </c>
      <c r="F190" s="164" t="s">
        <v>2338</v>
      </c>
      <c r="H190" s="163" t="s">
        <v>1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3" t="s">
        <v>220</v>
      </c>
      <c r="AU190" s="163" t="s">
        <v>80</v>
      </c>
      <c r="AV190" s="13" t="s">
        <v>78</v>
      </c>
      <c r="AW190" s="13" t="s">
        <v>27</v>
      </c>
      <c r="AX190" s="13" t="s">
        <v>71</v>
      </c>
      <c r="AY190" s="163" t="s">
        <v>212</v>
      </c>
    </row>
    <row r="191" spans="1:65" s="14" customFormat="1">
      <c r="B191" s="168"/>
      <c r="D191" s="162" t="s">
        <v>220</v>
      </c>
      <c r="E191" s="169" t="s">
        <v>1</v>
      </c>
      <c r="F191" s="170" t="s">
        <v>2339</v>
      </c>
      <c r="H191" s="171">
        <v>70.97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351</v>
      </c>
      <c r="D192" s="148" t="s">
        <v>214</v>
      </c>
      <c r="E192" s="149" t="s">
        <v>319</v>
      </c>
      <c r="F192" s="150" t="s">
        <v>320</v>
      </c>
      <c r="G192" s="151" t="s">
        <v>265</v>
      </c>
      <c r="H192" s="152">
        <v>97.257000000000005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0.435</v>
      </c>
      <c r="P192" s="157">
        <f>O192*H192</f>
        <v>42.306795000000001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2340</v>
      </c>
    </row>
    <row r="193" spans="1:65" s="14" customFormat="1">
      <c r="B193" s="168"/>
      <c r="D193" s="162" t="s">
        <v>220</v>
      </c>
      <c r="E193" s="169" t="s">
        <v>1</v>
      </c>
      <c r="F193" s="170" t="s">
        <v>2335</v>
      </c>
      <c r="H193" s="171">
        <v>97.257000000000005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78</v>
      </c>
      <c r="AY193" s="169" t="s">
        <v>212</v>
      </c>
    </row>
    <row r="194" spans="1:65" s="2" customFormat="1" ht="16.5" customHeight="1">
      <c r="A194" s="30"/>
      <c r="B194" s="147"/>
      <c r="C194" s="182" t="s">
        <v>356</v>
      </c>
      <c r="D194" s="182" t="s">
        <v>311</v>
      </c>
      <c r="E194" s="183" t="s">
        <v>323</v>
      </c>
      <c r="F194" s="184" t="s">
        <v>324</v>
      </c>
      <c r="G194" s="185" t="s">
        <v>301</v>
      </c>
      <c r="H194" s="186">
        <v>194.51400000000001</v>
      </c>
      <c r="I194" s="187"/>
      <c r="J194" s="187">
        <f>ROUND(I194*H194,2)</f>
        <v>0</v>
      </c>
      <c r="K194" s="188"/>
      <c r="L194" s="189"/>
      <c r="M194" s="190" t="s">
        <v>1</v>
      </c>
      <c r="N194" s="191" t="s">
        <v>36</v>
      </c>
      <c r="O194" s="157">
        <v>0</v>
      </c>
      <c r="P194" s="157">
        <f>O194*H194</f>
        <v>0</v>
      </c>
      <c r="Q194" s="157">
        <v>1</v>
      </c>
      <c r="R194" s="157">
        <f>Q194*H194</f>
        <v>194.51400000000001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252</v>
      </c>
      <c r="AT194" s="159" t="s">
        <v>311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2341</v>
      </c>
    </row>
    <row r="195" spans="1:65" s="14" customFormat="1">
      <c r="B195" s="168"/>
      <c r="D195" s="162" t="s">
        <v>220</v>
      </c>
      <c r="F195" s="170" t="s">
        <v>2342</v>
      </c>
      <c r="H195" s="171">
        <v>194.51400000000001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3</v>
      </c>
      <c r="AX195" s="14" t="s">
        <v>78</v>
      </c>
      <c r="AY195" s="169" t="s">
        <v>212</v>
      </c>
    </row>
    <row r="196" spans="1:65" s="2" customFormat="1" ht="37.9" customHeight="1">
      <c r="A196" s="30"/>
      <c r="B196" s="147"/>
      <c r="C196" s="148" t="s">
        <v>361</v>
      </c>
      <c r="D196" s="148" t="s">
        <v>214</v>
      </c>
      <c r="E196" s="149" t="s">
        <v>328</v>
      </c>
      <c r="F196" s="150" t="s">
        <v>329</v>
      </c>
      <c r="G196" s="151" t="s">
        <v>217</v>
      </c>
      <c r="H196" s="152">
        <v>40.770000000000003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0.48924000000000006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2343</v>
      </c>
    </row>
    <row r="197" spans="1:65" s="14" customFormat="1">
      <c r="B197" s="168"/>
      <c r="D197" s="162" t="s">
        <v>220</v>
      </c>
      <c r="E197" s="169" t="s">
        <v>1</v>
      </c>
      <c r="F197" s="170" t="s">
        <v>2306</v>
      </c>
      <c r="H197" s="171">
        <v>21.87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71</v>
      </c>
      <c r="AY197" s="169" t="s">
        <v>212</v>
      </c>
    </row>
    <row r="198" spans="1:65" s="14" customFormat="1">
      <c r="B198" s="168"/>
      <c r="D198" s="162" t="s">
        <v>220</v>
      </c>
      <c r="E198" s="169" t="s">
        <v>1</v>
      </c>
      <c r="F198" s="170" t="s">
        <v>2307</v>
      </c>
      <c r="H198" s="171">
        <v>18.899999999999999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5" customFormat="1">
      <c r="B199" s="175"/>
      <c r="D199" s="162" t="s">
        <v>220</v>
      </c>
      <c r="E199" s="176" t="s">
        <v>1</v>
      </c>
      <c r="F199" s="177" t="s">
        <v>233</v>
      </c>
      <c r="H199" s="178">
        <v>40.770000000000003</v>
      </c>
      <c r="L199" s="175"/>
      <c r="M199" s="179"/>
      <c r="N199" s="180"/>
      <c r="O199" s="180"/>
      <c r="P199" s="180"/>
      <c r="Q199" s="180"/>
      <c r="R199" s="180"/>
      <c r="S199" s="180"/>
      <c r="T199" s="181"/>
      <c r="AT199" s="176" t="s">
        <v>220</v>
      </c>
      <c r="AU199" s="176" t="s">
        <v>80</v>
      </c>
      <c r="AV199" s="15" t="s">
        <v>218</v>
      </c>
      <c r="AW199" s="15" t="s">
        <v>27</v>
      </c>
      <c r="AX199" s="15" t="s">
        <v>78</v>
      </c>
      <c r="AY199" s="176" t="s">
        <v>212</v>
      </c>
    </row>
    <row r="200" spans="1:65" s="2" customFormat="1" ht="16.5" customHeight="1">
      <c r="A200" s="30"/>
      <c r="B200" s="147"/>
      <c r="C200" s="148" t="s">
        <v>366</v>
      </c>
      <c r="D200" s="148" t="s">
        <v>214</v>
      </c>
      <c r="E200" s="149" t="s">
        <v>332</v>
      </c>
      <c r="F200" s="150" t="s">
        <v>333</v>
      </c>
      <c r="G200" s="151" t="s">
        <v>217</v>
      </c>
      <c r="H200" s="152">
        <v>40.770000000000003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1.2E-2</v>
      </c>
      <c r="P200" s="157">
        <f>O200*H200</f>
        <v>0.48924000000000006</v>
      </c>
      <c r="Q200" s="157">
        <v>1.2700000000000001E-3</v>
      </c>
      <c r="R200" s="157">
        <f>Q200*H200</f>
        <v>5.1777900000000009E-2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2344</v>
      </c>
    </row>
    <row r="201" spans="1:65" s="2" customFormat="1" ht="16.5" customHeight="1">
      <c r="A201" s="30"/>
      <c r="B201" s="147"/>
      <c r="C201" s="182" t="s">
        <v>370</v>
      </c>
      <c r="D201" s="182" t="s">
        <v>311</v>
      </c>
      <c r="E201" s="183" t="s">
        <v>336</v>
      </c>
      <c r="F201" s="184" t="s">
        <v>337</v>
      </c>
      <c r="G201" s="185" t="s">
        <v>338</v>
      </c>
      <c r="H201" s="186">
        <v>1.0189999999999999</v>
      </c>
      <c r="I201" s="187"/>
      <c r="J201" s="187">
        <f>ROUND(I201*H201,2)</f>
        <v>0</v>
      </c>
      <c r="K201" s="188"/>
      <c r="L201" s="189"/>
      <c r="M201" s="190" t="s">
        <v>1</v>
      </c>
      <c r="N201" s="191" t="s">
        <v>36</v>
      </c>
      <c r="O201" s="157">
        <v>0</v>
      </c>
      <c r="P201" s="157">
        <f>O201*H201</f>
        <v>0</v>
      </c>
      <c r="Q201" s="157">
        <v>1E-3</v>
      </c>
      <c r="R201" s="157">
        <f>Q201*H201</f>
        <v>1.0189999999999999E-3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252</v>
      </c>
      <c r="AT201" s="159" t="s">
        <v>311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2345</v>
      </c>
    </row>
    <row r="202" spans="1:65" s="14" customFormat="1">
      <c r="B202" s="168"/>
      <c r="D202" s="162" t="s">
        <v>220</v>
      </c>
      <c r="F202" s="170" t="s">
        <v>2346</v>
      </c>
      <c r="H202" s="171">
        <v>1.0189999999999999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3</v>
      </c>
      <c r="AX202" s="14" t="s">
        <v>78</v>
      </c>
      <c r="AY202" s="169" t="s">
        <v>212</v>
      </c>
    </row>
    <row r="203" spans="1:65" s="12" customFormat="1" ht="22.9" customHeight="1">
      <c r="B203" s="135"/>
      <c r="D203" s="136" t="s">
        <v>70</v>
      </c>
      <c r="E203" s="145" t="s">
        <v>80</v>
      </c>
      <c r="F203" s="145" t="s">
        <v>341</v>
      </c>
      <c r="J203" s="146">
        <f>BK203</f>
        <v>0</v>
      </c>
      <c r="L203" s="135"/>
      <c r="M203" s="139"/>
      <c r="N203" s="140"/>
      <c r="O203" s="140"/>
      <c r="P203" s="141">
        <f>SUM(P204:P205)</f>
        <v>3.0214240000000001</v>
      </c>
      <c r="Q203" s="140"/>
      <c r="R203" s="141">
        <f>SUM(R204:R205)</f>
        <v>2.1361459199999997</v>
      </c>
      <c r="S203" s="140"/>
      <c r="T203" s="142">
        <f>SUM(T204:T205)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SUM(BK204:BK205)</f>
        <v>0</v>
      </c>
    </row>
    <row r="204" spans="1:65" s="2" customFormat="1" ht="55.5" customHeight="1">
      <c r="A204" s="30"/>
      <c r="B204" s="147"/>
      <c r="C204" s="148" t="s">
        <v>374</v>
      </c>
      <c r="D204" s="148" t="s">
        <v>214</v>
      </c>
      <c r="E204" s="149" t="s">
        <v>2347</v>
      </c>
      <c r="F204" s="150" t="s">
        <v>2348</v>
      </c>
      <c r="G204" s="151" t="s">
        <v>265</v>
      </c>
      <c r="H204" s="152">
        <v>0.84799999999999998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3.5630000000000002</v>
      </c>
      <c r="P204" s="157">
        <f>O204*H204</f>
        <v>3.0214240000000001</v>
      </c>
      <c r="Q204" s="157">
        <v>2.5190399999999999</v>
      </c>
      <c r="R204" s="157">
        <f>Q204*H204</f>
        <v>2.1361459199999997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2349</v>
      </c>
    </row>
    <row r="205" spans="1:65" s="14" customFormat="1">
      <c r="B205" s="168"/>
      <c r="D205" s="162" t="s">
        <v>220</v>
      </c>
      <c r="E205" s="169" t="s">
        <v>1</v>
      </c>
      <c r="F205" s="170" t="s">
        <v>2350</v>
      </c>
      <c r="H205" s="171">
        <v>0.84799999999999998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12" customFormat="1" ht="22.9" customHeight="1">
      <c r="B206" s="135"/>
      <c r="D206" s="136" t="s">
        <v>70</v>
      </c>
      <c r="E206" s="145" t="s">
        <v>218</v>
      </c>
      <c r="F206" s="145" t="s">
        <v>355</v>
      </c>
      <c r="J206" s="146">
        <f>BK206</f>
        <v>0</v>
      </c>
      <c r="L206" s="135"/>
      <c r="M206" s="139"/>
      <c r="N206" s="140"/>
      <c r="O206" s="140"/>
      <c r="P206" s="141">
        <f>SUM(P207:P210)</f>
        <v>8.2496880000000008</v>
      </c>
      <c r="Q206" s="140"/>
      <c r="R206" s="141">
        <f>SUM(R207:R210)</f>
        <v>0</v>
      </c>
      <c r="S206" s="140"/>
      <c r="T206" s="142">
        <f>SUM(T207:T210)</f>
        <v>0</v>
      </c>
      <c r="AR206" s="136" t="s">
        <v>78</v>
      </c>
      <c r="AT206" s="143" t="s">
        <v>70</v>
      </c>
      <c r="AU206" s="143" t="s">
        <v>78</v>
      </c>
      <c r="AY206" s="136" t="s">
        <v>212</v>
      </c>
      <c r="BK206" s="144">
        <f>SUM(BK207:BK210)</f>
        <v>0</v>
      </c>
    </row>
    <row r="207" spans="1:65" s="2" customFormat="1" ht="16.5" customHeight="1">
      <c r="A207" s="30"/>
      <c r="B207" s="147"/>
      <c r="C207" s="148" t="s">
        <v>378</v>
      </c>
      <c r="D207" s="148" t="s">
        <v>214</v>
      </c>
      <c r="E207" s="149" t="s">
        <v>357</v>
      </c>
      <c r="F207" s="150" t="s">
        <v>358</v>
      </c>
      <c r="G207" s="151" t="s">
        <v>265</v>
      </c>
      <c r="H207" s="152">
        <v>6.2640000000000002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1.3169999999999999</v>
      </c>
      <c r="P207" s="157">
        <f>O207*H207</f>
        <v>8.2496880000000008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359</v>
      </c>
    </row>
    <row r="208" spans="1:65" s="14" customFormat="1">
      <c r="B208" s="168"/>
      <c r="D208" s="162" t="s">
        <v>220</v>
      </c>
      <c r="E208" s="169" t="s">
        <v>1</v>
      </c>
      <c r="F208" s="170" t="s">
        <v>2351</v>
      </c>
      <c r="H208" s="171">
        <v>4.3739999999999997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71</v>
      </c>
      <c r="AY208" s="169" t="s">
        <v>212</v>
      </c>
    </row>
    <row r="209" spans="1:65" s="14" customFormat="1">
      <c r="B209" s="168"/>
      <c r="D209" s="162" t="s">
        <v>220</v>
      </c>
      <c r="E209" s="169" t="s">
        <v>1</v>
      </c>
      <c r="F209" s="170" t="s">
        <v>2352</v>
      </c>
      <c r="H209" s="171">
        <v>1.89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5" customFormat="1">
      <c r="B210" s="175"/>
      <c r="D210" s="162" t="s">
        <v>220</v>
      </c>
      <c r="E210" s="176" t="s">
        <v>1</v>
      </c>
      <c r="F210" s="177" t="s">
        <v>233</v>
      </c>
      <c r="H210" s="178">
        <v>6.2639999999999993</v>
      </c>
      <c r="L210" s="175"/>
      <c r="M210" s="179"/>
      <c r="N210" s="180"/>
      <c r="O210" s="180"/>
      <c r="P210" s="180"/>
      <c r="Q210" s="180"/>
      <c r="R210" s="180"/>
      <c r="S210" s="180"/>
      <c r="T210" s="181"/>
      <c r="AT210" s="176" t="s">
        <v>220</v>
      </c>
      <c r="AU210" s="176" t="s">
        <v>80</v>
      </c>
      <c r="AV210" s="15" t="s">
        <v>218</v>
      </c>
      <c r="AW210" s="15" t="s">
        <v>27</v>
      </c>
      <c r="AX210" s="15" t="s">
        <v>78</v>
      </c>
      <c r="AY210" s="176" t="s">
        <v>212</v>
      </c>
    </row>
    <row r="211" spans="1:65" s="12" customFormat="1" ht="22.9" customHeight="1">
      <c r="B211" s="135"/>
      <c r="D211" s="136" t="s">
        <v>70</v>
      </c>
      <c r="E211" s="145" t="s">
        <v>252</v>
      </c>
      <c r="F211" s="145" t="s">
        <v>413</v>
      </c>
      <c r="J211" s="146">
        <f>BK211</f>
        <v>0</v>
      </c>
      <c r="L211" s="135"/>
      <c r="M211" s="139"/>
      <c r="N211" s="140"/>
      <c r="O211" s="140"/>
      <c r="P211" s="141">
        <f>SUM(P212:P233)</f>
        <v>43.455100000000002</v>
      </c>
      <c r="Q211" s="140"/>
      <c r="R211" s="141">
        <f>SUM(R212:R233)</f>
        <v>0.21122199999999997</v>
      </c>
      <c r="S211" s="140"/>
      <c r="T211" s="142">
        <f>SUM(T212:T233)</f>
        <v>0</v>
      </c>
      <c r="AR211" s="136" t="s">
        <v>78</v>
      </c>
      <c r="AT211" s="143" t="s">
        <v>70</v>
      </c>
      <c r="AU211" s="143" t="s">
        <v>78</v>
      </c>
      <c r="AY211" s="136" t="s">
        <v>212</v>
      </c>
      <c r="BK211" s="144">
        <f>SUM(BK212:BK233)</f>
        <v>0</v>
      </c>
    </row>
    <row r="212" spans="1:65" s="2" customFormat="1" ht="24.2" customHeight="1">
      <c r="A212" s="30"/>
      <c r="B212" s="147"/>
      <c r="C212" s="148" t="s">
        <v>388</v>
      </c>
      <c r="D212" s="148" t="s">
        <v>214</v>
      </c>
      <c r="E212" s="149" t="s">
        <v>590</v>
      </c>
      <c r="F212" s="150" t="s">
        <v>591</v>
      </c>
      <c r="G212" s="151" t="s">
        <v>249</v>
      </c>
      <c r="H212" s="152">
        <v>31</v>
      </c>
      <c r="I212" s="153"/>
      <c r="J212" s="153">
        <f t="shared" ref="J212:J217" si="0">ROUND(I212*H212,2)</f>
        <v>0</v>
      </c>
      <c r="K212" s="154"/>
      <c r="L212" s="31"/>
      <c r="M212" s="155" t="s">
        <v>1</v>
      </c>
      <c r="N212" s="156" t="s">
        <v>36</v>
      </c>
      <c r="O212" s="157">
        <v>0.31</v>
      </c>
      <c r="P212" s="157">
        <f t="shared" ref="P212:P217" si="1">O212*H212</f>
        <v>9.61</v>
      </c>
      <c r="Q212" s="157">
        <v>1.0000000000000001E-5</v>
      </c>
      <c r="R212" s="157">
        <f t="shared" ref="R212:R217" si="2">Q212*H212</f>
        <v>3.1E-4</v>
      </c>
      <c r="S212" s="157">
        <v>0</v>
      </c>
      <c r="T212" s="158">
        <f t="shared" ref="T212:T217" si="3"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 t="shared" ref="BE212:BE217" si="4">IF(N212="základní",J212,0)</f>
        <v>0</v>
      </c>
      <c r="BF212" s="160">
        <f t="shared" ref="BF212:BF217" si="5">IF(N212="snížená",J212,0)</f>
        <v>0</v>
      </c>
      <c r="BG212" s="160">
        <f t="shared" ref="BG212:BG217" si="6">IF(N212="zákl. přenesená",J212,0)</f>
        <v>0</v>
      </c>
      <c r="BH212" s="160">
        <f t="shared" ref="BH212:BH217" si="7">IF(N212="sníž. přenesená",J212,0)</f>
        <v>0</v>
      </c>
      <c r="BI212" s="160">
        <f t="shared" ref="BI212:BI217" si="8">IF(N212="nulová",J212,0)</f>
        <v>0</v>
      </c>
      <c r="BJ212" s="18" t="s">
        <v>78</v>
      </c>
      <c r="BK212" s="160">
        <f t="shared" ref="BK212:BK217" si="9">ROUND(I212*H212,2)</f>
        <v>0</v>
      </c>
      <c r="BL212" s="18" t="s">
        <v>218</v>
      </c>
      <c r="BM212" s="159" t="s">
        <v>2353</v>
      </c>
    </row>
    <row r="213" spans="1:65" s="2" customFormat="1" ht="24.2" customHeight="1">
      <c r="A213" s="30"/>
      <c r="B213" s="147"/>
      <c r="C213" s="182" t="s">
        <v>476</v>
      </c>
      <c r="D213" s="182" t="s">
        <v>311</v>
      </c>
      <c r="E213" s="183" t="s">
        <v>593</v>
      </c>
      <c r="F213" s="184" t="s">
        <v>594</v>
      </c>
      <c r="G213" s="185" t="s">
        <v>249</v>
      </c>
      <c r="H213" s="186">
        <v>31</v>
      </c>
      <c r="I213" s="187"/>
      <c r="J213" s="187">
        <f t="shared" si="0"/>
        <v>0</v>
      </c>
      <c r="K213" s="188"/>
      <c r="L213" s="189"/>
      <c r="M213" s="190" t="s">
        <v>1</v>
      </c>
      <c r="N213" s="191" t="s">
        <v>36</v>
      </c>
      <c r="O213" s="157">
        <v>0</v>
      </c>
      <c r="P213" s="157">
        <f t="shared" si="1"/>
        <v>0</v>
      </c>
      <c r="Q213" s="157">
        <v>4.1999999999999997E-3</v>
      </c>
      <c r="R213" s="157">
        <f t="shared" si="2"/>
        <v>0.13019999999999998</v>
      </c>
      <c r="S213" s="157">
        <v>0</v>
      </c>
      <c r="T213" s="158">
        <f t="shared" si="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252</v>
      </c>
      <c r="AT213" s="159" t="s">
        <v>311</v>
      </c>
      <c r="AU213" s="159" t="s">
        <v>80</v>
      </c>
      <c r="AY213" s="18" t="s">
        <v>212</v>
      </c>
      <c r="BE213" s="160">
        <f t="shared" si="4"/>
        <v>0</v>
      </c>
      <c r="BF213" s="160">
        <f t="shared" si="5"/>
        <v>0</v>
      </c>
      <c r="BG213" s="160">
        <f t="shared" si="6"/>
        <v>0</v>
      </c>
      <c r="BH213" s="160">
        <f t="shared" si="7"/>
        <v>0</v>
      </c>
      <c r="BI213" s="160">
        <f t="shared" si="8"/>
        <v>0</v>
      </c>
      <c r="BJ213" s="18" t="s">
        <v>78</v>
      </c>
      <c r="BK213" s="160">
        <f t="shared" si="9"/>
        <v>0</v>
      </c>
      <c r="BL213" s="18" t="s">
        <v>218</v>
      </c>
      <c r="BM213" s="159" t="s">
        <v>2354</v>
      </c>
    </row>
    <row r="214" spans="1:65" s="2" customFormat="1" ht="24.2" customHeight="1">
      <c r="A214" s="30"/>
      <c r="B214" s="147"/>
      <c r="C214" s="148" t="s">
        <v>392</v>
      </c>
      <c r="D214" s="148" t="s">
        <v>214</v>
      </c>
      <c r="E214" s="149" t="s">
        <v>2355</v>
      </c>
      <c r="F214" s="150" t="s">
        <v>2356</v>
      </c>
      <c r="G214" s="151" t="s">
        <v>249</v>
      </c>
      <c r="H214" s="152">
        <v>14.1</v>
      </c>
      <c r="I214" s="153"/>
      <c r="J214" s="153">
        <f t="shared" si="0"/>
        <v>0</v>
      </c>
      <c r="K214" s="154"/>
      <c r="L214" s="31"/>
      <c r="M214" s="155" t="s">
        <v>1</v>
      </c>
      <c r="N214" s="156" t="s">
        <v>36</v>
      </c>
      <c r="O214" s="157">
        <v>0.31</v>
      </c>
      <c r="P214" s="157">
        <f t="shared" si="1"/>
        <v>4.3709999999999996</v>
      </c>
      <c r="Q214" s="157">
        <v>1.0000000000000001E-5</v>
      </c>
      <c r="R214" s="157">
        <f t="shared" si="2"/>
        <v>1.4100000000000001E-4</v>
      </c>
      <c r="S214" s="157">
        <v>0</v>
      </c>
      <c r="T214" s="158">
        <f t="shared" si="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 t="shared" si="4"/>
        <v>0</v>
      </c>
      <c r="BF214" s="160">
        <f t="shared" si="5"/>
        <v>0</v>
      </c>
      <c r="BG214" s="160">
        <f t="shared" si="6"/>
        <v>0</v>
      </c>
      <c r="BH214" s="160">
        <f t="shared" si="7"/>
        <v>0</v>
      </c>
      <c r="BI214" s="160">
        <f t="shared" si="8"/>
        <v>0</v>
      </c>
      <c r="BJ214" s="18" t="s">
        <v>78</v>
      </c>
      <c r="BK214" s="160">
        <f t="shared" si="9"/>
        <v>0</v>
      </c>
      <c r="BL214" s="18" t="s">
        <v>218</v>
      </c>
      <c r="BM214" s="159" t="s">
        <v>2357</v>
      </c>
    </row>
    <row r="215" spans="1:65" s="2" customFormat="1" ht="24.2" customHeight="1">
      <c r="A215" s="30"/>
      <c r="B215" s="147"/>
      <c r="C215" s="182" t="s">
        <v>480</v>
      </c>
      <c r="D215" s="182" t="s">
        <v>311</v>
      </c>
      <c r="E215" s="183" t="s">
        <v>2358</v>
      </c>
      <c r="F215" s="184" t="s">
        <v>2359</v>
      </c>
      <c r="G215" s="185" t="s">
        <v>249</v>
      </c>
      <c r="H215" s="186">
        <v>14.1</v>
      </c>
      <c r="I215" s="187"/>
      <c r="J215" s="187">
        <f t="shared" si="0"/>
        <v>0</v>
      </c>
      <c r="K215" s="188"/>
      <c r="L215" s="189"/>
      <c r="M215" s="190" t="s">
        <v>1</v>
      </c>
      <c r="N215" s="191" t="s">
        <v>36</v>
      </c>
      <c r="O215" s="157">
        <v>0</v>
      </c>
      <c r="P215" s="157">
        <f t="shared" si="1"/>
        <v>0</v>
      </c>
      <c r="Q215" s="157">
        <v>4.1999999999999997E-3</v>
      </c>
      <c r="R215" s="157">
        <f t="shared" si="2"/>
        <v>5.9219999999999995E-2</v>
      </c>
      <c r="S215" s="157">
        <v>0</v>
      </c>
      <c r="T215" s="158">
        <f t="shared" si="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252</v>
      </c>
      <c r="AT215" s="159" t="s">
        <v>311</v>
      </c>
      <c r="AU215" s="159" t="s">
        <v>80</v>
      </c>
      <c r="AY215" s="18" t="s">
        <v>212</v>
      </c>
      <c r="BE215" s="160">
        <f t="shared" si="4"/>
        <v>0</v>
      </c>
      <c r="BF215" s="160">
        <f t="shared" si="5"/>
        <v>0</v>
      </c>
      <c r="BG215" s="160">
        <f t="shared" si="6"/>
        <v>0</v>
      </c>
      <c r="BH215" s="160">
        <f t="shared" si="7"/>
        <v>0</v>
      </c>
      <c r="BI215" s="160">
        <f t="shared" si="8"/>
        <v>0</v>
      </c>
      <c r="BJ215" s="18" t="s">
        <v>78</v>
      </c>
      <c r="BK215" s="160">
        <f t="shared" si="9"/>
        <v>0</v>
      </c>
      <c r="BL215" s="18" t="s">
        <v>218</v>
      </c>
      <c r="BM215" s="159" t="s">
        <v>2360</v>
      </c>
    </row>
    <row r="216" spans="1:65" s="2" customFormat="1" ht="37.9" customHeight="1">
      <c r="A216" s="30"/>
      <c r="B216" s="147"/>
      <c r="C216" s="148" t="s">
        <v>400</v>
      </c>
      <c r="D216" s="148" t="s">
        <v>214</v>
      </c>
      <c r="E216" s="149" t="s">
        <v>2361</v>
      </c>
      <c r="F216" s="150" t="s">
        <v>2362</v>
      </c>
      <c r="G216" s="151" t="s">
        <v>364</v>
      </c>
      <c r="H216" s="152">
        <v>12</v>
      </c>
      <c r="I216" s="153"/>
      <c r="J216" s="153">
        <f t="shared" si="0"/>
        <v>0</v>
      </c>
      <c r="K216" s="154"/>
      <c r="L216" s="31"/>
      <c r="M216" s="155" t="s">
        <v>1</v>
      </c>
      <c r="N216" s="156" t="s">
        <v>36</v>
      </c>
      <c r="O216" s="157">
        <v>0.57199999999999995</v>
      </c>
      <c r="P216" s="157">
        <f t="shared" si="1"/>
        <v>6.863999999999999</v>
      </c>
      <c r="Q216" s="157">
        <v>0</v>
      </c>
      <c r="R216" s="157">
        <f t="shared" si="2"/>
        <v>0</v>
      </c>
      <c r="S216" s="157">
        <v>0</v>
      </c>
      <c r="T216" s="158">
        <f t="shared" si="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 t="shared" si="4"/>
        <v>0</v>
      </c>
      <c r="BF216" s="160">
        <f t="shared" si="5"/>
        <v>0</v>
      </c>
      <c r="BG216" s="160">
        <f t="shared" si="6"/>
        <v>0</v>
      </c>
      <c r="BH216" s="160">
        <f t="shared" si="7"/>
        <v>0</v>
      </c>
      <c r="BI216" s="160">
        <f t="shared" si="8"/>
        <v>0</v>
      </c>
      <c r="BJ216" s="18" t="s">
        <v>78</v>
      </c>
      <c r="BK216" s="160">
        <f t="shared" si="9"/>
        <v>0</v>
      </c>
      <c r="BL216" s="18" t="s">
        <v>218</v>
      </c>
      <c r="BM216" s="159" t="s">
        <v>2363</v>
      </c>
    </row>
    <row r="217" spans="1:65" s="2" customFormat="1" ht="16.5" customHeight="1">
      <c r="A217" s="30"/>
      <c r="B217" s="147"/>
      <c r="C217" s="182" t="s">
        <v>404</v>
      </c>
      <c r="D217" s="182" t="s">
        <v>311</v>
      </c>
      <c r="E217" s="183" t="s">
        <v>2364</v>
      </c>
      <c r="F217" s="184" t="s">
        <v>2365</v>
      </c>
      <c r="G217" s="185" t="s">
        <v>364</v>
      </c>
      <c r="H217" s="186">
        <v>6</v>
      </c>
      <c r="I217" s="187"/>
      <c r="J217" s="187">
        <f t="shared" si="0"/>
        <v>0</v>
      </c>
      <c r="K217" s="188"/>
      <c r="L217" s="189"/>
      <c r="M217" s="190" t="s">
        <v>1</v>
      </c>
      <c r="N217" s="191" t="s">
        <v>36</v>
      </c>
      <c r="O217" s="157">
        <v>0</v>
      </c>
      <c r="P217" s="157">
        <f t="shared" si="1"/>
        <v>0</v>
      </c>
      <c r="Q217" s="157">
        <v>2.5999999999999998E-4</v>
      </c>
      <c r="R217" s="157">
        <f t="shared" si="2"/>
        <v>1.5599999999999998E-3</v>
      </c>
      <c r="S217" s="157">
        <v>0</v>
      </c>
      <c r="T217" s="158">
        <f t="shared" si="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252</v>
      </c>
      <c r="AT217" s="159" t="s">
        <v>311</v>
      </c>
      <c r="AU217" s="159" t="s">
        <v>80</v>
      </c>
      <c r="AY217" s="18" t="s">
        <v>212</v>
      </c>
      <c r="BE217" s="160">
        <f t="shared" si="4"/>
        <v>0</v>
      </c>
      <c r="BF217" s="160">
        <f t="shared" si="5"/>
        <v>0</v>
      </c>
      <c r="BG217" s="160">
        <f t="shared" si="6"/>
        <v>0</v>
      </c>
      <c r="BH217" s="160">
        <f t="shared" si="7"/>
        <v>0</v>
      </c>
      <c r="BI217" s="160">
        <f t="shared" si="8"/>
        <v>0</v>
      </c>
      <c r="BJ217" s="18" t="s">
        <v>78</v>
      </c>
      <c r="BK217" s="160">
        <f t="shared" si="9"/>
        <v>0</v>
      </c>
      <c r="BL217" s="18" t="s">
        <v>218</v>
      </c>
      <c r="BM217" s="159" t="s">
        <v>2366</v>
      </c>
    </row>
    <row r="218" spans="1:65" s="14" customFormat="1">
      <c r="B218" s="168"/>
      <c r="D218" s="162" t="s">
        <v>220</v>
      </c>
      <c r="E218" s="169" t="s">
        <v>1</v>
      </c>
      <c r="F218" s="170" t="s">
        <v>1559</v>
      </c>
      <c r="H218" s="171">
        <v>6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16.5" customHeight="1">
      <c r="A219" s="30"/>
      <c r="B219" s="147"/>
      <c r="C219" s="182" t="s">
        <v>408</v>
      </c>
      <c r="D219" s="182" t="s">
        <v>311</v>
      </c>
      <c r="E219" s="183" t="s">
        <v>2367</v>
      </c>
      <c r="F219" s="184" t="s">
        <v>2368</v>
      </c>
      <c r="G219" s="185" t="s">
        <v>364</v>
      </c>
      <c r="H219" s="186">
        <v>3</v>
      </c>
      <c r="I219" s="187"/>
      <c r="J219" s="187">
        <f>ROUND(I219*H219,2)</f>
        <v>0</v>
      </c>
      <c r="K219" s="188"/>
      <c r="L219" s="189"/>
      <c r="M219" s="190" t="s">
        <v>1</v>
      </c>
      <c r="N219" s="191" t="s">
        <v>36</v>
      </c>
      <c r="O219" s="157">
        <v>0</v>
      </c>
      <c r="P219" s="157">
        <f>O219*H219</f>
        <v>0</v>
      </c>
      <c r="Q219" s="157">
        <v>3.4000000000000002E-4</v>
      </c>
      <c r="R219" s="157">
        <f>Q219*H219</f>
        <v>1.0200000000000001E-3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252</v>
      </c>
      <c r="AT219" s="159" t="s">
        <v>311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2369</v>
      </c>
    </row>
    <row r="220" spans="1:65" s="14" customFormat="1">
      <c r="B220" s="168"/>
      <c r="D220" s="162" t="s">
        <v>220</v>
      </c>
      <c r="E220" s="169" t="s">
        <v>1</v>
      </c>
      <c r="F220" s="170" t="s">
        <v>2370</v>
      </c>
      <c r="H220" s="171">
        <v>3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16.5" customHeight="1">
      <c r="A221" s="30"/>
      <c r="B221" s="147"/>
      <c r="C221" s="182" t="s">
        <v>414</v>
      </c>
      <c r="D221" s="182" t="s">
        <v>311</v>
      </c>
      <c r="E221" s="183" t="s">
        <v>2371</v>
      </c>
      <c r="F221" s="184" t="s">
        <v>2372</v>
      </c>
      <c r="G221" s="185" t="s">
        <v>364</v>
      </c>
      <c r="H221" s="186">
        <v>3</v>
      </c>
      <c r="I221" s="187"/>
      <c r="J221" s="187">
        <f>ROUND(I221*H221,2)</f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>O221*H221</f>
        <v>0</v>
      </c>
      <c r="Q221" s="157">
        <v>1.2999999999999999E-4</v>
      </c>
      <c r="R221" s="157">
        <f>Q221*H221</f>
        <v>3.8999999999999994E-4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2373</v>
      </c>
    </row>
    <row r="222" spans="1:65" s="2" customFormat="1" ht="37.9" customHeight="1">
      <c r="A222" s="30"/>
      <c r="B222" s="147"/>
      <c r="C222" s="148" t="s">
        <v>418</v>
      </c>
      <c r="D222" s="148" t="s">
        <v>214</v>
      </c>
      <c r="E222" s="149" t="s">
        <v>477</v>
      </c>
      <c r="F222" s="150" t="s">
        <v>478</v>
      </c>
      <c r="G222" s="151" t="s">
        <v>364</v>
      </c>
      <c r="H222" s="152">
        <v>24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0.68300000000000005</v>
      </c>
      <c r="P222" s="157">
        <f>O222*H222</f>
        <v>16.392000000000003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2374</v>
      </c>
    </row>
    <row r="223" spans="1:65" s="2" customFormat="1" ht="16.5" customHeight="1">
      <c r="A223" s="30"/>
      <c r="B223" s="147"/>
      <c r="C223" s="182" t="s">
        <v>423</v>
      </c>
      <c r="D223" s="182" t="s">
        <v>311</v>
      </c>
      <c r="E223" s="183" t="s">
        <v>2375</v>
      </c>
      <c r="F223" s="184" t="s">
        <v>2376</v>
      </c>
      <c r="G223" s="185" t="s">
        <v>364</v>
      </c>
      <c r="H223" s="186">
        <v>12</v>
      </c>
      <c r="I223" s="187"/>
      <c r="J223" s="187">
        <f>ROUND(I223*H223,2)</f>
        <v>0</v>
      </c>
      <c r="K223" s="188"/>
      <c r="L223" s="189"/>
      <c r="M223" s="190" t="s">
        <v>1</v>
      </c>
      <c r="N223" s="191" t="s">
        <v>36</v>
      </c>
      <c r="O223" s="157">
        <v>0</v>
      </c>
      <c r="P223" s="157">
        <f>O223*H223</f>
        <v>0</v>
      </c>
      <c r="Q223" s="157">
        <v>6.4000000000000005E-4</v>
      </c>
      <c r="R223" s="157">
        <f>Q223*H223</f>
        <v>7.6800000000000011E-3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252</v>
      </c>
      <c r="AT223" s="159" t="s">
        <v>311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2377</v>
      </c>
    </row>
    <row r="224" spans="1:65" s="14" customFormat="1">
      <c r="B224" s="168"/>
      <c r="D224" s="162" t="s">
        <v>220</v>
      </c>
      <c r="E224" s="169" t="s">
        <v>1</v>
      </c>
      <c r="F224" s="170" t="s">
        <v>2378</v>
      </c>
      <c r="H224" s="171">
        <v>12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16.5" customHeight="1">
      <c r="A225" s="30"/>
      <c r="B225" s="147"/>
      <c r="C225" s="182" t="s">
        <v>427</v>
      </c>
      <c r="D225" s="182" t="s">
        <v>311</v>
      </c>
      <c r="E225" s="183" t="s">
        <v>2379</v>
      </c>
      <c r="F225" s="184" t="s">
        <v>2380</v>
      </c>
      <c r="G225" s="185" t="s">
        <v>364</v>
      </c>
      <c r="H225" s="186">
        <v>6</v>
      </c>
      <c r="I225" s="187"/>
      <c r="J225" s="187">
        <f>ROUND(I225*H225,2)</f>
        <v>0</v>
      </c>
      <c r="K225" s="188"/>
      <c r="L225" s="189"/>
      <c r="M225" s="190" t="s">
        <v>1</v>
      </c>
      <c r="N225" s="191" t="s">
        <v>36</v>
      </c>
      <c r="O225" s="157">
        <v>0</v>
      </c>
      <c r="P225" s="157">
        <f>O225*H225</f>
        <v>0</v>
      </c>
      <c r="Q225" s="157">
        <v>8.8000000000000003E-4</v>
      </c>
      <c r="R225" s="157">
        <f>Q225*H225</f>
        <v>5.28E-3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252</v>
      </c>
      <c r="AT225" s="159" t="s">
        <v>311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2381</v>
      </c>
    </row>
    <row r="226" spans="1:65" s="14" customFormat="1">
      <c r="B226" s="168"/>
      <c r="D226" s="162" t="s">
        <v>220</v>
      </c>
      <c r="E226" s="169" t="s">
        <v>1</v>
      </c>
      <c r="F226" s="170" t="s">
        <v>1559</v>
      </c>
      <c r="H226" s="171">
        <v>6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16.5" customHeight="1">
      <c r="A227" s="30"/>
      <c r="B227" s="147"/>
      <c r="C227" s="182" t="s">
        <v>431</v>
      </c>
      <c r="D227" s="182" t="s">
        <v>311</v>
      </c>
      <c r="E227" s="183" t="s">
        <v>2382</v>
      </c>
      <c r="F227" s="184" t="s">
        <v>2383</v>
      </c>
      <c r="G227" s="185" t="s">
        <v>364</v>
      </c>
      <c r="H227" s="186">
        <v>6</v>
      </c>
      <c r="I227" s="187"/>
      <c r="J227" s="187">
        <f>ROUND(I227*H227,2)</f>
        <v>0</v>
      </c>
      <c r="K227" s="188"/>
      <c r="L227" s="189"/>
      <c r="M227" s="190" t="s">
        <v>1</v>
      </c>
      <c r="N227" s="191" t="s">
        <v>36</v>
      </c>
      <c r="O227" s="157">
        <v>0</v>
      </c>
      <c r="P227" s="157">
        <f>O227*H227</f>
        <v>0</v>
      </c>
      <c r="Q227" s="157">
        <v>4.0999999999999999E-4</v>
      </c>
      <c r="R227" s="157">
        <f>Q227*H227</f>
        <v>2.4599999999999999E-3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252</v>
      </c>
      <c r="AT227" s="159" t="s">
        <v>311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2384</v>
      </c>
    </row>
    <row r="228" spans="1:65" s="14" customFormat="1">
      <c r="B228" s="168"/>
      <c r="D228" s="162" t="s">
        <v>220</v>
      </c>
      <c r="E228" s="169" t="s">
        <v>1</v>
      </c>
      <c r="F228" s="170" t="s">
        <v>1559</v>
      </c>
      <c r="H228" s="171">
        <v>6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24.2" customHeight="1">
      <c r="A229" s="30"/>
      <c r="B229" s="147"/>
      <c r="C229" s="148" t="s">
        <v>435</v>
      </c>
      <c r="D229" s="148" t="s">
        <v>214</v>
      </c>
      <c r="E229" s="149" t="s">
        <v>2385</v>
      </c>
      <c r="F229" s="150" t="s">
        <v>2386</v>
      </c>
      <c r="G229" s="151" t="s">
        <v>249</v>
      </c>
      <c r="H229" s="152">
        <v>42.3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0.124</v>
      </c>
      <c r="P229" s="157">
        <f>O229*H229</f>
        <v>5.2451999999999996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2387</v>
      </c>
    </row>
    <row r="230" spans="1:65" s="14" customFormat="1">
      <c r="B230" s="168"/>
      <c r="D230" s="162" t="s">
        <v>220</v>
      </c>
      <c r="E230" s="169" t="s">
        <v>1</v>
      </c>
      <c r="F230" s="170" t="s">
        <v>2388</v>
      </c>
      <c r="H230" s="171">
        <v>42.3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21.75" customHeight="1">
      <c r="A231" s="30"/>
      <c r="B231" s="147"/>
      <c r="C231" s="148" t="s">
        <v>439</v>
      </c>
      <c r="D231" s="148" t="s">
        <v>214</v>
      </c>
      <c r="E231" s="149" t="s">
        <v>473</v>
      </c>
      <c r="F231" s="150" t="s">
        <v>474</v>
      </c>
      <c r="G231" s="151" t="s">
        <v>249</v>
      </c>
      <c r="H231" s="152">
        <v>42.3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2.3E-2</v>
      </c>
      <c r="P231" s="157">
        <f>O231*H231</f>
        <v>0.97289999999999988</v>
      </c>
      <c r="Q231" s="157">
        <v>6.9999999999999994E-5</v>
      </c>
      <c r="R231" s="157">
        <f>Q231*H231</f>
        <v>2.9609999999999997E-3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1928</v>
      </c>
    </row>
    <row r="232" spans="1:65" s="14" customFormat="1">
      <c r="B232" s="168"/>
      <c r="D232" s="162" t="s">
        <v>220</v>
      </c>
      <c r="F232" s="170" t="s">
        <v>2389</v>
      </c>
      <c r="H232" s="171">
        <v>42.3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3</v>
      </c>
      <c r="AX232" s="14" t="s">
        <v>78</v>
      </c>
      <c r="AY232" s="169" t="s">
        <v>212</v>
      </c>
    </row>
    <row r="233" spans="1:65" s="2" customFormat="1" ht="24.2" customHeight="1">
      <c r="A233" s="30"/>
      <c r="B233" s="147"/>
      <c r="C233" s="148" t="s">
        <v>443</v>
      </c>
      <c r="D233" s="148" t="s">
        <v>214</v>
      </c>
      <c r="E233" s="149" t="s">
        <v>2390</v>
      </c>
      <c r="F233" s="150" t="s">
        <v>2391</v>
      </c>
      <c r="G233" s="151" t="s">
        <v>612</v>
      </c>
      <c r="H233" s="152">
        <v>3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0</v>
      </c>
      <c r="P233" s="157">
        <f>O233*H233</f>
        <v>0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2392</v>
      </c>
    </row>
    <row r="234" spans="1:65" s="12" customFormat="1" ht="22.9" customHeight="1">
      <c r="B234" s="135"/>
      <c r="D234" s="136" t="s">
        <v>70</v>
      </c>
      <c r="E234" s="145" t="s">
        <v>520</v>
      </c>
      <c r="F234" s="145" t="s">
        <v>521</v>
      </c>
      <c r="J234" s="146">
        <f>BK234</f>
        <v>0</v>
      </c>
      <c r="L234" s="135"/>
      <c r="M234" s="139"/>
      <c r="N234" s="140"/>
      <c r="O234" s="140"/>
      <c r="P234" s="141">
        <f>SUM(P235:P244)</f>
        <v>2.0922369999999999</v>
      </c>
      <c r="Q234" s="140"/>
      <c r="R234" s="141">
        <f>SUM(R235:R244)</f>
        <v>0</v>
      </c>
      <c r="S234" s="140"/>
      <c r="T234" s="142">
        <f>SUM(T235:T244)</f>
        <v>0</v>
      </c>
      <c r="AR234" s="136" t="s">
        <v>78</v>
      </c>
      <c r="AT234" s="143" t="s">
        <v>70</v>
      </c>
      <c r="AU234" s="143" t="s">
        <v>78</v>
      </c>
      <c r="AY234" s="136" t="s">
        <v>212</v>
      </c>
      <c r="BK234" s="144">
        <f>SUM(BK235:BK244)</f>
        <v>0</v>
      </c>
    </row>
    <row r="235" spans="1:65" s="2" customFormat="1" ht="37.9" customHeight="1">
      <c r="A235" s="30"/>
      <c r="B235" s="147"/>
      <c r="C235" s="148" t="s">
        <v>447</v>
      </c>
      <c r="D235" s="148" t="s">
        <v>214</v>
      </c>
      <c r="E235" s="149" t="s">
        <v>523</v>
      </c>
      <c r="F235" s="150" t="s">
        <v>524</v>
      </c>
      <c r="G235" s="151" t="s">
        <v>301</v>
      </c>
      <c r="H235" s="152">
        <v>8.141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0.03</v>
      </c>
      <c r="P235" s="157">
        <f>O235*H235</f>
        <v>0.24423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2393</v>
      </c>
    </row>
    <row r="236" spans="1:65" s="2" customFormat="1" ht="37.9" customHeight="1">
      <c r="A236" s="30"/>
      <c r="B236" s="147"/>
      <c r="C236" s="148" t="s">
        <v>451</v>
      </c>
      <c r="D236" s="148" t="s">
        <v>214</v>
      </c>
      <c r="E236" s="149" t="s">
        <v>527</v>
      </c>
      <c r="F236" s="150" t="s">
        <v>528</v>
      </c>
      <c r="G236" s="151" t="s">
        <v>301</v>
      </c>
      <c r="H236" s="152">
        <v>276.79399999999998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2E-3</v>
      </c>
      <c r="P236" s="157">
        <f>O236*H236</f>
        <v>0.55358799999999997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2394</v>
      </c>
    </row>
    <row r="237" spans="1:65" s="14" customFormat="1">
      <c r="B237" s="168"/>
      <c r="D237" s="162" t="s">
        <v>220</v>
      </c>
      <c r="F237" s="170" t="s">
        <v>2395</v>
      </c>
      <c r="H237" s="171">
        <v>276.79399999999998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3</v>
      </c>
      <c r="AX237" s="14" t="s">
        <v>78</v>
      </c>
      <c r="AY237" s="169" t="s">
        <v>212</v>
      </c>
    </row>
    <row r="238" spans="1:65" s="2" customFormat="1" ht="24.2" customHeight="1">
      <c r="A238" s="30"/>
      <c r="B238" s="147"/>
      <c r="C238" s="148" t="s">
        <v>455</v>
      </c>
      <c r="D238" s="148" t="s">
        <v>214</v>
      </c>
      <c r="E238" s="149" t="s">
        <v>532</v>
      </c>
      <c r="F238" s="150" t="s">
        <v>533</v>
      </c>
      <c r="G238" s="151" t="s">
        <v>301</v>
      </c>
      <c r="H238" s="152">
        <v>8.141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0.159</v>
      </c>
      <c r="P238" s="157">
        <f>O238*H238</f>
        <v>1.294419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2396</v>
      </c>
    </row>
    <row r="239" spans="1:65" s="2" customFormat="1" ht="55.5" customHeight="1">
      <c r="A239" s="30"/>
      <c r="B239" s="147"/>
      <c r="C239" s="148" t="s">
        <v>459</v>
      </c>
      <c r="D239" s="148" t="s">
        <v>214</v>
      </c>
      <c r="E239" s="149" t="s">
        <v>536</v>
      </c>
      <c r="F239" s="150" t="s">
        <v>537</v>
      </c>
      <c r="G239" s="151" t="s">
        <v>301</v>
      </c>
      <c r="H239" s="152">
        <v>7.0490000000000004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</v>
      </c>
      <c r="P239" s="157">
        <f>O239*H239</f>
        <v>0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2397</v>
      </c>
    </row>
    <row r="240" spans="1:65" s="14" customFormat="1">
      <c r="B240" s="168"/>
      <c r="D240" s="162" t="s">
        <v>220</v>
      </c>
      <c r="E240" s="169" t="s">
        <v>1</v>
      </c>
      <c r="F240" s="170" t="s">
        <v>2398</v>
      </c>
      <c r="H240" s="171">
        <v>7.0490000000000004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78</v>
      </c>
      <c r="AY240" s="169" t="s">
        <v>212</v>
      </c>
    </row>
    <row r="241" spans="1:65" s="2" customFormat="1" ht="62.65" customHeight="1">
      <c r="A241" s="30"/>
      <c r="B241" s="147"/>
      <c r="C241" s="148" t="s">
        <v>463</v>
      </c>
      <c r="D241" s="148" t="s">
        <v>214</v>
      </c>
      <c r="E241" s="149" t="s">
        <v>541</v>
      </c>
      <c r="F241" s="150" t="s">
        <v>542</v>
      </c>
      <c r="G241" s="151" t="s">
        <v>301</v>
      </c>
      <c r="H241" s="152">
        <v>3.1779999999999999</v>
      </c>
      <c r="I241" s="153"/>
      <c r="J241" s="153">
        <f>ROUND(I241*H241,2)</f>
        <v>0</v>
      </c>
      <c r="K241" s="154"/>
      <c r="L241" s="31"/>
      <c r="M241" s="155" t="s">
        <v>1</v>
      </c>
      <c r="N241" s="156" t="s">
        <v>36</v>
      </c>
      <c r="O241" s="157">
        <v>0</v>
      </c>
      <c r="P241" s="157">
        <f>O241*H241</f>
        <v>0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2399</v>
      </c>
    </row>
    <row r="242" spans="1:65" s="14" customFormat="1">
      <c r="B242" s="168"/>
      <c r="D242" s="162" t="s">
        <v>220</v>
      </c>
      <c r="E242" s="169" t="s">
        <v>1</v>
      </c>
      <c r="F242" s="170" t="s">
        <v>2400</v>
      </c>
      <c r="H242" s="171">
        <v>3.1779999999999999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55.5" customHeight="1">
      <c r="A243" s="30"/>
      <c r="B243" s="147"/>
      <c r="C243" s="148" t="s">
        <v>467</v>
      </c>
      <c r="D243" s="148" t="s">
        <v>214</v>
      </c>
      <c r="E243" s="149" t="s">
        <v>546</v>
      </c>
      <c r="F243" s="150" t="s">
        <v>300</v>
      </c>
      <c r="G243" s="151" t="s">
        <v>301</v>
      </c>
      <c r="H243" s="152">
        <v>6.8849999999999998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</v>
      </c>
      <c r="P243" s="157">
        <f>O243*H243</f>
        <v>0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2401</v>
      </c>
    </row>
    <row r="244" spans="1:65" s="14" customFormat="1">
      <c r="B244" s="168"/>
      <c r="D244" s="162" t="s">
        <v>220</v>
      </c>
      <c r="E244" s="169" t="s">
        <v>1</v>
      </c>
      <c r="F244" s="170" t="s">
        <v>2402</v>
      </c>
      <c r="H244" s="171">
        <v>6.8849999999999998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12" customFormat="1" ht="22.9" customHeight="1">
      <c r="B245" s="135"/>
      <c r="D245" s="136" t="s">
        <v>70</v>
      </c>
      <c r="E245" s="145" t="s">
        <v>2403</v>
      </c>
      <c r="F245" s="145" t="s">
        <v>515</v>
      </c>
      <c r="J245" s="146">
        <f>BK245</f>
        <v>0</v>
      </c>
      <c r="L245" s="135"/>
      <c r="M245" s="139"/>
      <c r="N245" s="140"/>
      <c r="O245" s="140"/>
      <c r="P245" s="141">
        <f>P246</f>
        <v>65.465420000000009</v>
      </c>
      <c r="Q245" s="140"/>
      <c r="R245" s="141">
        <f>R246</f>
        <v>0</v>
      </c>
      <c r="S245" s="140"/>
      <c r="T245" s="142">
        <f>T246</f>
        <v>0</v>
      </c>
      <c r="AR245" s="136" t="s">
        <v>78</v>
      </c>
      <c r="AT245" s="143" t="s">
        <v>70</v>
      </c>
      <c r="AU245" s="143" t="s">
        <v>78</v>
      </c>
      <c r="AY245" s="136" t="s">
        <v>212</v>
      </c>
      <c r="BK245" s="144">
        <f>BK246</f>
        <v>0</v>
      </c>
    </row>
    <row r="246" spans="1:65" s="2" customFormat="1" ht="66.75" customHeight="1">
      <c r="A246" s="30"/>
      <c r="B246" s="147"/>
      <c r="C246" s="148" t="s">
        <v>472</v>
      </c>
      <c r="D246" s="148" t="s">
        <v>214</v>
      </c>
      <c r="E246" s="149" t="s">
        <v>2404</v>
      </c>
      <c r="F246" s="150" t="s">
        <v>2405</v>
      </c>
      <c r="G246" s="151" t="s">
        <v>301</v>
      </c>
      <c r="H246" s="152">
        <v>197.185</v>
      </c>
      <c r="I246" s="153"/>
      <c r="J246" s="153">
        <f>ROUND(I246*H246,2)</f>
        <v>0</v>
      </c>
      <c r="K246" s="154"/>
      <c r="L246" s="31"/>
      <c r="M246" s="202" t="s">
        <v>1</v>
      </c>
      <c r="N246" s="203" t="s">
        <v>36</v>
      </c>
      <c r="O246" s="204">
        <v>0.33200000000000002</v>
      </c>
      <c r="P246" s="204">
        <f>O246*H246</f>
        <v>65.465420000000009</v>
      </c>
      <c r="Q246" s="204">
        <v>0</v>
      </c>
      <c r="R246" s="204">
        <f>Q246*H246</f>
        <v>0</v>
      </c>
      <c r="S246" s="204">
        <v>0</v>
      </c>
      <c r="T246" s="205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2406</v>
      </c>
    </row>
    <row r="247" spans="1:65" s="2" customFormat="1" ht="6.95" customHeight="1">
      <c r="A247" s="30"/>
      <c r="B247" s="45"/>
      <c r="C247" s="46"/>
      <c r="D247" s="46"/>
      <c r="E247" s="46"/>
      <c r="F247" s="46"/>
      <c r="G247" s="46"/>
      <c r="H247" s="46"/>
      <c r="I247" s="46"/>
      <c r="J247" s="46"/>
      <c r="K247" s="46"/>
      <c r="L247" s="31"/>
      <c r="M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</row>
  </sheetData>
  <autoFilter ref="C126:K246" xr:uid="{00000000-0009-0000-0000-000016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M292"/>
  <sheetViews>
    <sheetView showGridLines="0" topLeftCell="A115" workbookViewId="0">
      <selection activeCell="I132" sqref="I132:I29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161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2294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712" t="s">
        <v>2407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ROUND((SUM(BE129:BE291)),  2)</f>
        <v>0</v>
      </c>
      <c r="G35" s="30"/>
      <c r="H35" s="30"/>
      <c r="I35" s="104">
        <v>0.21</v>
      </c>
      <c r="J35" s="103">
        <f>ROUND(((SUM(BE129:BE291))*I35),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ROUND((SUM(BF129:BF291)),  2)</f>
        <v>0</v>
      </c>
      <c r="G36" s="30"/>
      <c r="H36" s="30"/>
      <c r="I36" s="104">
        <v>0.12</v>
      </c>
      <c r="J36" s="103">
        <f>ROUND(((SUM(BF129:BF291))*I36),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ROUND((SUM(BG129:BG291)),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ROUND((SUM(BH129:BH291)),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ROUND((SUM(BI129:BI291)),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2294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712" t="str">
        <f>E11</f>
        <v>SO_06.1-U - DČS - 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J221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J224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J229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J250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J273</f>
        <v>0</v>
      </c>
      <c r="L105" s="120"/>
    </row>
    <row r="106" spans="1:47" s="10" customFormat="1" ht="19.899999999999999" customHeight="1">
      <c r="B106" s="120"/>
      <c r="D106" s="121" t="s">
        <v>196</v>
      </c>
      <c r="E106" s="122"/>
      <c r="F106" s="122"/>
      <c r="G106" s="122"/>
      <c r="H106" s="122"/>
      <c r="I106" s="122"/>
      <c r="J106" s="123">
        <f>J279</f>
        <v>0</v>
      </c>
      <c r="L106" s="120"/>
    </row>
    <row r="107" spans="1:47" s="10" customFormat="1" ht="19.899999999999999" customHeight="1">
      <c r="B107" s="120"/>
      <c r="D107" s="121" t="s">
        <v>2296</v>
      </c>
      <c r="E107" s="122"/>
      <c r="F107" s="122"/>
      <c r="G107" s="122"/>
      <c r="H107" s="122"/>
      <c r="I107" s="122"/>
      <c r="J107" s="123">
        <f>J290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721" t="str">
        <f>E7</f>
        <v>Kanalizace Dvůr Králové nad Labem - Verdek</v>
      </c>
      <c r="F117" s="722"/>
      <c r="G117" s="722"/>
      <c r="H117" s="722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721" t="s">
        <v>2294</v>
      </c>
      <c r="F119" s="720"/>
      <c r="G119" s="720"/>
      <c r="H119" s="72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712" t="str">
        <f>E11</f>
        <v>SO_06.1-U - DČS - uznatelné</v>
      </c>
      <c r="F121" s="720"/>
      <c r="G121" s="720"/>
      <c r="H121" s="72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45764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2566.625528</v>
      </c>
      <c r="Q129" s="64"/>
      <c r="R129" s="132">
        <f>R130</f>
        <v>1097.30033344</v>
      </c>
      <c r="S129" s="64"/>
      <c r="T129" s="133">
        <f>T130</f>
        <v>18.9604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P131+P221+P224+P229+P250+P273+P279+P290</f>
        <v>2566.625528</v>
      </c>
      <c r="Q130" s="140"/>
      <c r="R130" s="141">
        <f>R131+R221+R224+R229+R250+R273+R279+R290</f>
        <v>1097.30033344</v>
      </c>
      <c r="S130" s="140"/>
      <c r="T130" s="142">
        <f>T131+T221+T224+T229+T250+T273+T279+T290</f>
        <v>18.9604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BK131+BK221+BK224+BK229+BK250+BK273+BK279+BK290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SUM(P132:P220)</f>
        <v>1717.9430180000002</v>
      </c>
      <c r="Q131" s="140"/>
      <c r="R131" s="141">
        <f>SUM(R132:R220)</f>
        <v>1071.95885056</v>
      </c>
      <c r="S131" s="140"/>
      <c r="T131" s="142">
        <f>SUM(T132:T220)</f>
        <v>18.9604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SUM(BK132:BK220)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2221</v>
      </c>
      <c r="F132" s="150" t="s">
        <v>2222</v>
      </c>
      <c r="G132" s="151" t="s">
        <v>217</v>
      </c>
      <c r="H132" s="152">
        <v>22.2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0.27200000000000002</v>
      </c>
      <c r="P132" s="157">
        <f>O132*H132</f>
        <v>6.0384000000000002</v>
      </c>
      <c r="Q132" s="157">
        <v>0</v>
      </c>
      <c r="R132" s="157">
        <f>Q132*H132</f>
        <v>0</v>
      </c>
      <c r="S132" s="157">
        <v>0.26</v>
      </c>
      <c r="T132" s="158">
        <f>S132*H132</f>
        <v>5.7720000000000002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2408</v>
      </c>
    </row>
    <row r="133" spans="1:65" s="14" customFormat="1">
      <c r="B133" s="168"/>
      <c r="D133" s="162" t="s">
        <v>220</v>
      </c>
      <c r="E133" s="169" t="s">
        <v>1</v>
      </c>
      <c r="F133" s="170" t="s">
        <v>2298</v>
      </c>
      <c r="H133" s="171">
        <v>18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2299</v>
      </c>
      <c r="H134" s="171">
        <v>4.2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5" customFormat="1">
      <c r="B135" s="175"/>
      <c r="D135" s="162" t="s">
        <v>220</v>
      </c>
      <c r="E135" s="176" t="s">
        <v>1</v>
      </c>
      <c r="F135" s="177" t="s">
        <v>233</v>
      </c>
      <c r="H135" s="178">
        <v>22.2</v>
      </c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220</v>
      </c>
      <c r="AU135" s="176" t="s">
        <v>80</v>
      </c>
      <c r="AV135" s="15" t="s">
        <v>218</v>
      </c>
      <c r="AW135" s="15" t="s">
        <v>27</v>
      </c>
      <c r="AX135" s="15" t="s">
        <v>78</v>
      </c>
      <c r="AY135" s="176" t="s">
        <v>212</v>
      </c>
    </row>
    <row r="136" spans="1:65" s="2" customFormat="1" ht="55.5" customHeight="1">
      <c r="A136" s="30"/>
      <c r="B136" s="147"/>
      <c r="C136" s="148" t="s">
        <v>80</v>
      </c>
      <c r="D136" s="148" t="s">
        <v>214</v>
      </c>
      <c r="E136" s="149" t="s">
        <v>2409</v>
      </c>
      <c r="F136" s="150" t="s">
        <v>2410</v>
      </c>
      <c r="G136" s="151" t="s">
        <v>217</v>
      </c>
      <c r="H136" s="152">
        <v>22.2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3.3000000000000002E-2</v>
      </c>
      <c r="P136" s="157">
        <f>O136*H136</f>
        <v>0.73260000000000003</v>
      </c>
      <c r="Q136" s="157">
        <v>0</v>
      </c>
      <c r="R136" s="157">
        <f>Q136*H136</f>
        <v>0</v>
      </c>
      <c r="S136" s="157">
        <v>0.18</v>
      </c>
      <c r="T136" s="158">
        <f>S136*H136</f>
        <v>3.9959999999999996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2411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215</v>
      </c>
      <c r="F137" s="150" t="s">
        <v>216</v>
      </c>
      <c r="G137" s="151" t="s">
        <v>217</v>
      </c>
      <c r="H137" s="152">
        <v>7.29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7.8E-2</v>
      </c>
      <c r="P137" s="157">
        <f>O137*H137</f>
        <v>0.56862000000000001</v>
      </c>
      <c r="Q137" s="157">
        <v>0</v>
      </c>
      <c r="R137" s="157">
        <f>Q137*H137</f>
        <v>0</v>
      </c>
      <c r="S137" s="157">
        <v>0.5</v>
      </c>
      <c r="T137" s="158">
        <f>S137*H137</f>
        <v>3.645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219</v>
      </c>
    </row>
    <row r="138" spans="1:65" s="13" customFormat="1">
      <c r="B138" s="161"/>
      <c r="D138" s="162" t="s">
        <v>220</v>
      </c>
      <c r="E138" s="163" t="s">
        <v>1</v>
      </c>
      <c r="F138" s="164" t="s">
        <v>2412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2302</v>
      </c>
      <c r="H139" s="171">
        <v>7.29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218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7.29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1.4142600000000001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2.3692500000000001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3" customFormat="1">
      <c r="B141" s="161"/>
      <c r="D141" s="162" t="s">
        <v>220</v>
      </c>
      <c r="E141" s="163" t="s">
        <v>1</v>
      </c>
      <c r="F141" s="164" t="s">
        <v>2301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2302</v>
      </c>
      <c r="H142" s="171">
        <v>7.29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55.5" customHeight="1">
      <c r="A143" s="30"/>
      <c r="B143" s="147"/>
      <c r="C143" s="148" t="s">
        <v>234</v>
      </c>
      <c r="D143" s="148" t="s">
        <v>214</v>
      </c>
      <c r="E143" s="149" t="s">
        <v>641</v>
      </c>
      <c r="F143" s="150" t="s">
        <v>642</v>
      </c>
      <c r="G143" s="151" t="s">
        <v>217</v>
      </c>
      <c r="H143" s="152">
        <v>7.29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7.8E-2</v>
      </c>
      <c r="P143" s="157">
        <f>O143*H143</f>
        <v>0.56862000000000001</v>
      </c>
      <c r="Q143" s="157">
        <v>0</v>
      </c>
      <c r="R143" s="157">
        <f>Q143*H143</f>
        <v>0</v>
      </c>
      <c r="S143" s="157">
        <v>0.22</v>
      </c>
      <c r="T143" s="158">
        <f>S143*H143</f>
        <v>1.6038000000000001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643</v>
      </c>
    </row>
    <row r="144" spans="1:65" s="2" customFormat="1" ht="55.5" customHeight="1">
      <c r="A144" s="30"/>
      <c r="B144" s="147"/>
      <c r="C144" s="148" t="s">
        <v>240</v>
      </c>
      <c r="D144" s="148" t="s">
        <v>214</v>
      </c>
      <c r="E144" s="149" t="s">
        <v>230</v>
      </c>
      <c r="F144" s="150" t="s">
        <v>231</v>
      </c>
      <c r="G144" s="151" t="s">
        <v>217</v>
      </c>
      <c r="H144" s="152">
        <v>13.69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8.9999999999999993E-3</v>
      </c>
      <c r="P144" s="157">
        <f>O144*H144</f>
        <v>0.12320999999999999</v>
      </c>
      <c r="Q144" s="157">
        <v>9.0000000000000006E-5</v>
      </c>
      <c r="R144" s="157">
        <f>Q144*H144</f>
        <v>1.2321000000000001E-3</v>
      </c>
      <c r="S144" s="157">
        <v>0.115</v>
      </c>
      <c r="T144" s="158">
        <f>S144*H144</f>
        <v>1.5743499999999999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232</v>
      </c>
    </row>
    <row r="145" spans="1:65" s="13" customFormat="1">
      <c r="B145" s="161"/>
      <c r="D145" s="162" t="s">
        <v>220</v>
      </c>
      <c r="E145" s="163" t="s">
        <v>1</v>
      </c>
      <c r="F145" s="164" t="s">
        <v>2413</v>
      </c>
      <c r="H145" s="163" t="s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3" t="s">
        <v>220</v>
      </c>
      <c r="AU145" s="163" t="s">
        <v>80</v>
      </c>
      <c r="AV145" s="13" t="s">
        <v>78</v>
      </c>
      <c r="AW145" s="13" t="s">
        <v>27</v>
      </c>
      <c r="AX145" s="13" t="s">
        <v>71</v>
      </c>
      <c r="AY145" s="163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2414</v>
      </c>
      <c r="H146" s="171">
        <v>13.69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24.2" customHeight="1">
      <c r="A147" s="30"/>
      <c r="B147" s="147"/>
      <c r="C147" s="148" t="s">
        <v>246</v>
      </c>
      <c r="D147" s="148" t="s">
        <v>214</v>
      </c>
      <c r="E147" s="149" t="s">
        <v>235</v>
      </c>
      <c r="F147" s="150" t="s">
        <v>236</v>
      </c>
      <c r="G147" s="151" t="s">
        <v>237</v>
      </c>
      <c r="H147" s="152">
        <v>600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0.184</v>
      </c>
      <c r="P147" s="157">
        <f>O147*H147</f>
        <v>110.39999999999999</v>
      </c>
      <c r="Q147" s="157">
        <v>3.0000000000000001E-5</v>
      </c>
      <c r="R147" s="157">
        <f>Q147*H147</f>
        <v>1.8000000000000002E-2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238</v>
      </c>
    </row>
    <row r="148" spans="1:65" s="14" customFormat="1">
      <c r="B148" s="168"/>
      <c r="D148" s="162" t="s">
        <v>220</v>
      </c>
      <c r="E148" s="169" t="s">
        <v>1</v>
      </c>
      <c r="F148" s="170" t="s">
        <v>2415</v>
      </c>
      <c r="H148" s="171">
        <v>600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37.9" customHeight="1">
      <c r="A149" s="30"/>
      <c r="B149" s="147"/>
      <c r="C149" s="148" t="s">
        <v>252</v>
      </c>
      <c r="D149" s="148" t="s">
        <v>214</v>
      </c>
      <c r="E149" s="149" t="s">
        <v>241</v>
      </c>
      <c r="F149" s="150" t="s">
        <v>242</v>
      </c>
      <c r="G149" s="151" t="s">
        <v>243</v>
      </c>
      <c r="H149" s="152">
        <v>120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0</v>
      </c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244</v>
      </c>
    </row>
    <row r="150" spans="1:65" s="14" customFormat="1">
      <c r="B150" s="168"/>
      <c r="D150" s="162" t="s">
        <v>220</v>
      </c>
      <c r="E150" s="169" t="s">
        <v>1</v>
      </c>
      <c r="F150" s="170" t="s">
        <v>2416</v>
      </c>
      <c r="H150" s="171">
        <v>120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90" customHeight="1">
      <c r="A151" s="30"/>
      <c r="B151" s="147"/>
      <c r="C151" s="148" t="s">
        <v>257</v>
      </c>
      <c r="D151" s="148" t="s">
        <v>214</v>
      </c>
      <c r="E151" s="149" t="s">
        <v>253</v>
      </c>
      <c r="F151" s="150" t="s">
        <v>254</v>
      </c>
      <c r="G151" s="151" t="s">
        <v>249</v>
      </c>
      <c r="H151" s="152">
        <v>8.1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0.54700000000000004</v>
      </c>
      <c r="P151" s="157">
        <f>O151*H151</f>
        <v>4.4306999999999999</v>
      </c>
      <c r="Q151" s="157">
        <v>3.6900000000000002E-2</v>
      </c>
      <c r="R151" s="157">
        <f>Q151*H151</f>
        <v>0.29888999999999999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255</v>
      </c>
    </row>
    <row r="152" spans="1:65" s="14" customFormat="1">
      <c r="B152" s="168"/>
      <c r="D152" s="162" t="s">
        <v>220</v>
      </c>
      <c r="E152" s="169" t="s">
        <v>1</v>
      </c>
      <c r="F152" s="170" t="s">
        <v>2417</v>
      </c>
      <c r="H152" s="171">
        <v>8.1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24.2" customHeight="1">
      <c r="A153" s="30"/>
      <c r="B153" s="147"/>
      <c r="C153" s="148" t="s">
        <v>262</v>
      </c>
      <c r="D153" s="148" t="s">
        <v>214</v>
      </c>
      <c r="E153" s="149" t="s">
        <v>258</v>
      </c>
      <c r="F153" s="150" t="s">
        <v>259</v>
      </c>
      <c r="G153" s="151" t="s">
        <v>217</v>
      </c>
      <c r="H153" s="152">
        <v>285.39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1.9E-2</v>
      </c>
      <c r="P153" s="157">
        <f>O153*H153</f>
        <v>5.4224099999999993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2305</v>
      </c>
    </row>
    <row r="154" spans="1:65" s="14" customFormat="1">
      <c r="B154" s="168"/>
      <c r="D154" s="162" t="s">
        <v>220</v>
      </c>
      <c r="E154" s="169" t="s">
        <v>1</v>
      </c>
      <c r="F154" s="170" t="s">
        <v>2418</v>
      </c>
      <c r="H154" s="171">
        <v>153.09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2419</v>
      </c>
      <c r="H155" s="171">
        <v>132.30000000000001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5" customFormat="1">
      <c r="B156" s="175"/>
      <c r="D156" s="162" t="s">
        <v>220</v>
      </c>
      <c r="E156" s="176" t="s">
        <v>1</v>
      </c>
      <c r="F156" s="177" t="s">
        <v>233</v>
      </c>
      <c r="H156" s="178">
        <v>285.39</v>
      </c>
      <c r="L156" s="175"/>
      <c r="M156" s="179"/>
      <c r="N156" s="180"/>
      <c r="O156" s="180"/>
      <c r="P156" s="180"/>
      <c r="Q156" s="180"/>
      <c r="R156" s="180"/>
      <c r="S156" s="180"/>
      <c r="T156" s="181"/>
      <c r="AT156" s="176" t="s">
        <v>220</v>
      </c>
      <c r="AU156" s="176" t="s">
        <v>80</v>
      </c>
      <c r="AV156" s="15" t="s">
        <v>218</v>
      </c>
      <c r="AW156" s="15" t="s">
        <v>27</v>
      </c>
      <c r="AX156" s="15" t="s">
        <v>78</v>
      </c>
      <c r="AY156" s="176" t="s">
        <v>212</v>
      </c>
    </row>
    <row r="157" spans="1:65" s="2" customFormat="1" ht="44.25" customHeight="1">
      <c r="A157" s="30"/>
      <c r="B157" s="147"/>
      <c r="C157" s="148" t="s">
        <v>269</v>
      </c>
      <c r="D157" s="148" t="s">
        <v>214</v>
      </c>
      <c r="E157" s="149" t="s">
        <v>1958</v>
      </c>
      <c r="F157" s="150" t="s">
        <v>1959</v>
      </c>
      <c r="G157" s="151" t="s">
        <v>265</v>
      </c>
      <c r="H157" s="152">
        <v>162.71299999999999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0.21299999999999999</v>
      </c>
      <c r="P157" s="157">
        <f>O157*H157</f>
        <v>34.657868999999998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1960</v>
      </c>
    </row>
    <row r="158" spans="1:65" s="13" customFormat="1">
      <c r="B158" s="161"/>
      <c r="D158" s="162" t="s">
        <v>220</v>
      </c>
      <c r="E158" s="163" t="s">
        <v>1</v>
      </c>
      <c r="F158" s="164" t="s">
        <v>1822</v>
      </c>
      <c r="H158" s="163" t="s">
        <v>1</v>
      </c>
      <c r="L158" s="161"/>
      <c r="M158" s="165"/>
      <c r="N158" s="166"/>
      <c r="O158" s="166"/>
      <c r="P158" s="166"/>
      <c r="Q158" s="166"/>
      <c r="R158" s="166"/>
      <c r="S158" s="166"/>
      <c r="T158" s="167"/>
      <c r="AT158" s="163" t="s">
        <v>220</v>
      </c>
      <c r="AU158" s="163" t="s">
        <v>80</v>
      </c>
      <c r="AV158" s="13" t="s">
        <v>78</v>
      </c>
      <c r="AW158" s="13" t="s">
        <v>27</v>
      </c>
      <c r="AX158" s="13" t="s">
        <v>71</v>
      </c>
      <c r="AY158" s="163" t="s">
        <v>212</v>
      </c>
    </row>
    <row r="159" spans="1:65" s="14" customFormat="1">
      <c r="B159" s="168"/>
      <c r="D159" s="162" t="s">
        <v>220</v>
      </c>
      <c r="E159" s="169" t="s">
        <v>1</v>
      </c>
      <c r="F159" s="170" t="s">
        <v>2420</v>
      </c>
      <c r="H159" s="171">
        <v>162.71299999999999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78</v>
      </c>
      <c r="AY159" s="169" t="s">
        <v>212</v>
      </c>
    </row>
    <row r="160" spans="1:65" s="2" customFormat="1" ht="44.25" customHeight="1">
      <c r="A160" s="30"/>
      <c r="B160" s="147"/>
      <c r="C160" s="148" t="s">
        <v>8</v>
      </c>
      <c r="D160" s="148" t="s">
        <v>214</v>
      </c>
      <c r="E160" s="149" t="s">
        <v>1964</v>
      </c>
      <c r="F160" s="150" t="s">
        <v>1965</v>
      </c>
      <c r="G160" s="151" t="s">
        <v>265</v>
      </c>
      <c r="H160" s="152">
        <v>54.238</v>
      </c>
      <c r="I160" s="153"/>
      <c r="J160" s="153">
        <f>ROUND(I160*H160,2)</f>
        <v>0</v>
      </c>
      <c r="K160" s="154"/>
      <c r="L160" s="31"/>
      <c r="M160" s="155" t="s">
        <v>1</v>
      </c>
      <c r="N160" s="156" t="s">
        <v>36</v>
      </c>
      <c r="O160" s="157">
        <v>4.8440000000000003</v>
      </c>
      <c r="P160" s="157">
        <f>O160*H160</f>
        <v>262.72887200000002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218</v>
      </c>
      <c r="AT160" s="159" t="s">
        <v>214</v>
      </c>
      <c r="AU160" s="159" t="s">
        <v>80</v>
      </c>
      <c r="AY160" s="18" t="s">
        <v>212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78</v>
      </c>
      <c r="BK160" s="160">
        <f>ROUND(I160*H160,2)</f>
        <v>0</v>
      </c>
      <c r="BL160" s="18" t="s">
        <v>218</v>
      </c>
      <c r="BM160" s="159" t="s">
        <v>1966</v>
      </c>
    </row>
    <row r="161" spans="1:65" s="14" customFormat="1">
      <c r="B161" s="168"/>
      <c r="D161" s="162" t="s">
        <v>220</v>
      </c>
      <c r="E161" s="169" t="s">
        <v>1</v>
      </c>
      <c r="F161" s="170" t="s">
        <v>2421</v>
      </c>
      <c r="H161" s="171">
        <v>54.238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44.25" customHeight="1">
      <c r="A162" s="30"/>
      <c r="B162" s="147"/>
      <c r="C162" s="148" t="s">
        <v>279</v>
      </c>
      <c r="D162" s="148" t="s">
        <v>214</v>
      </c>
      <c r="E162" s="149" t="s">
        <v>1968</v>
      </c>
      <c r="F162" s="150" t="s">
        <v>1969</v>
      </c>
      <c r="G162" s="151" t="s">
        <v>265</v>
      </c>
      <c r="H162" s="152">
        <v>162.71299999999999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0.38</v>
      </c>
      <c r="P162" s="157">
        <f>O162*H162</f>
        <v>61.830939999999998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1970</v>
      </c>
    </row>
    <row r="163" spans="1:65" s="13" customFormat="1">
      <c r="B163" s="161"/>
      <c r="D163" s="162" t="s">
        <v>220</v>
      </c>
      <c r="E163" s="163" t="s">
        <v>1</v>
      </c>
      <c r="F163" s="164" t="s">
        <v>1824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2420</v>
      </c>
      <c r="H164" s="171">
        <v>162.71299999999999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44.25" customHeight="1">
      <c r="A165" s="30"/>
      <c r="B165" s="147"/>
      <c r="C165" s="148" t="s">
        <v>283</v>
      </c>
      <c r="D165" s="148" t="s">
        <v>214</v>
      </c>
      <c r="E165" s="149" t="s">
        <v>1971</v>
      </c>
      <c r="F165" s="150" t="s">
        <v>1972</v>
      </c>
      <c r="G165" s="151" t="s">
        <v>265</v>
      </c>
      <c r="H165" s="152">
        <v>162.71299999999999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0.52200000000000002</v>
      </c>
      <c r="P165" s="157">
        <f>O165*H165</f>
        <v>84.936186000000006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1973</v>
      </c>
    </row>
    <row r="166" spans="1:65" s="13" customFormat="1">
      <c r="B166" s="161"/>
      <c r="D166" s="162" t="s">
        <v>220</v>
      </c>
      <c r="E166" s="163" t="s">
        <v>1</v>
      </c>
      <c r="F166" s="164" t="s">
        <v>1830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2420</v>
      </c>
      <c r="H167" s="171">
        <v>162.71299999999999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44.25" customHeight="1">
      <c r="A168" s="30"/>
      <c r="B168" s="147"/>
      <c r="C168" s="148" t="s">
        <v>289</v>
      </c>
      <c r="D168" s="148" t="s">
        <v>214</v>
      </c>
      <c r="E168" s="149" t="s">
        <v>1974</v>
      </c>
      <c r="F168" s="150" t="s">
        <v>1975</v>
      </c>
      <c r="G168" s="151" t="s">
        <v>265</v>
      </c>
      <c r="H168" s="152">
        <v>54.238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0.89600000000000002</v>
      </c>
      <c r="P168" s="157">
        <f>O168*H168</f>
        <v>48.597248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2310</v>
      </c>
    </row>
    <row r="169" spans="1:65" s="13" customFormat="1">
      <c r="B169" s="161"/>
      <c r="D169" s="162" t="s">
        <v>220</v>
      </c>
      <c r="E169" s="163" t="s">
        <v>1</v>
      </c>
      <c r="F169" s="164" t="s">
        <v>1832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2422</v>
      </c>
      <c r="H170" s="171">
        <v>54.238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55.5" customHeight="1">
      <c r="A171" s="30"/>
      <c r="B171" s="147"/>
      <c r="C171" s="148" t="s">
        <v>294</v>
      </c>
      <c r="D171" s="148" t="s">
        <v>214</v>
      </c>
      <c r="E171" s="149" t="s">
        <v>1819</v>
      </c>
      <c r="F171" s="150" t="s">
        <v>1820</v>
      </c>
      <c r="G171" s="151" t="s">
        <v>265</v>
      </c>
      <c r="H171" s="152">
        <v>54.432000000000002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0.23400000000000001</v>
      </c>
      <c r="P171" s="157">
        <f>O171*H171</f>
        <v>12.737088000000002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2312</v>
      </c>
    </row>
    <row r="172" spans="1:65" s="13" customFormat="1">
      <c r="B172" s="161"/>
      <c r="D172" s="162" t="s">
        <v>220</v>
      </c>
      <c r="E172" s="163" t="s">
        <v>1</v>
      </c>
      <c r="F172" s="164" t="s">
        <v>1822</v>
      </c>
      <c r="H172" s="163" t="s">
        <v>1</v>
      </c>
      <c r="L172" s="161"/>
      <c r="M172" s="165"/>
      <c r="N172" s="166"/>
      <c r="O172" s="166"/>
      <c r="P172" s="166"/>
      <c r="Q172" s="166"/>
      <c r="R172" s="166"/>
      <c r="S172" s="166"/>
      <c r="T172" s="167"/>
      <c r="AT172" s="163" t="s">
        <v>220</v>
      </c>
      <c r="AU172" s="163" t="s">
        <v>80</v>
      </c>
      <c r="AV172" s="13" t="s">
        <v>78</v>
      </c>
      <c r="AW172" s="13" t="s">
        <v>27</v>
      </c>
      <c r="AX172" s="13" t="s">
        <v>71</v>
      </c>
      <c r="AY172" s="163" t="s">
        <v>212</v>
      </c>
    </row>
    <row r="173" spans="1:65" s="14" customFormat="1">
      <c r="B173" s="168"/>
      <c r="D173" s="162" t="s">
        <v>220</v>
      </c>
      <c r="E173" s="169" t="s">
        <v>1</v>
      </c>
      <c r="F173" s="170" t="s">
        <v>2423</v>
      </c>
      <c r="H173" s="171">
        <v>54.432000000000002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78</v>
      </c>
      <c r="AY173" s="169" t="s">
        <v>212</v>
      </c>
    </row>
    <row r="174" spans="1:65" s="2" customFormat="1" ht="55.5" customHeight="1">
      <c r="A174" s="30"/>
      <c r="B174" s="147"/>
      <c r="C174" s="148" t="s">
        <v>298</v>
      </c>
      <c r="D174" s="148" t="s">
        <v>214</v>
      </c>
      <c r="E174" s="149" t="s">
        <v>263</v>
      </c>
      <c r="F174" s="150" t="s">
        <v>264</v>
      </c>
      <c r="G174" s="151" t="s">
        <v>265</v>
      </c>
      <c r="H174" s="152">
        <v>54.432000000000002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0.36199999999999999</v>
      </c>
      <c r="P174" s="157">
        <f>O174*H174</f>
        <v>19.704384000000001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2314</v>
      </c>
    </row>
    <row r="175" spans="1:65" s="13" customFormat="1">
      <c r="B175" s="161"/>
      <c r="D175" s="162" t="s">
        <v>220</v>
      </c>
      <c r="E175" s="163" t="s">
        <v>1</v>
      </c>
      <c r="F175" s="164" t="s">
        <v>1824</v>
      </c>
      <c r="H175" s="163" t="s">
        <v>1</v>
      </c>
      <c r="L175" s="161"/>
      <c r="M175" s="165"/>
      <c r="N175" s="166"/>
      <c r="O175" s="166"/>
      <c r="P175" s="166"/>
      <c r="Q175" s="166"/>
      <c r="R175" s="166"/>
      <c r="S175" s="166"/>
      <c r="T175" s="167"/>
      <c r="AT175" s="163" t="s">
        <v>220</v>
      </c>
      <c r="AU175" s="163" t="s">
        <v>80</v>
      </c>
      <c r="AV175" s="13" t="s">
        <v>78</v>
      </c>
      <c r="AW175" s="13" t="s">
        <v>27</v>
      </c>
      <c r="AX175" s="13" t="s">
        <v>71</v>
      </c>
      <c r="AY175" s="163" t="s">
        <v>212</v>
      </c>
    </row>
    <row r="176" spans="1:65" s="14" customFormat="1">
      <c r="B176" s="168"/>
      <c r="D176" s="162" t="s">
        <v>220</v>
      </c>
      <c r="E176" s="169" t="s">
        <v>1</v>
      </c>
      <c r="F176" s="170" t="s">
        <v>2423</v>
      </c>
      <c r="H176" s="171">
        <v>54.432000000000002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55.5" customHeight="1">
      <c r="A177" s="30"/>
      <c r="B177" s="147"/>
      <c r="C177" s="148" t="s">
        <v>304</v>
      </c>
      <c r="D177" s="148" t="s">
        <v>214</v>
      </c>
      <c r="E177" s="149" t="s">
        <v>1421</v>
      </c>
      <c r="F177" s="150" t="s">
        <v>1422</v>
      </c>
      <c r="G177" s="151" t="s">
        <v>265</v>
      </c>
      <c r="H177" s="152">
        <v>54.432000000000002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0.505</v>
      </c>
      <c r="P177" s="157">
        <f>O177*H177</f>
        <v>27.488160000000001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2315</v>
      </c>
    </row>
    <row r="178" spans="1:65" s="13" customFormat="1">
      <c r="B178" s="161"/>
      <c r="D178" s="162" t="s">
        <v>220</v>
      </c>
      <c r="E178" s="163" t="s">
        <v>1</v>
      </c>
      <c r="F178" s="164" t="s">
        <v>1830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2423</v>
      </c>
      <c r="H179" s="171">
        <v>54.432000000000002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78</v>
      </c>
      <c r="AY179" s="169" t="s">
        <v>212</v>
      </c>
    </row>
    <row r="180" spans="1:65" s="2" customFormat="1" ht="55.5" customHeight="1">
      <c r="A180" s="30"/>
      <c r="B180" s="147"/>
      <c r="C180" s="148" t="s">
        <v>310</v>
      </c>
      <c r="D180" s="148" t="s">
        <v>214</v>
      </c>
      <c r="E180" s="149" t="s">
        <v>1426</v>
      </c>
      <c r="F180" s="150" t="s">
        <v>1427</v>
      </c>
      <c r="G180" s="151" t="s">
        <v>265</v>
      </c>
      <c r="H180" s="152">
        <v>18.143999999999998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0.59099999999999997</v>
      </c>
      <c r="P180" s="157">
        <f>O180*H180</f>
        <v>10.723103999999999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2316</v>
      </c>
    </row>
    <row r="181" spans="1:65" s="13" customFormat="1">
      <c r="B181" s="161"/>
      <c r="D181" s="162" t="s">
        <v>220</v>
      </c>
      <c r="E181" s="163" t="s">
        <v>1</v>
      </c>
      <c r="F181" s="164" t="s">
        <v>1832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2424</v>
      </c>
      <c r="H182" s="171">
        <v>18.143999999999998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318</v>
      </c>
      <c r="D183" s="148" t="s">
        <v>214</v>
      </c>
      <c r="E183" s="149" t="s">
        <v>270</v>
      </c>
      <c r="F183" s="150" t="s">
        <v>271</v>
      </c>
      <c r="G183" s="151" t="s">
        <v>265</v>
      </c>
      <c r="H183" s="152">
        <v>43.74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1.7629999999999999</v>
      </c>
      <c r="P183" s="157">
        <f>O183*H183</f>
        <v>77.113619999999997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272</v>
      </c>
    </row>
    <row r="184" spans="1:65" s="14" customFormat="1">
      <c r="B184" s="168"/>
      <c r="D184" s="162" t="s">
        <v>220</v>
      </c>
      <c r="E184" s="169" t="s">
        <v>1</v>
      </c>
      <c r="F184" s="170" t="s">
        <v>2425</v>
      </c>
      <c r="H184" s="171">
        <v>43.74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24.2" customHeight="1">
      <c r="A185" s="30"/>
      <c r="B185" s="147"/>
      <c r="C185" s="148" t="s">
        <v>7</v>
      </c>
      <c r="D185" s="148" t="s">
        <v>214</v>
      </c>
      <c r="E185" s="149" t="s">
        <v>2319</v>
      </c>
      <c r="F185" s="150" t="s">
        <v>2320</v>
      </c>
      <c r="G185" s="151" t="s">
        <v>217</v>
      </c>
      <c r="H185" s="152">
        <v>803.52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0.32300000000000001</v>
      </c>
      <c r="P185" s="157">
        <f>O185*H185</f>
        <v>259.53696000000002</v>
      </c>
      <c r="Q185" s="157">
        <v>1.49E-3</v>
      </c>
      <c r="R185" s="157">
        <f>Q185*H185</f>
        <v>1.1972448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2321</v>
      </c>
    </row>
    <row r="186" spans="1:65" s="14" customFormat="1">
      <c r="B186" s="168"/>
      <c r="D186" s="162" t="s">
        <v>220</v>
      </c>
      <c r="E186" s="169" t="s">
        <v>1</v>
      </c>
      <c r="F186" s="170" t="s">
        <v>2426</v>
      </c>
      <c r="H186" s="171">
        <v>803.52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2" customFormat="1" ht="44.25" customHeight="1">
      <c r="A187" s="30"/>
      <c r="B187" s="147"/>
      <c r="C187" s="148" t="s">
        <v>327</v>
      </c>
      <c r="D187" s="148" t="s">
        <v>214</v>
      </c>
      <c r="E187" s="149" t="s">
        <v>2323</v>
      </c>
      <c r="F187" s="150" t="s">
        <v>2324</v>
      </c>
      <c r="G187" s="151" t="s">
        <v>217</v>
      </c>
      <c r="H187" s="152">
        <v>803.52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0.17100000000000001</v>
      </c>
      <c r="P187" s="157">
        <f>O187*H187</f>
        <v>137.40192000000002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2325</v>
      </c>
    </row>
    <row r="188" spans="1:65" s="2" customFormat="1" ht="33" customHeight="1">
      <c r="A188" s="30"/>
      <c r="B188" s="147"/>
      <c r="C188" s="148" t="s">
        <v>331</v>
      </c>
      <c r="D188" s="148" t="s">
        <v>214</v>
      </c>
      <c r="E188" s="149" t="s">
        <v>2326</v>
      </c>
      <c r="F188" s="150" t="s">
        <v>2327</v>
      </c>
      <c r="G188" s="151" t="s">
        <v>265</v>
      </c>
      <c r="H188" s="152">
        <v>542.37599999999998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0.16400000000000001</v>
      </c>
      <c r="P188" s="157">
        <f>O188*H188</f>
        <v>88.949663999999999</v>
      </c>
      <c r="Q188" s="157">
        <v>1.3600000000000001E-3</v>
      </c>
      <c r="R188" s="157">
        <f>Q188*H188</f>
        <v>0.73763136000000007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2328</v>
      </c>
    </row>
    <row r="189" spans="1:65" s="14" customFormat="1">
      <c r="B189" s="168"/>
      <c r="D189" s="162" t="s">
        <v>220</v>
      </c>
      <c r="E189" s="169" t="s">
        <v>1</v>
      </c>
      <c r="F189" s="170" t="s">
        <v>2427</v>
      </c>
      <c r="H189" s="171">
        <v>542.37599999999998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37.9" customHeight="1">
      <c r="A190" s="30"/>
      <c r="B190" s="147"/>
      <c r="C190" s="148" t="s">
        <v>335</v>
      </c>
      <c r="D190" s="148" t="s">
        <v>214</v>
      </c>
      <c r="E190" s="149" t="s">
        <v>2330</v>
      </c>
      <c r="F190" s="150" t="s">
        <v>2331</v>
      </c>
      <c r="G190" s="151" t="s">
        <v>265</v>
      </c>
      <c r="H190" s="152">
        <v>542.37599999999998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4.8000000000000001E-2</v>
      </c>
      <c r="P190" s="157">
        <f>O190*H190</f>
        <v>26.034047999999999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2332</v>
      </c>
    </row>
    <row r="191" spans="1:65" s="2" customFormat="1" ht="37.9" customHeight="1">
      <c r="A191" s="30"/>
      <c r="B191" s="147"/>
      <c r="C191" s="148" t="s">
        <v>342</v>
      </c>
      <c r="D191" s="148" t="s">
        <v>214</v>
      </c>
      <c r="E191" s="149" t="s">
        <v>1987</v>
      </c>
      <c r="F191" s="150" t="s">
        <v>1988</v>
      </c>
      <c r="G191" s="151" t="s">
        <v>217</v>
      </c>
      <c r="H191" s="152">
        <v>345.6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0.10299999999999999</v>
      </c>
      <c r="P191" s="157">
        <f>O191*H191</f>
        <v>35.596800000000002</v>
      </c>
      <c r="Q191" s="157">
        <v>6.2E-4</v>
      </c>
      <c r="R191" s="157">
        <f>Q191*H191</f>
        <v>0.21427200000000002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1989</v>
      </c>
    </row>
    <row r="192" spans="1:65" s="14" customFormat="1">
      <c r="B192" s="168"/>
      <c r="D192" s="162" t="s">
        <v>220</v>
      </c>
      <c r="E192" s="169" t="s">
        <v>1</v>
      </c>
      <c r="F192" s="170" t="s">
        <v>2428</v>
      </c>
      <c r="H192" s="171">
        <v>345.6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37.9" customHeight="1">
      <c r="A193" s="30"/>
      <c r="B193" s="147"/>
      <c r="C193" s="148" t="s">
        <v>347</v>
      </c>
      <c r="D193" s="148" t="s">
        <v>214</v>
      </c>
      <c r="E193" s="149" t="s">
        <v>1991</v>
      </c>
      <c r="F193" s="150" t="s">
        <v>1992</v>
      </c>
      <c r="G193" s="151" t="s">
        <v>217</v>
      </c>
      <c r="H193" s="152">
        <v>345.6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0.10100000000000001</v>
      </c>
      <c r="P193" s="157">
        <f>O193*H193</f>
        <v>34.905600000000007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1993</v>
      </c>
    </row>
    <row r="194" spans="1:65" s="2" customFormat="1" ht="62.65" customHeight="1">
      <c r="A194" s="30"/>
      <c r="B194" s="147"/>
      <c r="C194" s="148" t="s">
        <v>351</v>
      </c>
      <c r="D194" s="148" t="s">
        <v>214</v>
      </c>
      <c r="E194" s="149" t="s">
        <v>284</v>
      </c>
      <c r="F194" s="150" t="s">
        <v>285</v>
      </c>
      <c r="G194" s="151" t="s">
        <v>265</v>
      </c>
      <c r="H194" s="152">
        <v>111.429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8.6999999999999994E-2</v>
      </c>
      <c r="P194" s="157">
        <f>O194*H194</f>
        <v>9.6943229999999989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1836</v>
      </c>
    </row>
    <row r="195" spans="1:65" s="14" customFormat="1">
      <c r="B195" s="168"/>
      <c r="D195" s="162" t="s">
        <v>220</v>
      </c>
      <c r="E195" s="169" t="s">
        <v>1</v>
      </c>
      <c r="F195" s="170" t="s">
        <v>2429</v>
      </c>
      <c r="H195" s="171">
        <v>111.429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66.75" customHeight="1">
      <c r="A196" s="30"/>
      <c r="B196" s="147"/>
      <c r="C196" s="148" t="s">
        <v>356</v>
      </c>
      <c r="D196" s="148" t="s">
        <v>214</v>
      </c>
      <c r="E196" s="149" t="s">
        <v>290</v>
      </c>
      <c r="F196" s="150" t="s">
        <v>291</v>
      </c>
      <c r="G196" s="151" t="s">
        <v>265</v>
      </c>
      <c r="H196" s="152">
        <v>1114.29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5.0000000000000001E-3</v>
      </c>
      <c r="P196" s="157">
        <f>O196*H196</f>
        <v>5.5714499999999996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2118</v>
      </c>
    </row>
    <row r="197" spans="1:65" s="14" customFormat="1">
      <c r="B197" s="168"/>
      <c r="D197" s="162" t="s">
        <v>220</v>
      </c>
      <c r="F197" s="170" t="s">
        <v>2430</v>
      </c>
      <c r="H197" s="171">
        <v>1114.29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62.65" customHeight="1">
      <c r="A198" s="30"/>
      <c r="B198" s="147"/>
      <c r="C198" s="148" t="s">
        <v>361</v>
      </c>
      <c r="D198" s="148" t="s">
        <v>214</v>
      </c>
      <c r="E198" s="149" t="s">
        <v>1263</v>
      </c>
      <c r="F198" s="150" t="s">
        <v>1264</v>
      </c>
      <c r="G198" s="151" t="s">
        <v>265</v>
      </c>
      <c r="H198" s="152">
        <v>777.66899999999998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9.9000000000000005E-2</v>
      </c>
      <c r="P198" s="157">
        <f>O198*H198</f>
        <v>76.989231000000004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1844</v>
      </c>
    </row>
    <row r="199" spans="1:65" s="14" customFormat="1">
      <c r="B199" s="168"/>
      <c r="D199" s="162" t="s">
        <v>220</v>
      </c>
      <c r="E199" s="169" t="s">
        <v>1</v>
      </c>
      <c r="F199" s="170" t="s">
        <v>2431</v>
      </c>
      <c r="H199" s="171">
        <v>777.66899999999998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66.75" customHeight="1">
      <c r="A200" s="30"/>
      <c r="B200" s="147"/>
      <c r="C200" s="148" t="s">
        <v>366</v>
      </c>
      <c r="D200" s="148" t="s">
        <v>214</v>
      </c>
      <c r="E200" s="149" t="s">
        <v>1266</v>
      </c>
      <c r="F200" s="150" t="s">
        <v>1267</v>
      </c>
      <c r="G200" s="151" t="s">
        <v>265</v>
      </c>
      <c r="H200" s="152">
        <v>7776.69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6.0000000000000001E-3</v>
      </c>
      <c r="P200" s="157">
        <f>O200*H200</f>
        <v>46.660139999999998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1846</v>
      </c>
    </row>
    <row r="201" spans="1:65" s="14" customFormat="1">
      <c r="B201" s="168"/>
      <c r="D201" s="162" t="s">
        <v>220</v>
      </c>
      <c r="F201" s="170" t="s">
        <v>2432</v>
      </c>
      <c r="H201" s="171">
        <v>7776.69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3</v>
      </c>
      <c r="AX201" s="14" t="s">
        <v>78</v>
      </c>
      <c r="AY201" s="169" t="s">
        <v>212</v>
      </c>
    </row>
    <row r="202" spans="1:65" s="2" customFormat="1" ht="37.9" customHeight="1">
      <c r="A202" s="30"/>
      <c r="B202" s="147"/>
      <c r="C202" s="148" t="s">
        <v>370</v>
      </c>
      <c r="D202" s="148" t="s">
        <v>214</v>
      </c>
      <c r="E202" s="149" t="s">
        <v>295</v>
      </c>
      <c r="F202" s="150" t="s">
        <v>296</v>
      </c>
      <c r="G202" s="151" t="s">
        <v>265</v>
      </c>
      <c r="H202" s="152">
        <v>778.05499999999995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8.9999999999999993E-3</v>
      </c>
      <c r="P202" s="157">
        <f>O202*H202</f>
        <v>7.0024949999999988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297</v>
      </c>
    </row>
    <row r="203" spans="1:65" s="2" customFormat="1" ht="55.5" customHeight="1">
      <c r="A203" s="30"/>
      <c r="B203" s="147"/>
      <c r="C203" s="148" t="s">
        <v>374</v>
      </c>
      <c r="D203" s="148" t="s">
        <v>214</v>
      </c>
      <c r="E203" s="149" t="s">
        <v>299</v>
      </c>
      <c r="F203" s="150" t="s">
        <v>300</v>
      </c>
      <c r="G203" s="151" t="s">
        <v>301</v>
      </c>
      <c r="H203" s="152">
        <v>1595.0129999999999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</v>
      </c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302</v>
      </c>
    </row>
    <row r="204" spans="1:65" s="14" customFormat="1">
      <c r="B204" s="168"/>
      <c r="D204" s="162" t="s">
        <v>220</v>
      </c>
      <c r="F204" s="170" t="s">
        <v>2433</v>
      </c>
      <c r="H204" s="171">
        <v>1595.0129999999999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378</v>
      </c>
      <c r="D205" s="148" t="s">
        <v>214</v>
      </c>
      <c r="E205" s="149" t="s">
        <v>305</v>
      </c>
      <c r="F205" s="150" t="s">
        <v>306</v>
      </c>
      <c r="G205" s="151" t="s">
        <v>265</v>
      </c>
      <c r="H205" s="152">
        <v>567.76199999999994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0.32800000000000001</v>
      </c>
      <c r="P205" s="157">
        <f>O205*H205</f>
        <v>186.22593599999999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307</v>
      </c>
    </row>
    <row r="206" spans="1:65" s="13" customFormat="1">
      <c r="B206" s="161"/>
      <c r="D206" s="162" t="s">
        <v>220</v>
      </c>
      <c r="E206" s="163" t="s">
        <v>1</v>
      </c>
      <c r="F206" s="164" t="s">
        <v>2338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1:65" s="14" customFormat="1">
      <c r="B207" s="168"/>
      <c r="D207" s="162" t="s">
        <v>220</v>
      </c>
      <c r="E207" s="169" t="s">
        <v>1</v>
      </c>
      <c r="F207" s="170" t="s">
        <v>2434</v>
      </c>
      <c r="H207" s="171">
        <v>567.76199999999994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16.5" customHeight="1">
      <c r="A208" s="30"/>
      <c r="B208" s="147"/>
      <c r="C208" s="182" t="s">
        <v>383</v>
      </c>
      <c r="D208" s="182" t="s">
        <v>311</v>
      </c>
      <c r="E208" s="183" t="s">
        <v>312</v>
      </c>
      <c r="F208" s="184" t="s">
        <v>313</v>
      </c>
      <c r="G208" s="185" t="s">
        <v>301</v>
      </c>
      <c r="H208" s="186">
        <v>948.16200000000003</v>
      </c>
      <c r="I208" s="187"/>
      <c r="J208" s="187">
        <f>ROUND(I208*H208,2)</f>
        <v>0</v>
      </c>
      <c r="K208" s="188"/>
      <c r="L208" s="189"/>
      <c r="M208" s="190" t="s">
        <v>1</v>
      </c>
      <c r="N208" s="191" t="s">
        <v>36</v>
      </c>
      <c r="O208" s="157">
        <v>0</v>
      </c>
      <c r="P208" s="157">
        <f>O208*H208</f>
        <v>0</v>
      </c>
      <c r="Q208" s="157">
        <v>1</v>
      </c>
      <c r="R208" s="157">
        <f>Q208*H208</f>
        <v>948.16200000000003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252</v>
      </c>
      <c r="AT208" s="159" t="s">
        <v>311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314</v>
      </c>
    </row>
    <row r="209" spans="1:65" s="14" customFormat="1">
      <c r="B209" s="168"/>
      <c r="D209" s="162" t="s">
        <v>220</v>
      </c>
      <c r="F209" s="170" t="s">
        <v>2435</v>
      </c>
      <c r="H209" s="171">
        <v>948.16200000000003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3</v>
      </c>
      <c r="AX209" s="14" t="s">
        <v>78</v>
      </c>
      <c r="AY209" s="169" t="s">
        <v>212</v>
      </c>
    </row>
    <row r="210" spans="1:65" s="2" customFormat="1" ht="66.75" customHeight="1">
      <c r="A210" s="30"/>
      <c r="B210" s="147"/>
      <c r="C210" s="148" t="s">
        <v>388</v>
      </c>
      <c r="D210" s="148" t="s">
        <v>214</v>
      </c>
      <c r="E210" s="149" t="s">
        <v>319</v>
      </c>
      <c r="F210" s="150" t="s">
        <v>320</v>
      </c>
      <c r="G210" s="151" t="s">
        <v>265</v>
      </c>
      <c r="H210" s="152">
        <v>60.48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0.435</v>
      </c>
      <c r="P210" s="157">
        <f>O210*H210</f>
        <v>26.308799999999998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2340</v>
      </c>
    </row>
    <row r="211" spans="1:65" s="14" customFormat="1">
      <c r="B211" s="168"/>
      <c r="D211" s="162" t="s">
        <v>220</v>
      </c>
      <c r="E211" s="169" t="s">
        <v>1</v>
      </c>
      <c r="F211" s="170" t="s">
        <v>2436</v>
      </c>
      <c r="H211" s="171">
        <v>60.48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16.5" customHeight="1">
      <c r="A212" s="30"/>
      <c r="B212" s="147"/>
      <c r="C212" s="182" t="s">
        <v>392</v>
      </c>
      <c r="D212" s="182" t="s">
        <v>311</v>
      </c>
      <c r="E212" s="183" t="s">
        <v>323</v>
      </c>
      <c r="F212" s="184" t="s">
        <v>324</v>
      </c>
      <c r="G212" s="185" t="s">
        <v>301</v>
      </c>
      <c r="H212" s="186">
        <v>120.96</v>
      </c>
      <c r="I212" s="187"/>
      <c r="J212" s="187">
        <f>ROUND(I212*H212,2)</f>
        <v>0</v>
      </c>
      <c r="K212" s="188"/>
      <c r="L212" s="189"/>
      <c r="M212" s="190" t="s">
        <v>1</v>
      </c>
      <c r="N212" s="191" t="s">
        <v>36</v>
      </c>
      <c r="O212" s="157">
        <v>0</v>
      </c>
      <c r="P212" s="157">
        <f>O212*H212</f>
        <v>0</v>
      </c>
      <c r="Q212" s="157">
        <v>1</v>
      </c>
      <c r="R212" s="157">
        <f>Q212*H212</f>
        <v>120.96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252</v>
      </c>
      <c r="AT212" s="159" t="s">
        <v>311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2341</v>
      </c>
    </row>
    <row r="213" spans="1:65" s="14" customFormat="1">
      <c r="B213" s="168"/>
      <c r="D213" s="162" t="s">
        <v>220</v>
      </c>
      <c r="F213" s="170" t="s">
        <v>2437</v>
      </c>
      <c r="H213" s="171">
        <v>120.96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3</v>
      </c>
      <c r="AX213" s="14" t="s">
        <v>78</v>
      </c>
      <c r="AY213" s="169" t="s">
        <v>212</v>
      </c>
    </row>
    <row r="214" spans="1:65" s="2" customFormat="1" ht="37.9" customHeight="1">
      <c r="A214" s="30"/>
      <c r="B214" s="147"/>
      <c r="C214" s="148" t="s">
        <v>396</v>
      </c>
      <c r="D214" s="148" t="s">
        <v>214</v>
      </c>
      <c r="E214" s="149" t="s">
        <v>328</v>
      </c>
      <c r="F214" s="150" t="s">
        <v>329</v>
      </c>
      <c r="G214" s="151" t="s">
        <v>217</v>
      </c>
      <c r="H214" s="152">
        <v>285.39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1.2E-2</v>
      </c>
      <c r="P214" s="157">
        <f>O214*H214</f>
        <v>3.4246799999999999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2343</v>
      </c>
    </row>
    <row r="215" spans="1:65" s="14" customFormat="1">
      <c r="B215" s="168"/>
      <c r="D215" s="162" t="s">
        <v>220</v>
      </c>
      <c r="E215" s="169" t="s">
        <v>1</v>
      </c>
      <c r="F215" s="170" t="s">
        <v>2418</v>
      </c>
      <c r="H215" s="171">
        <v>153.09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>
      <c r="B216" s="168"/>
      <c r="D216" s="162" t="s">
        <v>220</v>
      </c>
      <c r="E216" s="169" t="s">
        <v>1</v>
      </c>
      <c r="F216" s="170" t="s">
        <v>2419</v>
      </c>
      <c r="H216" s="171">
        <v>132.30000000000001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>
      <c r="B217" s="175"/>
      <c r="D217" s="162" t="s">
        <v>220</v>
      </c>
      <c r="E217" s="176" t="s">
        <v>1</v>
      </c>
      <c r="F217" s="177" t="s">
        <v>233</v>
      </c>
      <c r="H217" s="178">
        <v>285.39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16.5" customHeight="1">
      <c r="A218" s="30"/>
      <c r="B218" s="147"/>
      <c r="C218" s="148" t="s">
        <v>400</v>
      </c>
      <c r="D218" s="148" t="s">
        <v>214</v>
      </c>
      <c r="E218" s="149" t="s">
        <v>332</v>
      </c>
      <c r="F218" s="150" t="s">
        <v>333</v>
      </c>
      <c r="G218" s="151" t="s">
        <v>217</v>
      </c>
      <c r="H218" s="152">
        <v>285.39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1.2E-2</v>
      </c>
      <c r="P218" s="157">
        <f>O218*H218</f>
        <v>3.4246799999999999</v>
      </c>
      <c r="Q218" s="157">
        <v>1.2700000000000001E-3</v>
      </c>
      <c r="R218" s="157">
        <f>Q218*H218</f>
        <v>0.36244530000000003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2344</v>
      </c>
    </row>
    <row r="219" spans="1:65" s="2" customFormat="1" ht="16.5" customHeight="1">
      <c r="A219" s="30"/>
      <c r="B219" s="147"/>
      <c r="C219" s="182" t="s">
        <v>404</v>
      </c>
      <c r="D219" s="182" t="s">
        <v>311</v>
      </c>
      <c r="E219" s="183" t="s">
        <v>336</v>
      </c>
      <c r="F219" s="184" t="s">
        <v>337</v>
      </c>
      <c r="G219" s="185" t="s">
        <v>338</v>
      </c>
      <c r="H219" s="186">
        <v>7.1349999999999998</v>
      </c>
      <c r="I219" s="187"/>
      <c r="J219" s="187">
        <f>ROUND(I219*H219,2)</f>
        <v>0</v>
      </c>
      <c r="K219" s="188"/>
      <c r="L219" s="189"/>
      <c r="M219" s="190" t="s">
        <v>1</v>
      </c>
      <c r="N219" s="191" t="s">
        <v>36</v>
      </c>
      <c r="O219" s="157">
        <v>0</v>
      </c>
      <c r="P219" s="157">
        <f>O219*H219</f>
        <v>0</v>
      </c>
      <c r="Q219" s="157">
        <v>1E-3</v>
      </c>
      <c r="R219" s="157">
        <f>Q219*H219</f>
        <v>7.1349999999999998E-3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252</v>
      </c>
      <c r="AT219" s="159" t="s">
        <v>311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2345</v>
      </c>
    </row>
    <row r="220" spans="1:65" s="14" customFormat="1">
      <c r="B220" s="168"/>
      <c r="D220" s="162" t="s">
        <v>220</v>
      </c>
      <c r="F220" s="170" t="s">
        <v>2438</v>
      </c>
      <c r="H220" s="171">
        <v>7.1349999999999998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3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80</v>
      </c>
      <c r="F221" s="145" t="s">
        <v>341</v>
      </c>
      <c r="J221" s="146">
        <f>BK221</f>
        <v>0</v>
      </c>
      <c r="L221" s="135"/>
      <c r="M221" s="139"/>
      <c r="N221" s="140"/>
      <c r="O221" s="140"/>
      <c r="P221" s="141">
        <f>SUM(P222:P223)</f>
        <v>24.164266000000001</v>
      </c>
      <c r="Q221" s="140"/>
      <c r="R221" s="141">
        <f>SUM(R222:R223)</f>
        <v>17.084129279999999</v>
      </c>
      <c r="S221" s="140"/>
      <c r="T221" s="142">
        <f>SUM(T222:T223)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SUM(BK222:BK223)</f>
        <v>0</v>
      </c>
    </row>
    <row r="222" spans="1:65" s="2" customFormat="1" ht="55.5" customHeight="1">
      <c r="A222" s="30"/>
      <c r="B222" s="147"/>
      <c r="C222" s="148" t="s">
        <v>408</v>
      </c>
      <c r="D222" s="148" t="s">
        <v>214</v>
      </c>
      <c r="E222" s="149" t="s">
        <v>2347</v>
      </c>
      <c r="F222" s="150" t="s">
        <v>2348</v>
      </c>
      <c r="G222" s="151" t="s">
        <v>265</v>
      </c>
      <c r="H222" s="152">
        <v>6.782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3.5630000000000002</v>
      </c>
      <c r="P222" s="157">
        <f>O222*H222</f>
        <v>24.164266000000001</v>
      </c>
      <c r="Q222" s="157">
        <v>2.5190399999999999</v>
      </c>
      <c r="R222" s="157">
        <f>Q222*H222</f>
        <v>17.084129279999999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2349</v>
      </c>
    </row>
    <row r="223" spans="1:65" s="14" customFormat="1">
      <c r="B223" s="168"/>
      <c r="D223" s="162" t="s">
        <v>220</v>
      </c>
      <c r="E223" s="169" t="s">
        <v>1</v>
      </c>
      <c r="F223" s="170" t="s">
        <v>2439</v>
      </c>
      <c r="H223" s="171">
        <v>6.782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12" customFormat="1" ht="22.9" customHeight="1">
      <c r="B224" s="135"/>
      <c r="D224" s="136" t="s">
        <v>70</v>
      </c>
      <c r="E224" s="145" t="s">
        <v>218</v>
      </c>
      <c r="F224" s="145" t="s">
        <v>355</v>
      </c>
      <c r="J224" s="146">
        <f>BK224</f>
        <v>0</v>
      </c>
      <c r="L224" s="135"/>
      <c r="M224" s="139"/>
      <c r="N224" s="140"/>
      <c r="O224" s="140"/>
      <c r="P224" s="141">
        <f>SUM(P225:P228)</f>
        <v>65.997504000000006</v>
      </c>
      <c r="Q224" s="140"/>
      <c r="R224" s="141">
        <f>SUM(R225:R228)</f>
        <v>0</v>
      </c>
      <c r="S224" s="140"/>
      <c r="T224" s="142">
        <f>SUM(T225:T228)</f>
        <v>0</v>
      </c>
      <c r="AR224" s="136" t="s">
        <v>78</v>
      </c>
      <c r="AT224" s="143" t="s">
        <v>70</v>
      </c>
      <c r="AU224" s="143" t="s">
        <v>78</v>
      </c>
      <c r="AY224" s="136" t="s">
        <v>212</v>
      </c>
      <c r="BK224" s="144">
        <f>SUM(BK225:BK228)</f>
        <v>0</v>
      </c>
    </row>
    <row r="225" spans="1:65" s="2" customFormat="1" ht="16.5" customHeight="1">
      <c r="A225" s="30"/>
      <c r="B225" s="147"/>
      <c r="C225" s="148" t="s">
        <v>414</v>
      </c>
      <c r="D225" s="148" t="s">
        <v>214</v>
      </c>
      <c r="E225" s="149" t="s">
        <v>357</v>
      </c>
      <c r="F225" s="150" t="s">
        <v>358</v>
      </c>
      <c r="G225" s="151" t="s">
        <v>265</v>
      </c>
      <c r="H225" s="152">
        <v>50.112000000000002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1.3169999999999999</v>
      </c>
      <c r="P225" s="157">
        <f>O225*H225</f>
        <v>65.997504000000006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359</v>
      </c>
    </row>
    <row r="226" spans="1:65" s="14" customFormat="1">
      <c r="B226" s="168"/>
      <c r="D226" s="162" t="s">
        <v>220</v>
      </c>
      <c r="E226" s="169" t="s">
        <v>1</v>
      </c>
      <c r="F226" s="170" t="s">
        <v>2440</v>
      </c>
      <c r="H226" s="171">
        <v>34.991999999999997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4" customFormat="1">
      <c r="B227" s="168"/>
      <c r="D227" s="162" t="s">
        <v>220</v>
      </c>
      <c r="E227" s="169" t="s">
        <v>1</v>
      </c>
      <c r="F227" s="170" t="s">
        <v>2441</v>
      </c>
      <c r="H227" s="171">
        <v>15.12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5" customFormat="1">
      <c r="B228" s="175"/>
      <c r="D228" s="162" t="s">
        <v>220</v>
      </c>
      <c r="E228" s="176" t="s">
        <v>1</v>
      </c>
      <c r="F228" s="177" t="s">
        <v>233</v>
      </c>
      <c r="H228" s="178">
        <v>50.111999999999995</v>
      </c>
      <c r="L228" s="175"/>
      <c r="M228" s="179"/>
      <c r="N228" s="180"/>
      <c r="O228" s="180"/>
      <c r="P228" s="180"/>
      <c r="Q228" s="180"/>
      <c r="R228" s="180"/>
      <c r="S228" s="180"/>
      <c r="T228" s="181"/>
      <c r="AT228" s="176" t="s">
        <v>220</v>
      </c>
      <c r="AU228" s="176" t="s">
        <v>80</v>
      </c>
      <c r="AV228" s="15" t="s">
        <v>218</v>
      </c>
      <c r="AW228" s="15" t="s">
        <v>27</v>
      </c>
      <c r="AX228" s="15" t="s">
        <v>78</v>
      </c>
      <c r="AY228" s="176" t="s">
        <v>212</v>
      </c>
    </row>
    <row r="229" spans="1:65" s="12" customFormat="1" ht="22.9" customHeight="1">
      <c r="B229" s="135"/>
      <c r="D229" s="136" t="s">
        <v>70</v>
      </c>
      <c r="E229" s="145" t="s">
        <v>234</v>
      </c>
      <c r="F229" s="145" t="s">
        <v>382</v>
      </c>
      <c r="J229" s="146">
        <f>BK229</f>
        <v>0</v>
      </c>
      <c r="L229" s="135"/>
      <c r="M229" s="139"/>
      <c r="N229" s="140"/>
      <c r="O229" s="140"/>
      <c r="P229" s="141">
        <f>SUM(P230:P249)</f>
        <v>22.922180000000001</v>
      </c>
      <c r="Q229" s="140"/>
      <c r="R229" s="141">
        <f>SUM(R230:R249)</f>
        <v>6.5556599999999996</v>
      </c>
      <c r="S229" s="140"/>
      <c r="T229" s="142">
        <f>SUM(T230:T249)</f>
        <v>0</v>
      </c>
      <c r="AR229" s="136" t="s">
        <v>78</v>
      </c>
      <c r="AT229" s="143" t="s">
        <v>70</v>
      </c>
      <c r="AU229" s="143" t="s">
        <v>78</v>
      </c>
      <c r="AY229" s="136" t="s">
        <v>212</v>
      </c>
      <c r="BK229" s="144">
        <f>SUM(BK230:BK249)</f>
        <v>0</v>
      </c>
    </row>
    <row r="230" spans="1:65" s="2" customFormat="1" ht="44.25" customHeight="1">
      <c r="A230" s="30"/>
      <c r="B230" s="147"/>
      <c r="C230" s="148" t="s">
        <v>418</v>
      </c>
      <c r="D230" s="148" t="s">
        <v>214</v>
      </c>
      <c r="E230" s="149" t="s">
        <v>2442</v>
      </c>
      <c r="F230" s="150" t="s">
        <v>2443</v>
      </c>
      <c r="G230" s="151" t="s">
        <v>217</v>
      </c>
      <c r="H230" s="152">
        <v>22.2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9.2999999999999999E-2</v>
      </c>
      <c r="P230" s="157">
        <f>O230*H230</f>
        <v>2.0646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2444</v>
      </c>
    </row>
    <row r="231" spans="1:65" s="14" customFormat="1">
      <c r="B231" s="168"/>
      <c r="D231" s="162" t="s">
        <v>220</v>
      </c>
      <c r="E231" s="169" t="s">
        <v>1</v>
      </c>
      <c r="F231" s="170" t="s">
        <v>2445</v>
      </c>
      <c r="H231" s="171">
        <v>22.2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33" customHeight="1">
      <c r="A232" s="30"/>
      <c r="B232" s="147"/>
      <c r="C232" s="148" t="s">
        <v>423</v>
      </c>
      <c r="D232" s="148" t="s">
        <v>214</v>
      </c>
      <c r="E232" s="149" t="s">
        <v>384</v>
      </c>
      <c r="F232" s="150" t="s">
        <v>385</v>
      </c>
      <c r="G232" s="151" t="s">
        <v>217</v>
      </c>
      <c r="H232" s="152">
        <v>20.98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9.4E-2</v>
      </c>
      <c r="P232" s="157">
        <f>O232*H232</f>
        <v>1.9721200000000001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2446</v>
      </c>
    </row>
    <row r="233" spans="1:65" s="14" customFormat="1">
      <c r="B233" s="168"/>
      <c r="D233" s="162" t="s">
        <v>220</v>
      </c>
      <c r="E233" s="169" t="s">
        <v>1</v>
      </c>
      <c r="F233" s="170" t="s">
        <v>2447</v>
      </c>
      <c r="H233" s="171">
        <v>20.98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33" customHeight="1">
      <c r="A234" s="30"/>
      <c r="B234" s="147"/>
      <c r="C234" s="148" t="s">
        <v>427</v>
      </c>
      <c r="D234" s="148" t="s">
        <v>214</v>
      </c>
      <c r="E234" s="149" t="s">
        <v>389</v>
      </c>
      <c r="F234" s="150" t="s">
        <v>390</v>
      </c>
      <c r="G234" s="151" t="s">
        <v>217</v>
      </c>
      <c r="H234" s="152">
        <v>20.98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2.5999999999999999E-2</v>
      </c>
      <c r="P234" s="157">
        <f>O234*H234</f>
        <v>0.54547999999999996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2448</v>
      </c>
    </row>
    <row r="235" spans="1:65" s="14" customFormat="1">
      <c r="B235" s="168"/>
      <c r="D235" s="162" t="s">
        <v>220</v>
      </c>
      <c r="E235" s="169" t="s">
        <v>1</v>
      </c>
      <c r="F235" s="170" t="s">
        <v>2447</v>
      </c>
      <c r="H235" s="171">
        <v>20.98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78</v>
      </c>
      <c r="AY235" s="169" t="s">
        <v>212</v>
      </c>
    </row>
    <row r="236" spans="1:65" s="2" customFormat="1" ht="49.15" customHeight="1">
      <c r="A236" s="30"/>
      <c r="B236" s="147"/>
      <c r="C236" s="148" t="s">
        <v>431</v>
      </c>
      <c r="D236" s="148" t="s">
        <v>214</v>
      </c>
      <c r="E236" s="149" t="s">
        <v>393</v>
      </c>
      <c r="F236" s="150" t="s">
        <v>394</v>
      </c>
      <c r="G236" s="151" t="s">
        <v>217</v>
      </c>
      <c r="H236" s="152">
        <v>20.98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2.5000000000000001E-2</v>
      </c>
      <c r="P236" s="157">
        <f>O236*H236</f>
        <v>0.52450000000000008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2449</v>
      </c>
    </row>
    <row r="237" spans="1:65" s="14" customFormat="1">
      <c r="B237" s="168"/>
      <c r="D237" s="162" t="s">
        <v>220</v>
      </c>
      <c r="E237" s="169" t="s">
        <v>1</v>
      </c>
      <c r="F237" s="170" t="s">
        <v>2447</v>
      </c>
      <c r="H237" s="171">
        <v>20.98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78</v>
      </c>
      <c r="AY237" s="169" t="s">
        <v>212</v>
      </c>
    </row>
    <row r="238" spans="1:65" s="2" customFormat="1" ht="24.2" customHeight="1">
      <c r="A238" s="30"/>
      <c r="B238" s="147"/>
      <c r="C238" s="148" t="s">
        <v>435</v>
      </c>
      <c r="D238" s="148" t="s">
        <v>214</v>
      </c>
      <c r="E238" s="149" t="s">
        <v>397</v>
      </c>
      <c r="F238" s="150" t="s">
        <v>398</v>
      </c>
      <c r="G238" s="151" t="s">
        <v>217</v>
      </c>
      <c r="H238" s="152">
        <v>7.29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4.0000000000000001E-3</v>
      </c>
      <c r="P238" s="157">
        <f>O238*H238</f>
        <v>2.9160000000000002E-2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399</v>
      </c>
    </row>
    <row r="239" spans="1:65" s="2" customFormat="1" ht="24.2" customHeight="1">
      <c r="A239" s="30"/>
      <c r="B239" s="147"/>
      <c r="C239" s="148" t="s">
        <v>439</v>
      </c>
      <c r="D239" s="148" t="s">
        <v>214</v>
      </c>
      <c r="E239" s="149" t="s">
        <v>401</v>
      </c>
      <c r="F239" s="150" t="s">
        <v>402</v>
      </c>
      <c r="G239" s="151" t="s">
        <v>217</v>
      </c>
      <c r="H239" s="152">
        <v>13.69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2E-3</v>
      </c>
      <c r="P239" s="157">
        <f>O239*H239</f>
        <v>2.7379999999999998E-2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403</v>
      </c>
    </row>
    <row r="240" spans="1:65" s="13" customFormat="1">
      <c r="B240" s="161"/>
      <c r="D240" s="162" t="s">
        <v>220</v>
      </c>
      <c r="E240" s="163" t="s">
        <v>1</v>
      </c>
      <c r="F240" s="164" t="s">
        <v>2413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>
      <c r="B241" s="168"/>
      <c r="D241" s="162" t="s">
        <v>220</v>
      </c>
      <c r="E241" s="169" t="s">
        <v>1</v>
      </c>
      <c r="F241" s="170" t="s">
        <v>2414</v>
      </c>
      <c r="H241" s="171">
        <v>13.69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78</v>
      </c>
      <c r="AY241" s="169" t="s">
        <v>212</v>
      </c>
    </row>
    <row r="242" spans="1:65" s="2" customFormat="1" ht="44.25" customHeight="1">
      <c r="A242" s="30"/>
      <c r="B242" s="147"/>
      <c r="C242" s="148" t="s">
        <v>443</v>
      </c>
      <c r="D242" s="148" t="s">
        <v>214</v>
      </c>
      <c r="E242" s="149" t="s">
        <v>405</v>
      </c>
      <c r="F242" s="150" t="s">
        <v>406</v>
      </c>
      <c r="G242" s="151" t="s">
        <v>217</v>
      </c>
      <c r="H242" s="152">
        <v>20.98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1.2999999999999999E-2</v>
      </c>
      <c r="P242" s="157">
        <f>O242*H242</f>
        <v>0.27273999999999998</v>
      </c>
      <c r="Q242" s="157">
        <v>0</v>
      </c>
      <c r="R242" s="157">
        <f>Q242*H242</f>
        <v>0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2450</v>
      </c>
    </row>
    <row r="243" spans="1:65" s="14" customFormat="1">
      <c r="B243" s="168"/>
      <c r="D243" s="162" t="s">
        <v>220</v>
      </c>
      <c r="E243" s="169" t="s">
        <v>1</v>
      </c>
      <c r="F243" s="170" t="s">
        <v>2447</v>
      </c>
      <c r="H243" s="171">
        <v>20.98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78" customHeight="1">
      <c r="A244" s="30"/>
      <c r="B244" s="147"/>
      <c r="C244" s="148" t="s">
        <v>447</v>
      </c>
      <c r="D244" s="148" t="s">
        <v>214</v>
      </c>
      <c r="E244" s="149" t="s">
        <v>2451</v>
      </c>
      <c r="F244" s="150" t="s">
        <v>2452</v>
      </c>
      <c r="G244" s="151" t="s">
        <v>217</v>
      </c>
      <c r="H244" s="152">
        <v>22.2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0.75700000000000001</v>
      </c>
      <c r="P244" s="157">
        <f>O244*H244</f>
        <v>16.805399999999999</v>
      </c>
      <c r="Q244" s="157">
        <v>0.11162</v>
      </c>
      <c r="R244" s="157">
        <f>Q244*H244</f>
        <v>2.4779640000000001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2453</v>
      </c>
    </row>
    <row r="245" spans="1:65" s="14" customFormat="1">
      <c r="B245" s="168"/>
      <c r="D245" s="162" t="s">
        <v>220</v>
      </c>
      <c r="E245" s="169" t="s">
        <v>1</v>
      </c>
      <c r="F245" s="170" t="s">
        <v>2445</v>
      </c>
      <c r="H245" s="171">
        <v>22.2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16.5" customHeight="1">
      <c r="A246" s="30"/>
      <c r="B246" s="147"/>
      <c r="C246" s="182" t="s">
        <v>451</v>
      </c>
      <c r="D246" s="182" t="s">
        <v>311</v>
      </c>
      <c r="E246" s="183" t="s">
        <v>2454</v>
      </c>
      <c r="F246" s="184" t="s">
        <v>2455</v>
      </c>
      <c r="G246" s="185" t="s">
        <v>217</v>
      </c>
      <c r="H246" s="186">
        <v>22.866</v>
      </c>
      <c r="I246" s="187"/>
      <c r="J246" s="187">
        <f>ROUND(I246*H246,2)</f>
        <v>0</v>
      </c>
      <c r="K246" s="188"/>
      <c r="L246" s="189"/>
      <c r="M246" s="190" t="s">
        <v>1</v>
      </c>
      <c r="N246" s="191" t="s">
        <v>36</v>
      </c>
      <c r="O246" s="157">
        <v>0</v>
      </c>
      <c r="P246" s="157">
        <f>O246*H246</f>
        <v>0</v>
      </c>
      <c r="Q246" s="157">
        <v>0.17599999999999999</v>
      </c>
      <c r="R246" s="157">
        <f>Q246*H246</f>
        <v>4.0244159999999995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252</v>
      </c>
      <c r="AT246" s="159" t="s">
        <v>311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2456</v>
      </c>
    </row>
    <row r="247" spans="1:65" s="14" customFormat="1">
      <c r="B247" s="168"/>
      <c r="D247" s="162" t="s">
        <v>220</v>
      </c>
      <c r="F247" s="170" t="s">
        <v>2457</v>
      </c>
      <c r="H247" s="171">
        <v>22.866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3</v>
      </c>
      <c r="AX247" s="14" t="s">
        <v>78</v>
      </c>
      <c r="AY247" s="169" t="s">
        <v>212</v>
      </c>
    </row>
    <row r="248" spans="1:65" s="2" customFormat="1" ht="24.2" customHeight="1">
      <c r="A248" s="30"/>
      <c r="B248" s="147"/>
      <c r="C248" s="148" t="s">
        <v>455</v>
      </c>
      <c r="D248" s="148" t="s">
        <v>214</v>
      </c>
      <c r="E248" s="149" t="s">
        <v>409</v>
      </c>
      <c r="F248" s="150" t="s">
        <v>410</v>
      </c>
      <c r="G248" s="151" t="s">
        <v>249</v>
      </c>
      <c r="H248" s="152">
        <v>14.8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4.5999999999999999E-2</v>
      </c>
      <c r="P248" s="157">
        <f>O248*H248</f>
        <v>0.68080000000000007</v>
      </c>
      <c r="Q248" s="157">
        <v>3.5999999999999999E-3</v>
      </c>
      <c r="R248" s="157">
        <f>Q248*H248</f>
        <v>5.3280000000000001E-2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728</v>
      </c>
    </row>
    <row r="249" spans="1:65" s="14" customFormat="1">
      <c r="B249" s="168"/>
      <c r="D249" s="162" t="s">
        <v>220</v>
      </c>
      <c r="E249" s="169" t="s">
        <v>1</v>
      </c>
      <c r="F249" s="170" t="s">
        <v>2458</v>
      </c>
      <c r="H249" s="171">
        <v>14.8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27</v>
      </c>
      <c r="AX249" s="14" t="s">
        <v>78</v>
      </c>
      <c r="AY249" s="169" t="s">
        <v>212</v>
      </c>
    </row>
    <row r="250" spans="1:65" s="12" customFormat="1" ht="22.9" customHeight="1">
      <c r="B250" s="135"/>
      <c r="D250" s="136" t="s">
        <v>70</v>
      </c>
      <c r="E250" s="145" t="s">
        <v>252</v>
      </c>
      <c r="F250" s="145" t="s">
        <v>413</v>
      </c>
      <c r="J250" s="146">
        <f>BK250</f>
        <v>0</v>
      </c>
      <c r="L250" s="135"/>
      <c r="M250" s="139"/>
      <c r="N250" s="140"/>
      <c r="O250" s="140"/>
      <c r="P250" s="141">
        <f>SUM(P251:P272)</f>
        <v>349.69343999999995</v>
      </c>
      <c r="Q250" s="140"/>
      <c r="R250" s="141">
        <f>SUM(R251:R272)</f>
        <v>1.7012495999999999</v>
      </c>
      <c r="S250" s="140"/>
      <c r="T250" s="142">
        <f>SUM(T251:T272)</f>
        <v>0</v>
      </c>
      <c r="AR250" s="136" t="s">
        <v>78</v>
      </c>
      <c r="AT250" s="143" t="s">
        <v>70</v>
      </c>
      <c r="AU250" s="143" t="s">
        <v>78</v>
      </c>
      <c r="AY250" s="136" t="s">
        <v>212</v>
      </c>
      <c r="BK250" s="144">
        <f>SUM(BK251:BK272)</f>
        <v>0</v>
      </c>
    </row>
    <row r="251" spans="1:65" s="2" customFormat="1" ht="24.2" customHeight="1">
      <c r="A251" s="30"/>
      <c r="B251" s="147"/>
      <c r="C251" s="148" t="s">
        <v>463</v>
      </c>
      <c r="D251" s="148" t="s">
        <v>214</v>
      </c>
      <c r="E251" s="149" t="s">
        <v>590</v>
      </c>
      <c r="F251" s="150" t="s">
        <v>591</v>
      </c>
      <c r="G251" s="151" t="s">
        <v>249</v>
      </c>
      <c r="H251" s="152">
        <v>249.6</v>
      </c>
      <c r="I251" s="153"/>
      <c r="J251" s="153">
        <f t="shared" ref="J251:J256" si="0">ROUND(I251*H251,2)</f>
        <v>0</v>
      </c>
      <c r="K251" s="154"/>
      <c r="L251" s="31"/>
      <c r="M251" s="155" t="s">
        <v>1</v>
      </c>
      <c r="N251" s="156" t="s">
        <v>36</v>
      </c>
      <c r="O251" s="157">
        <v>0.31</v>
      </c>
      <c r="P251" s="157">
        <f t="shared" ref="P251:P256" si="1">O251*H251</f>
        <v>77.376000000000005</v>
      </c>
      <c r="Q251" s="157">
        <v>1.0000000000000001E-5</v>
      </c>
      <c r="R251" s="157">
        <f t="shared" ref="R251:R256" si="2">Q251*H251</f>
        <v>2.496E-3</v>
      </c>
      <c r="S251" s="157">
        <v>0</v>
      </c>
      <c r="T251" s="158">
        <f t="shared" ref="T251:T256" si="3"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ref="BE251:BE256" si="4">IF(N251="základní",J251,0)</f>
        <v>0</v>
      </c>
      <c r="BF251" s="160">
        <f t="shared" ref="BF251:BF256" si="5">IF(N251="snížená",J251,0)</f>
        <v>0</v>
      </c>
      <c r="BG251" s="160">
        <f t="shared" ref="BG251:BG256" si="6">IF(N251="zákl. přenesená",J251,0)</f>
        <v>0</v>
      </c>
      <c r="BH251" s="160">
        <f t="shared" ref="BH251:BH256" si="7">IF(N251="sníž. přenesená",J251,0)</f>
        <v>0</v>
      </c>
      <c r="BI251" s="160">
        <f t="shared" ref="BI251:BI256" si="8">IF(N251="nulová",J251,0)</f>
        <v>0</v>
      </c>
      <c r="BJ251" s="18" t="s">
        <v>78</v>
      </c>
      <c r="BK251" s="160">
        <f t="shared" ref="BK251:BK256" si="9">ROUND(I251*H251,2)</f>
        <v>0</v>
      </c>
      <c r="BL251" s="18" t="s">
        <v>218</v>
      </c>
      <c r="BM251" s="159" t="s">
        <v>2459</v>
      </c>
    </row>
    <row r="252" spans="1:65" s="2" customFormat="1" ht="24.2" customHeight="1">
      <c r="A252" s="30"/>
      <c r="B252" s="147"/>
      <c r="C252" s="182" t="s">
        <v>828</v>
      </c>
      <c r="D252" s="182" t="s">
        <v>311</v>
      </c>
      <c r="E252" s="183" t="s">
        <v>593</v>
      </c>
      <c r="F252" s="184" t="s">
        <v>594</v>
      </c>
      <c r="G252" s="185" t="s">
        <v>249</v>
      </c>
      <c r="H252" s="186">
        <v>249.6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4.1999999999999997E-3</v>
      </c>
      <c r="R252" s="157">
        <f t="shared" si="2"/>
        <v>1.0483199999999999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2460</v>
      </c>
    </row>
    <row r="253" spans="1:65" s="2" customFormat="1" ht="24.2" customHeight="1">
      <c r="A253" s="30"/>
      <c r="B253" s="147"/>
      <c r="C253" s="148" t="s">
        <v>467</v>
      </c>
      <c r="D253" s="148" t="s">
        <v>214</v>
      </c>
      <c r="E253" s="149" t="s">
        <v>2355</v>
      </c>
      <c r="F253" s="150" t="s">
        <v>2356</v>
      </c>
      <c r="G253" s="151" t="s">
        <v>249</v>
      </c>
      <c r="H253" s="152">
        <v>112.8</v>
      </c>
      <c r="I253" s="153"/>
      <c r="J253" s="153">
        <f t="shared" si="0"/>
        <v>0</v>
      </c>
      <c r="K253" s="154"/>
      <c r="L253" s="31"/>
      <c r="M253" s="155" t="s">
        <v>1</v>
      </c>
      <c r="N253" s="156" t="s">
        <v>36</v>
      </c>
      <c r="O253" s="157">
        <v>0.31</v>
      </c>
      <c r="P253" s="157">
        <f t="shared" si="1"/>
        <v>34.967999999999996</v>
      </c>
      <c r="Q253" s="157">
        <v>1.0000000000000001E-5</v>
      </c>
      <c r="R253" s="157">
        <f t="shared" si="2"/>
        <v>1.1280000000000001E-3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2461</v>
      </c>
    </row>
    <row r="254" spans="1:65" s="2" customFormat="1" ht="24.2" customHeight="1">
      <c r="A254" s="30"/>
      <c r="B254" s="147"/>
      <c r="C254" s="182" t="s">
        <v>824</v>
      </c>
      <c r="D254" s="182" t="s">
        <v>311</v>
      </c>
      <c r="E254" s="183" t="s">
        <v>2358</v>
      </c>
      <c r="F254" s="184" t="s">
        <v>2359</v>
      </c>
      <c r="G254" s="185" t="s">
        <v>249</v>
      </c>
      <c r="H254" s="186">
        <v>112.8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4.1999999999999997E-3</v>
      </c>
      <c r="R254" s="157">
        <f t="shared" si="2"/>
        <v>0.47375999999999996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2462</v>
      </c>
    </row>
    <row r="255" spans="1:65" s="2" customFormat="1" ht="37.9" customHeight="1">
      <c r="A255" s="30"/>
      <c r="B255" s="147"/>
      <c r="C255" s="148" t="s">
        <v>476</v>
      </c>
      <c r="D255" s="148" t="s">
        <v>214</v>
      </c>
      <c r="E255" s="149" t="s">
        <v>2361</v>
      </c>
      <c r="F255" s="150" t="s">
        <v>2362</v>
      </c>
      <c r="G255" s="151" t="s">
        <v>364</v>
      </c>
      <c r="H255" s="152">
        <v>96</v>
      </c>
      <c r="I255" s="153"/>
      <c r="J255" s="153">
        <f t="shared" si="0"/>
        <v>0</v>
      </c>
      <c r="K255" s="154"/>
      <c r="L255" s="31"/>
      <c r="M255" s="155" t="s">
        <v>1</v>
      </c>
      <c r="N255" s="156" t="s">
        <v>36</v>
      </c>
      <c r="O255" s="157">
        <v>0.57199999999999995</v>
      </c>
      <c r="P255" s="157">
        <f t="shared" si="1"/>
        <v>54.911999999999992</v>
      </c>
      <c r="Q255" s="157">
        <v>0</v>
      </c>
      <c r="R255" s="157">
        <f t="shared" si="2"/>
        <v>0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2363</v>
      </c>
    </row>
    <row r="256" spans="1:65" s="2" customFormat="1" ht="16.5" customHeight="1">
      <c r="A256" s="30"/>
      <c r="B256" s="147"/>
      <c r="C256" s="182" t="s">
        <v>480</v>
      </c>
      <c r="D256" s="182" t="s">
        <v>311</v>
      </c>
      <c r="E256" s="183" t="s">
        <v>2364</v>
      </c>
      <c r="F256" s="184" t="s">
        <v>2365</v>
      </c>
      <c r="G256" s="185" t="s">
        <v>364</v>
      </c>
      <c r="H256" s="186">
        <v>48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2.5999999999999998E-4</v>
      </c>
      <c r="R256" s="157">
        <f t="shared" si="2"/>
        <v>1.2479999999999998E-2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2366</v>
      </c>
    </row>
    <row r="257" spans="1:65" s="14" customFormat="1">
      <c r="B257" s="168"/>
      <c r="D257" s="162" t="s">
        <v>220</v>
      </c>
      <c r="E257" s="169" t="s">
        <v>1</v>
      </c>
      <c r="F257" s="170" t="s">
        <v>2463</v>
      </c>
      <c r="H257" s="171">
        <v>48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16.5" customHeight="1">
      <c r="A258" s="30"/>
      <c r="B258" s="147"/>
      <c r="C258" s="182" t="s">
        <v>484</v>
      </c>
      <c r="D258" s="182" t="s">
        <v>311</v>
      </c>
      <c r="E258" s="183" t="s">
        <v>2367</v>
      </c>
      <c r="F258" s="184" t="s">
        <v>2368</v>
      </c>
      <c r="G258" s="185" t="s">
        <v>364</v>
      </c>
      <c r="H258" s="186">
        <v>24</v>
      </c>
      <c r="I258" s="187"/>
      <c r="J258" s="187">
        <f>ROUND(I258*H258,2)</f>
        <v>0</v>
      </c>
      <c r="K258" s="188"/>
      <c r="L258" s="189"/>
      <c r="M258" s="190" t="s">
        <v>1</v>
      </c>
      <c r="N258" s="191" t="s">
        <v>36</v>
      </c>
      <c r="O258" s="157">
        <v>0</v>
      </c>
      <c r="P258" s="157">
        <f>O258*H258</f>
        <v>0</v>
      </c>
      <c r="Q258" s="157">
        <v>3.4000000000000002E-4</v>
      </c>
      <c r="R258" s="157">
        <f>Q258*H258</f>
        <v>8.1600000000000006E-3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252</v>
      </c>
      <c r="AT258" s="159" t="s">
        <v>311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2369</v>
      </c>
    </row>
    <row r="259" spans="1:65" s="14" customFormat="1">
      <c r="B259" s="168"/>
      <c r="D259" s="162" t="s">
        <v>220</v>
      </c>
      <c r="E259" s="169" t="s">
        <v>1</v>
      </c>
      <c r="F259" s="170" t="s">
        <v>2464</v>
      </c>
      <c r="H259" s="171">
        <v>24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16.5" customHeight="1">
      <c r="A260" s="30"/>
      <c r="B260" s="147"/>
      <c r="C260" s="182" t="s">
        <v>488</v>
      </c>
      <c r="D260" s="182" t="s">
        <v>311</v>
      </c>
      <c r="E260" s="183" t="s">
        <v>2371</v>
      </c>
      <c r="F260" s="184" t="s">
        <v>2372</v>
      </c>
      <c r="G260" s="185" t="s">
        <v>364</v>
      </c>
      <c r="H260" s="186">
        <v>24</v>
      </c>
      <c r="I260" s="187"/>
      <c r="J260" s="187">
        <f>ROUND(I260*H260,2)</f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>O260*H260</f>
        <v>0</v>
      </c>
      <c r="Q260" s="157">
        <v>1.2999999999999999E-4</v>
      </c>
      <c r="R260" s="157">
        <f>Q260*H260</f>
        <v>3.1199999999999995E-3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2373</v>
      </c>
    </row>
    <row r="261" spans="1:65" s="2" customFormat="1" ht="37.9" customHeight="1">
      <c r="A261" s="30"/>
      <c r="B261" s="147"/>
      <c r="C261" s="148" t="s">
        <v>492</v>
      </c>
      <c r="D261" s="148" t="s">
        <v>214</v>
      </c>
      <c r="E261" s="149" t="s">
        <v>477</v>
      </c>
      <c r="F261" s="150" t="s">
        <v>478</v>
      </c>
      <c r="G261" s="151" t="s">
        <v>364</v>
      </c>
      <c r="H261" s="152">
        <v>192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0.68300000000000005</v>
      </c>
      <c r="P261" s="157">
        <f>O261*H261</f>
        <v>131.13600000000002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2374</v>
      </c>
    </row>
    <row r="262" spans="1:65" s="2" customFormat="1" ht="16.5" customHeight="1">
      <c r="A262" s="30"/>
      <c r="B262" s="147"/>
      <c r="C262" s="182" t="s">
        <v>496</v>
      </c>
      <c r="D262" s="182" t="s">
        <v>311</v>
      </c>
      <c r="E262" s="183" t="s">
        <v>2375</v>
      </c>
      <c r="F262" s="184" t="s">
        <v>2376</v>
      </c>
      <c r="G262" s="185" t="s">
        <v>364</v>
      </c>
      <c r="H262" s="186">
        <v>96</v>
      </c>
      <c r="I262" s="187"/>
      <c r="J262" s="187">
        <f>ROUND(I262*H262,2)</f>
        <v>0</v>
      </c>
      <c r="K262" s="188"/>
      <c r="L262" s="189"/>
      <c r="M262" s="190" t="s">
        <v>1</v>
      </c>
      <c r="N262" s="191" t="s">
        <v>36</v>
      </c>
      <c r="O262" s="157">
        <v>0</v>
      </c>
      <c r="P262" s="157">
        <f>O262*H262</f>
        <v>0</v>
      </c>
      <c r="Q262" s="157">
        <v>6.4000000000000005E-4</v>
      </c>
      <c r="R262" s="157">
        <f>Q262*H262</f>
        <v>6.1440000000000008E-2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252</v>
      </c>
      <c r="AT262" s="159" t="s">
        <v>311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2377</v>
      </c>
    </row>
    <row r="263" spans="1:65" s="14" customFormat="1">
      <c r="B263" s="168"/>
      <c r="D263" s="162" t="s">
        <v>220</v>
      </c>
      <c r="E263" s="169" t="s">
        <v>1</v>
      </c>
      <c r="F263" s="170" t="s">
        <v>2465</v>
      </c>
      <c r="H263" s="171">
        <v>96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78</v>
      </c>
      <c r="AY263" s="169" t="s">
        <v>212</v>
      </c>
    </row>
    <row r="264" spans="1:65" s="2" customFormat="1" ht="16.5" customHeight="1">
      <c r="A264" s="30"/>
      <c r="B264" s="147"/>
      <c r="C264" s="182" t="s">
        <v>501</v>
      </c>
      <c r="D264" s="182" t="s">
        <v>311</v>
      </c>
      <c r="E264" s="183" t="s">
        <v>2379</v>
      </c>
      <c r="F264" s="184" t="s">
        <v>2380</v>
      </c>
      <c r="G264" s="185" t="s">
        <v>364</v>
      </c>
      <c r="H264" s="186">
        <v>48</v>
      </c>
      <c r="I264" s="187"/>
      <c r="J264" s="187">
        <f>ROUND(I264*H264,2)</f>
        <v>0</v>
      </c>
      <c r="K264" s="188"/>
      <c r="L264" s="189"/>
      <c r="M264" s="190" t="s">
        <v>1</v>
      </c>
      <c r="N264" s="191" t="s">
        <v>36</v>
      </c>
      <c r="O264" s="157">
        <v>0</v>
      </c>
      <c r="P264" s="157">
        <f>O264*H264</f>
        <v>0</v>
      </c>
      <c r="Q264" s="157">
        <v>8.8000000000000003E-4</v>
      </c>
      <c r="R264" s="157">
        <f>Q264*H264</f>
        <v>4.224E-2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252</v>
      </c>
      <c r="AT264" s="159" t="s">
        <v>311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2381</v>
      </c>
    </row>
    <row r="265" spans="1:65" s="14" customFormat="1">
      <c r="B265" s="168"/>
      <c r="D265" s="162" t="s">
        <v>220</v>
      </c>
      <c r="E265" s="169" t="s">
        <v>1</v>
      </c>
      <c r="F265" s="170" t="s">
        <v>2463</v>
      </c>
      <c r="H265" s="171">
        <v>48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27</v>
      </c>
      <c r="AX265" s="14" t="s">
        <v>78</v>
      </c>
      <c r="AY265" s="169" t="s">
        <v>212</v>
      </c>
    </row>
    <row r="266" spans="1:65" s="2" customFormat="1" ht="16.5" customHeight="1">
      <c r="A266" s="30"/>
      <c r="B266" s="147"/>
      <c r="C266" s="182" t="s">
        <v>505</v>
      </c>
      <c r="D266" s="182" t="s">
        <v>311</v>
      </c>
      <c r="E266" s="183" t="s">
        <v>2382</v>
      </c>
      <c r="F266" s="184" t="s">
        <v>2383</v>
      </c>
      <c r="G266" s="185" t="s">
        <v>364</v>
      </c>
      <c r="H266" s="186">
        <v>48</v>
      </c>
      <c r="I266" s="187"/>
      <c r="J266" s="187">
        <f>ROUND(I266*H266,2)</f>
        <v>0</v>
      </c>
      <c r="K266" s="188"/>
      <c r="L266" s="189"/>
      <c r="M266" s="190" t="s">
        <v>1</v>
      </c>
      <c r="N266" s="191" t="s">
        <v>36</v>
      </c>
      <c r="O266" s="157">
        <v>0</v>
      </c>
      <c r="P266" s="157">
        <f>O266*H266</f>
        <v>0</v>
      </c>
      <c r="Q266" s="157">
        <v>4.0999999999999999E-4</v>
      </c>
      <c r="R266" s="157">
        <f>Q266*H266</f>
        <v>1.968E-2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252</v>
      </c>
      <c r="AT266" s="159" t="s">
        <v>311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2384</v>
      </c>
    </row>
    <row r="267" spans="1:65" s="14" customFormat="1">
      <c r="B267" s="168"/>
      <c r="D267" s="162" t="s">
        <v>220</v>
      </c>
      <c r="E267" s="169" t="s">
        <v>1</v>
      </c>
      <c r="F267" s="170" t="s">
        <v>2463</v>
      </c>
      <c r="H267" s="171">
        <v>48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78</v>
      </c>
      <c r="AY267" s="169" t="s">
        <v>212</v>
      </c>
    </row>
    <row r="268" spans="1:65" s="2" customFormat="1" ht="24.2" customHeight="1">
      <c r="A268" s="30"/>
      <c r="B268" s="147"/>
      <c r="C268" s="148" t="s">
        <v>510</v>
      </c>
      <c r="D268" s="148" t="s">
        <v>214</v>
      </c>
      <c r="E268" s="149" t="s">
        <v>2385</v>
      </c>
      <c r="F268" s="150" t="s">
        <v>2386</v>
      </c>
      <c r="G268" s="151" t="s">
        <v>249</v>
      </c>
      <c r="H268" s="152">
        <v>338.4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0.124</v>
      </c>
      <c r="P268" s="157">
        <f>O268*H268</f>
        <v>41.961599999999997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2387</v>
      </c>
    </row>
    <row r="269" spans="1:65" s="14" customFormat="1">
      <c r="B269" s="168"/>
      <c r="D269" s="162" t="s">
        <v>220</v>
      </c>
      <c r="E269" s="169" t="s">
        <v>1</v>
      </c>
      <c r="F269" s="170" t="s">
        <v>2466</v>
      </c>
      <c r="H269" s="171">
        <v>338.4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78</v>
      </c>
      <c r="AY269" s="169" t="s">
        <v>212</v>
      </c>
    </row>
    <row r="270" spans="1:65" s="2" customFormat="1" ht="21.75" customHeight="1">
      <c r="A270" s="30"/>
      <c r="B270" s="147"/>
      <c r="C270" s="148" t="s">
        <v>516</v>
      </c>
      <c r="D270" s="148" t="s">
        <v>214</v>
      </c>
      <c r="E270" s="149" t="s">
        <v>473</v>
      </c>
      <c r="F270" s="150" t="s">
        <v>474</v>
      </c>
      <c r="G270" s="151" t="s">
        <v>249</v>
      </c>
      <c r="H270" s="152">
        <v>406.08</v>
      </c>
      <c r="I270" s="153"/>
      <c r="J270" s="153">
        <f>ROUND(I270*H270,2)</f>
        <v>0</v>
      </c>
      <c r="K270" s="154"/>
      <c r="L270" s="31"/>
      <c r="M270" s="155" t="s">
        <v>1</v>
      </c>
      <c r="N270" s="156" t="s">
        <v>36</v>
      </c>
      <c r="O270" s="157">
        <v>2.3E-2</v>
      </c>
      <c r="P270" s="157">
        <f>O270*H270</f>
        <v>9.3398399999999988</v>
      </c>
      <c r="Q270" s="157">
        <v>6.9999999999999994E-5</v>
      </c>
      <c r="R270" s="157">
        <f>Q270*H270</f>
        <v>2.8425599999999995E-2</v>
      </c>
      <c r="S270" s="157">
        <v>0</v>
      </c>
      <c r="T270" s="158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>IF(N270="základní",J270,0)</f>
        <v>0</v>
      </c>
      <c r="BF270" s="160">
        <f>IF(N270="snížená",J270,0)</f>
        <v>0</v>
      </c>
      <c r="BG270" s="160">
        <f>IF(N270="zákl. přenesená",J270,0)</f>
        <v>0</v>
      </c>
      <c r="BH270" s="160">
        <f>IF(N270="sníž. přenesená",J270,0)</f>
        <v>0</v>
      </c>
      <c r="BI270" s="160">
        <f>IF(N270="nulová",J270,0)</f>
        <v>0</v>
      </c>
      <c r="BJ270" s="18" t="s">
        <v>78</v>
      </c>
      <c r="BK270" s="160">
        <f>ROUND(I270*H270,2)</f>
        <v>0</v>
      </c>
      <c r="BL270" s="18" t="s">
        <v>218</v>
      </c>
      <c r="BM270" s="159" t="s">
        <v>1928</v>
      </c>
    </row>
    <row r="271" spans="1:65" s="14" customFormat="1">
      <c r="B271" s="168"/>
      <c r="D271" s="162" t="s">
        <v>220</v>
      </c>
      <c r="E271" s="169" t="s">
        <v>1</v>
      </c>
      <c r="F271" s="170" t="s">
        <v>2466</v>
      </c>
      <c r="H271" s="171">
        <v>338.4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78</v>
      </c>
      <c r="AY271" s="169" t="s">
        <v>212</v>
      </c>
    </row>
    <row r="272" spans="1:65" s="14" customFormat="1">
      <c r="B272" s="168"/>
      <c r="D272" s="162" t="s">
        <v>220</v>
      </c>
      <c r="F272" s="170" t="s">
        <v>2467</v>
      </c>
      <c r="H272" s="171">
        <v>406.08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3</v>
      </c>
      <c r="AX272" s="14" t="s">
        <v>78</v>
      </c>
      <c r="AY272" s="169" t="s">
        <v>212</v>
      </c>
    </row>
    <row r="273" spans="1:65" s="12" customFormat="1" ht="22.9" customHeight="1">
      <c r="B273" s="135"/>
      <c r="D273" s="136" t="s">
        <v>70</v>
      </c>
      <c r="E273" s="145" t="s">
        <v>257</v>
      </c>
      <c r="F273" s="145" t="s">
        <v>500</v>
      </c>
      <c r="J273" s="146">
        <f>BK273</f>
        <v>0</v>
      </c>
      <c r="L273" s="135"/>
      <c r="M273" s="139"/>
      <c r="N273" s="140"/>
      <c r="O273" s="140"/>
      <c r="P273" s="141">
        <f>SUM(P274:P278)</f>
        <v>16.7288</v>
      </c>
      <c r="Q273" s="140"/>
      <c r="R273" s="141">
        <f>SUM(R274:R278)</f>
        <v>4.4400000000000006E-4</v>
      </c>
      <c r="S273" s="140"/>
      <c r="T273" s="142">
        <f>SUM(T274:T278)</f>
        <v>0</v>
      </c>
      <c r="AR273" s="136" t="s">
        <v>78</v>
      </c>
      <c r="AT273" s="143" t="s">
        <v>70</v>
      </c>
      <c r="AU273" s="143" t="s">
        <v>78</v>
      </c>
      <c r="AY273" s="136" t="s">
        <v>212</v>
      </c>
      <c r="BK273" s="144">
        <f>SUM(BK274:BK278)</f>
        <v>0</v>
      </c>
    </row>
    <row r="274" spans="1:65" s="2" customFormat="1" ht="37.9" customHeight="1">
      <c r="A274" s="30"/>
      <c r="B274" s="147"/>
      <c r="C274" s="148" t="s">
        <v>522</v>
      </c>
      <c r="D274" s="148" t="s">
        <v>214</v>
      </c>
      <c r="E274" s="149" t="s">
        <v>502</v>
      </c>
      <c r="F274" s="150" t="s">
        <v>503</v>
      </c>
      <c r="G274" s="151" t="s">
        <v>249</v>
      </c>
      <c r="H274" s="152">
        <v>14.8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0.13900000000000001</v>
      </c>
      <c r="P274" s="157">
        <f>O274*H274</f>
        <v>2.0572000000000004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504</v>
      </c>
    </row>
    <row r="275" spans="1:65" s="14" customFormat="1">
      <c r="B275" s="168"/>
      <c r="D275" s="162" t="s">
        <v>220</v>
      </c>
      <c r="E275" s="169" t="s">
        <v>1</v>
      </c>
      <c r="F275" s="170" t="s">
        <v>2458</v>
      </c>
      <c r="H275" s="171">
        <v>14.8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78</v>
      </c>
      <c r="AY275" s="169" t="s">
        <v>212</v>
      </c>
    </row>
    <row r="276" spans="1:65" s="2" customFormat="1" ht="24.2" customHeight="1">
      <c r="A276" s="30"/>
      <c r="B276" s="147"/>
      <c r="C276" s="148" t="s">
        <v>526</v>
      </c>
      <c r="D276" s="148" t="s">
        <v>214</v>
      </c>
      <c r="E276" s="149" t="s">
        <v>506</v>
      </c>
      <c r="F276" s="150" t="s">
        <v>507</v>
      </c>
      <c r="G276" s="151" t="s">
        <v>249</v>
      </c>
      <c r="H276" s="152">
        <v>40.799999999999997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0.19600000000000001</v>
      </c>
      <c r="P276" s="157">
        <f>O276*H276</f>
        <v>7.9967999999999995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508</v>
      </c>
    </row>
    <row r="277" spans="1:65" s="2" customFormat="1" ht="24.2" customHeight="1">
      <c r="A277" s="30"/>
      <c r="B277" s="147"/>
      <c r="C277" s="148" t="s">
        <v>531</v>
      </c>
      <c r="D277" s="148" t="s">
        <v>214</v>
      </c>
      <c r="E277" s="149" t="s">
        <v>511</v>
      </c>
      <c r="F277" s="150" t="s">
        <v>512</v>
      </c>
      <c r="G277" s="151" t="s">
        <v>249</v>
      </c>
      <c r="H277" s="152">
        <v>14.8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0.45100000000000001</v>
      </c>
      <c r="P277" s="157">
        <f>O277*H277</f>
        <v>6.6748000000000003</v>
      </c>
      <c r="Q277" s="157">
        <v>3.0000000000000001E-5</v>
      </c>
      <c r="R277" s="157">
        <f>Q277*H277</f>
        <v>4.4400000000000006E-4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513</v>
      </c>
    </row>
    <row r="278" spans="1:65" s="2" customFormat="1" ht="24.2" customHeight="1">
      <c r="A278" s="30"/>
      <c r="B278" s="147"/>
      <c r="C278" s="148" t="s">
        <v>535</v>
      </c>
      <c r="D278" s="148" t="s">
        <v>214</v>
      </c>
      <c r="E278" s="149" t="s">
        <v>2390</v>
      </c>
      <c r="F278" s="150" t="s">
        <v>2391</v>
      </c>
      <c r="G278" s="151" t="s">
        <v>612</v>
      </c>
      <c r="H278" s="152">
        <v>24</v>
      </c>
      <c r="I278" s="153"/>
      <c r="J278" s="153">
        <f>ROUND(I278*H278,2)</f>
        <v>0</v>
      </c>
      <c r="K278" s="154"/>
      <c r="L278" s="31"/>
      <c r="M278" s="155" t="s">
        <v>1</v>
      </c>
      <c r="N278" s="156" t="s">
        <v>36</v>
      </c>
      <c r="O278" s="157">
        <v>0</v>
      </c>
      <c r="P278" s="157">
        <f>O278*H278</f>
        <v>0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2468</v>
      </c>
    </row>
    <row r="279" spans="1:65" s="12" customFormat="1" ht="22.9" customHeight="1">
      <c r="B279" s="135"/>
      <c r="D279" s="136" t="s">
        <v>70</v>
      </c>
      <c r="E279" s="145" t="s">
        <v>520</v>
      </c>
      <c r="F279" s="145" t="s">
        <v>521</v>
      </c>
      <c r="J279" s="146">
        <f>BK279</f>
        <v>0</v>
      </c>
      <c r="L279" s="135"/>
      <c r="M279" s="139"/>
      <c r="N279" s="140"/>
      <c r="O279" s="140"/>
      <c r="P279" s="141">
        <f>SUM(P280:P289)</f>
        <v>4.8727200000000002</v>
      </c>
      <c r="Q279" s="140"/>
      <c r="R279" s="141">
        <f>SUM(R280:R289)</f>
        <v>0</v>
      </c>
      <c r="S279" s="140"/>
      <c r="T279" s="142">
        <f>SUM(T280:T289)</f>
        <v>0</v>
      </c>
      <c r="AR279" s="136" t="s">
        <v>78</v>
      </c>
      <c r="AT279" s="143" t="s">
        <v>70</v>
      </c>
      <c r="AU279" s="143" t="s">
        <v>78</v>
      </c>
      <c r="AY279" s="136" t="s">
        <v>212</v>
      </c>
      <c r="BK279" s="144">
        <f>SUM(BK280:BK289)</f>
        <v>0</v>
      </c>
    </row>
    <row r="280" spans="1:65" s="2" customFormat="1" ht="37.9" customHeight="1">
      <c r="A280" s="30"/>
      <c r="B280" s="147"/>
      <c r="C280" s="148" t="s">
        <v>540</v>
      </c>
      <c r="D280" s="148" t="s">
        <v>214</v>
      </c>
      <c r="E280" s="149" t="s">
        <v>523</v>
      </c>
      <c r="F280" s="150" t="s">
        <v>524</v>
      </c>
      <c r="G280" s="151" t="s">
        <v>301</v>
      </c>
      <c r="H280" s="152">
        <v>18.96</v>
      </c>
      <c r="I280" s="153"/>
      <c r="J280" s="153">
        <f>ROUND(I280*H280,2)</f>
        <v>0</v>
      </c>
      <c r="K280" s="154"/>
      <c r="L280" s="31"/>
      <c r="M280" s="155" t="s">
        <v>1</v>
      </c>
      <c r="N280" s="156" t="s">
        <v>36</v>
      </c>
      <c r="O280" s="157">
        <v>0.03</v>
      </c>
      <c r="P280" s="157">
        <f>O280*H280</f>
        <v>0.56879999999999997</v>
      </c>
      <c r="Q280" s="157">
        <v>0</v>
      </c>
      <c r="R280" s="157">
        <f>Q280*H280</f>
        <v>0</v>
      </c>
      <c r="S280" s="157">
        <v>0</v>
      </c>
      <c r="T280" s="158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>IF(N280="základní",J280,0)</f>
        <v>0</v>
      </c>
      <c r="BF280" s="160">
        <f>IF(N280="snížená",J280,0)</f>
        <v>0</v>
      </c>
      <c r="BG280" s="160">
        <f>IF(N280="zákl. přenesená",J280,0)</f>
        <v>0</v>
      </c>
      <c r="BH280" s="160">
        <f>IF(N280="sníž. přenesená",J280,0)</f>
        <v>0</v>
      </c>
      <c r="BI280" s="160">
        <f>IF(N280="nulová",J280,0)</f>
        <v>0</v>
      </c>
      <c r="BJ280" s="18" t="s">
        <v>78</v>
      </c>
      <c r="BK280" s="160">
        <f>ROUND(I280*H280,2)</f>
        <v>0</v>
      </c>
      <c r="BL280" s="18" t="s">
        <v>218</v>
      </c>
      <c r="BM280" s="159" t="s">
        <v>525</v>
      </c>
    </row>
    <row r="281" spans="1:65" s="2" customFormat="1" ht="37.9" customHeight="1">
      <c r="A281" s="30"/>
      <c r="B281" s="147"/>
      <c r="C281" s="148" t="s">
        <v>545</v>
      </c>
      <c r="D281" s="148" t="s">
        <v>214</v>
      </c>
      <c r="E281" s="149" t="s">
        <v>527</v>
      </c>
      <c r="F281" s="150" t="s">
        <v>528</v>
      </c>
      <c r="G281" s="151" t="s">
        <v>301</v>
      </c>
      <c r="H281" s="152">
        <v>644.64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2E-3</v>
      </c>
      <c r="P281" s="157">
        <f>O281*H281</f>
        <v>1.28928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529</v>
      </c>
    </row>
    <row r="282" spans="1:65" s="14" customFormat="1">
      <c r="B282" s="168"/>
      <c r="D282" s="162" t="s">
        <v>220</v>
      </c>
      <c r="F282" s="170" t="s">
        <v>2469</v>
      </c>
      <c r="H282" s="171">
        <v>644.64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3</v>
      </c>
      <c r="AX282" s="14" t="s">
        <v>78</v>
      </c>
      <c r="AY282" s="169" t="s">
        <v>212</v>
      </c>
    </row>
    <row r="283" spans="1:65" s="2" customFormat="1" ht="24.2" customHeight="1">
      <c r="A283" s="30"/>
      <c r="B283" s="147"/>
      <c r="C283" s="148" t="s">
        <v>805</v>
      </c>
      <c r="D283" s="148" t="s">
        <v>214</v>
      </c>
      <c r="E283" s="149" t="s">
        <v>532</v>
      </c>
      <c r="F283" s="150" t="s">
        <v>533</v>
      </c>
      <c r="G283" s="151" t="s">
        <v>301</v>
      </c>
      <c r="H283" s="152">
        <v>18.96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0.159</v>
      </c>
      <c r="P283" s="157">
        <f>O283*H283</f>
        <v>3.01464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534</v>
      </c>
    </row>
    <row r="284" spans="1:65" s="2" customFormat="1" ht="55.5" customHeight="1">
      <c r="A284" s="30"/>
      <c r="B284" s="147"/>
      <c r="C284" s="148" t="s">
        <v>809</v>
      </c>
      <c r="D284" s="148" t="s">
        <v>214</v>
      </c>
      <c r="E284" s="149" t="s">
        <v>536</v>
      </c>
      <c r="F284" s="150" t="s">
        <v>537</v>
      </c>
      <c r="G284" s="151" t="s">
        <v>301</v>
      </c>
      <c r="H284" s="152">
        <v>7.0490000000000004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0</v>
      </c>
      <c r="P284" s="157">
        <f>O284*H284</f>
        <v>0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538</v>
      </c>
    </row>
    <row r="285" spans="1:65" s="14" customFormat="1">
      <c r="B285" s="168"/>
      <c r="D285" s="162" t="s">
        <v>220</v>
      </c>
      <c r="E285" s="169" t="s">
        <v>1</v>
      </c>
      <c r="F285" s="170" t="s">
        <v>2398</v>
      </c>
      <c r="H285" s="171">
        <v>7.0490000000000004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78</v>
      </c>
      <c r="AY285" s="169" t="s">
        <v>212</v>
      </c>
    </row>
    <row r="286" spans="1:65" s="2" customFormat="1" ht="62.65" customHeight="1">
      <c r="A286" s="30"/>
      <c r="B286" s="147"/>
      <c r="C286" s="148" t="s">
        <v>813</v>
      </c>
      <c r="D286" s="148" t="s">
        <v>214</v>
      </c>
      <c r="E286" s="149" t="s">
        <v>541</v>
      </c>
      <c r="F286" s="150" t="s">
        <v>542</v>
      </c>
      <c r="G286" s="151" t="s">
        <v>301</v>
      </c>
      <c r="H286" s="152">
        <v>3.1779999999999999</v>
      </c>
      <c r="I286" s="153"/>
      <c r="J286" s="153">
        <f>ROUND(I286*H286,2)</f>
        <v>0</v>
      </c>
      <c r="K286" s="154"/>
      <c r="L286" s="31"/>
      <c r="M286" s="155" t="s">
        <v>1</v>
      </c>
      <c r="N286" s="156" t="s">
        <v>36</v>
      </c>
      <c r="O286" s="157">
        <v>0</v>
      </c>
      <c r="P286" s="157">
        <f>O286*H286</f>
        <v>0</v>
      </c>
      <c r="Q286" s="157">
        <v>0</v>
      </c>
      <c r="R286" s="157">
        <f>Q286*H286</f>
        <v>0</v>
      </c>
      <c r="S286" s="157">
        <v>0</v>
      </c>
      <c r="T286" s="158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543</v>
      </c>
    </row>
    <row r="287" spans="1:65" s="14" customFormat="1">
      <c r="B287" s="168"/>
      <c r="D287" s="162" t="s">
        <v>220</v>
      </c>
      <c r="E287" s="169" t="s">
        <v>1</v>
      </c>
      <c r="F287" s="170" t="s">
        <v>2400</v>
      </c>
      <c r="H287" s="171">
        <v>3.1779999999999999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78</v>
      </c>
      <c r="AY287" s="169" t="s">
        <v>212</v>
      </c>
    </row>
    <row r="288" spans="1:65" s="2" customFormat="1" ht="55.5" customHeight="1">
      <c r="A288" s="30"/>
      <c r="B288" s="147"/>
      <c r="C288" s="148" t="s">
        <v>817</v>
      </c>
      <c r="D288" s="148" t="s">
        <v>214</v>
      </c>
      <c r="E288" s="149" t="s">
        <v>546</v>
      </c>
      <c r="F288" s="150" t="s">
        <v>300</v>
      </c>
      <c r="G288" s="151" t="s">
        <v>301</v>
      </c>
      <c r="H288" s="152">
        <v>6.8849999999999998</v>
      </c>
      <c r="I288" s="153"/>
      <c r="J288" s="153">
        <f>ROUND(I288*H288,2)</f>
        <v>0</v>
      </c>
      <c r="K288" s="154"/>
      <c r="L288" s="31"/>
      <c r="M288" s="155" t="s">
        <v>1</v>
      </c>
      <c r="N288" s="156" t="s">
        <v>36</v>
      </c>
      <c r="O288" s="157">
        <v>0</v>
      </c>
      <c r="P288" s="157">
        <f>O288*H288</f>
        <v>0</v>
      </c>
      <c r="Q288" s="157">
        <v>0</v>
      </c>
      <c r="R288" s="157">
        <f>Q288*H288</f>
        <v>0</v>
      </c>
      <c r="S288" s="157">
        <v>0</v>
      </c>
      <c r="T288" s="158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218</v>
      </c>
      <c r="AT288" s="159" t="s">
        <v>214</v>
      </c>
      <c r="AU288" s="159" t="s">
        <v>80</v>
      </c>
      <c r="AY288" s="18" t="s">
        <v>212</v>
      </c>
      <c r="BE288" s="160">
        <f>IF(N288="základní",J288,0)</f>
        <v>0</v>
      </c>
      <c r="BF288" s="160">
        <f>IF(N288="snížená",J288,0)</f>
        <v>0</v>
      </c>
      <c r="BG288" s="160">
        <f>IF(N288="zákl. přenesená",J288,0)</f>
        <v>0</v>
      </c>
      <c r="BH288" s="160">
        <f>IF(N288="sníž. přenesená",J288,0)</f>
        <v>0</v>
      </c>
      <c r="BI288" s="160">
        <f>IF(N288="nulová",J288,0)</f>
        <v>0</v>
      </c>
      <c r="BJ288" s="18" t="s">
        <v>78</v>
      </c>
      <c r="BK288" s="160">
        <f>ROUND(I288*H288,2)</f>
        <v>0</v>
      </c>
      <c r="BL288" s="18" t="s">
        <v>218</v>
      </c>
      <c r="BM288" s="159" t="s">
        <v>547</v>
      </c>
    </row>
    <row r="289" spans="1:65" s="14" customFormat="1">
      <c r="B289" s="168"/>
      <c r="D289" s="162" t="s">
        <v>220</v>
      </c>
      <c r="E289" s="169" t="s">
        <v>1</v>
      </c>
      <c r="F289" s="170" t="s">
        <v>2402</v>
      </c>
      <c r="H289" s="171">
        <v>6.8849999999999998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78</v>
      </c>
      <c r="AY289" s="169" t="s">
        <v>212</v>
      </c>
    </row>
    <row r="290" spans="1:65" s="12" customFormat="1" ht="22.9" customHeight="1">
      <c r="B290" s="135"/>
      <c r="D290" s="136" t="s">
        <v>70</v>
      </c>
      <c r="E290" s="145" t="s">
        <v>2403</v>
      </c>
      <c r="F290" s="145" t="s">
        <v>515</v>
      </c>
      <c r="J290" s="146">
        <f>BK290</f>
        <v>0</v>
      </c>
      <c r="L290" s="135"/>
      <c r="M290" s="139"/>
      <c r="N290" s="140"/>
      <c r="O290" s="140"/>
      <c r="P290" s="141">
        <f>P291</f>
        <v>364.30360000000002</v>
      </c>
      <c r="Q290" s="140"/>
      <c r="R290" s="141">
        <f>R291</f>
        <v>0</v>
      </c>
      <c r="S290" s="140"/>
      <c r="T290" s="142">
        <f>T291</f>
        <v>0</v>
      </c>
      <c r="AR290" s="136" t="s">
        <v>78</v>
      </c>
      <c r="AT290" s="143" t="s">
        <v>70</v>
      </c>
      <c r="AU290" s="143" t="s">
        <v>78</v>
      </c>
      <c r="AY290" s="136" t="s">
        <v>212</v>
      </c>
      <c r="BK290" s="144">
        <f>BK291</f>
        <v>0</v>
      </c>
    </row>
    <row r="291" spans="1:65" s="2" customFormat="1" ht="66.75" customHeight="1">
      <c r="A291" s="30"/>
      <c r="B291" s="147"/>
      <c r="C291" s="148" t="s">
        <v>821</v>
      </c>
      <c r="D291" s="148" t="s">
        <v>214</v>
      </c>
      <c r="E291" s="149" t="s">
        <v>2404</v>
      </c>
      <c r="F291" s="150" t="s">
        <v>2405</v>
      </c>
      <c r="G291" s="151" t="s">
        <v>301</v>
      </c>
      <c r="H291" s="152">
        <v>1097.3</v>
      </c>
      <c r="I291" s="153"/>
      <c r="J291" s="153">
        <f>ROUND(I291*H291,2)</f>
        <v>0</v>
      </c>
      <c r="K291" s="154"/>
      <c r="L291" s="31"/>
      <c r="M291" s="202" t="s">
        <v>1</v>
      </c>
      <c r="N291" s="203" t="s">
        <v>36</v>
      </c>
      <c r="O291" s="204">
        <v>0.33200000000000002</v>
      </c>
      <c r="P291" s="204">
        <f>O291*H291</f>
        <v>364.30360000000002</v>
      </c>
      <c r="Q291" s="204">
        <v>0</v>
      </c>
      <c r="R291" s="204">
        <f>Q291*H291</f>
        <v>0</v>
      </c>
      <c r="S291" s="204">
        <v>0</v>
      </c>
      <c r="T291" s="205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2406</v>
      </c>
    </row>
    <row r="292" spans="1:65" s="2" customFormat="1" ht="6.95" customHeight="1">
      <c r="A292" s="30"/>
      <c r="B292" s="45"/>
      <c r="C292" s="46"/>
      <c r="D292" s="46"/>
      <c r="E292" s="46"/>
      <c r="F292" s="46"/>
      <c r="G292" s="46"/>
      <c r="H292" s="46"/>
      <c r="I292" s="46"/>
      <c r="J292" s="46"/>
      <c r="K292" s="46"/>
      <c r="L292" s="31"/>
      <c r="M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</row>
  </sheetData>
  <autoFilter ref="C128:K291" xr:uid="{00000000-0009-0000-0000-000017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M126"/>
  <sheetViews>
    <sheetView showGridLines="0" topLeftCell="A99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167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2470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712" t="s">
        <v>2471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2470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712" t="str">
        <f>E11</f>
        <v>PS_01 a PS_02 - N - Čerpací stanice ČS1 a domovní ČS - neuznatelné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721" t="str">
        <f>E7</f>
        <v>Kanalizace Dvůr Králové nad Labem - Verdek</v>
      </c>
      <c r="F110" s="722"/>
      <c r="G110" s="722"/>
      <c r="H110" s="722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721" t="s">
        <v>2470</v>
      </c>
      <c r="F112" s="720"/>
      <c r="G112" s="720"/>
      <c r="H112" s="72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712" t="str">
        <f>E11</f>
        <v>PS_01 a PS_02 - N - Čerpací stanice ČS1 a domovní ČS - neuznatelné</v>
      </c>
      <c r="F114" s="720"/>
      <c r="G114" s="720"/>
      <c r="H114" s="72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45764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1.52</v>
      </c>
      <c r="Q122" s="64"/>
      <c r="R122" s="132">
        <f>R123</f>
        <v>8.0000000000000004E-4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210</v>
      </c>
      <c r="F123" s="137" t="s">
        <v>211</v>
      </c>
      <c r="J123" s="138">
        <f>BK123</f>
        <v>0</v>
      </c>
      <c r="L123" s="135"/>
      <c r="M123" s="139"/>
      <c r="N123" s="140"/>
      <c r="O123" s="140"/>
      <c r="P123" s="141">
        <f>P124</f>
        <v>1.52</v>
      </c>
      <c r="Q123" s="140"/>
      <c r="R123" s="141">
        <f>R124</f>
        <v>8.0000000000000004E-4</v>
      </c>
      <c r="S123" s="140"/>
      <c r="T123" s="142">
        <f>T124</f>
        <v>0</v>
      </c>
      <c r="AR123" s="136" t="s">
        <v>78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252</v>
      </c>
      <c r="F124" s="145" t="s">
        <v>413</v>
      </c>
      <c r="J124" s="146">
        <f>BK124</f>
        <v>0</v>
      </c>
      <c r="L124" s="135"/>
      <c r="M124" s="139"/>
      <c r="N124" s="140"/>
      <c r="O124" s="140"/>
      <c r="P124" s="141">
        <f>P125</f>
        <v>1.52</v>
      </c>
      <c r="Q124" s="140"/>
      <c r="R124" s="141">
        <f>R125</f>
        <v>8.0000000000000004E-4</v>
      </c>
      <c r="S124" s="140"/>
      <c r="T124" s="142">
        <f>T125</f>
        <v>0</v>
      </c>
      <c r="AR124" s="136" t="s">
        <v>78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2472</v>
      </c>
      <c r="F125" s="150" t="s">
        <v>2473</v>
      </c>
      <c r="G125" s="151" t="s">
        <v>612</v>
      </c>
      <c r="H125" s="152">
        <v>1</v>
      </c>
      <c r="I125" s="153">
        <f>Verdek_neuznatelné!J18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1.52</v>
      </c>
      <c r="P125" s="204">
        <f>O125*H125</f>
        <v>1.52</v>
      </c>
      <c r="Q125" s="204">
        <v>8.0000000000000004E-4</v>
      </c>
      <c r="R125" s="204">
        <f>Q125*H125</f>
        <v>8.0000000000000004E-4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218</v>
      </c>
      <c r="BM125" s="159" t="s">
        <v>2474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ACF03-734B-4867-91F0-73F6E85166AB}">
  <dimension ref="A1:O20"/>
  <sheetViews>
    <sheetView showZeros="0" topLeftCell="A6" zoomScale="115" zoomScaleNormal="115" zoomScaleSheetLayoutView="80" workbookViewId="0">
      <selection activeCell="H11" sqref="H11:I12"/>
    </sheetView>
  </sheetViews>
  <sheetFormatPr defaultColWidth="10.6640625" defaultRowHeight="12.75"/>
  <cols>
    <col min="1" max="1" width="6.1640625" style="572" customWidth="1"/>
    <col min="2" max="3" width="8.33203125" style="572" customWidth="1"/>
    <col min="4" max="4" width="12" style="572" customWidth="1"/>
    <col min="5" max="5" width="54.33203125" style="572" customWidth="1"/>
    <col min="6" max="6" width="8.33203125" style="572" customWidth="1"/>
    <col min="7" max="7" width="10.6640625" style="572"/>
    <col min="8" max="11" width="14.6640625" style="572" customWidth="1"/>
    <col min="12" max="16384" width="10.6640625" style="572"/>
  </cols>
  <sheetData>
    <row r="1" spans="1:15" ht="19.5" customHeight="1">
      <c r="C1" s="572" t="s">
        <v>22</v>
      </c>
      <c r="D1" s="573" t="s">
        <v>22</v>
      </c>
      <c r="E1" s="573" t="s">
        <v>2603</v>
      </c>
      <c r="F1" s="573" t="s">
        <v>22</v>
      </c>
      <c r="G1" s="574"/>
    </row>
    <row r="2" spans="1:15">
      <c r="A2" s="572" t="s">
        <v>13</v>
      </c>
      <c r="C2" s="575" t="s">
        <v>2631</v>
      </c>
    </row>
    <row r="3" spans="1:15" ht="16.350000000000001" customHeight="1">
      <c r="A3" s="572" t="s">
        <v>178</v>
      </c>
      <c r="C3" s="576" t="s">
        <v>2632</v>
      </c>
      <c r="D3" s="577"/>
    </row>
    <row r="4" spans="1:15" ht="15">
      <c r="B4" s="578"/>
      <c r="C4" s="578"/>
      <c r="D4" s="578"/>
    </row>
    <row r="5" spans="1:15" ht="15">
      <c r="A5" s="572" t="s">
        <v>17</v>
      </c>
      <c r="B5" s="578"/>
      <c r="C5" s="578"/>
      <c r="D5" s="578"/>
      <c r="I5" s="579" t="s">
        <v>19</v>
      </c>
      <c r="J5" s="580" t="s">
        <v>2633</v>
      </c>
    </row>
    <row r="6" spans="1:15" ht="15">
      <c r="A6" s="572" t="s">
        <v>20</v>
      </c>
      <c r="B6" s="578"/>
      <c r="C6" s="578"/>
      <c r="D6" s="578"/>
      <c r="I6" s="579" t="s">
        <v>25</v>
      </c>
      <c r="J6" s="579" t="s">
        <v>22</v>
      </c>
    </row>
    <row r="7" spans="1:15">
      <c r="A7" s="581" t="s">
        <v>2598</v>
      </c>
      <c r="B7" s="581"/>
      <c r="C7" s="581" t="s">
        <v>22</v>
      </c>
      <c r="D7" s="581"/>
      <c r="E7" s="581"/>
      <c r="F7" s="581"/>
      <c r="G7" s="582"/>
      <c r="H7" s="582"/>
      <c r="I7" s="582"/>
      <c r="J7" s="582"/>
      <c r="K7" s="581"/>
      <c r="L7" s="581"/>
    </row>
    <row r="8" spans="1:15" ht="12" customHeight="1" thickBot="1">
      <c r="A8" s="583" t="s">
        <v>22</v>
      </c>
      <c r="B8" s="583"/>
      <c r="C8" s="584"/>
      <c r="D8" s="581"/>
      <c r="E8" s="581"/>
      <c r="F8" s="583"/>
      <c r="G8" s="583"/>
      <c r="H8" s="585"/>
      <c r="I8" s="585"/>
      <c r="J8" s="585"/>
      <c r="K8" s="582"/>
      <c r="L8" s="581"/>
    </row>
    <row r="9" spans="1:15" ht="12" customHeight="1" thickBot="1">
      <c r="A9" s="735" t="s">
        <v>2574</v>
      </c>
      <c r="B9" s="586" t="s">
        <v>2573</v>
      </c>
      <c r="C9" s="586" t="s">
        <v>2572</v>
      </c>
      <c r="D9" s="586" t="s">
        <v>2571</v>
      </c>
      <c r="E9" s="736" t="s">
        <v>2570</v>
      </c>
      <c r="F9" s="586" t="s">
        <v>2569</v>
      </c>
      <c r="G9" s="587" t="s">
        <v>2568</v>
      </c>
      <c r="H9" s="737" t="s">
        <v>2567</v>
      </c>
      <c r="I9" s="737"/>
      <c r="J9" s="738" t="s">
        <v>2566</v>
      </c>
      <c r="K9" s="738"/>
      <c r="L9" s="588" t="s">
        <v>22</v>
      </c>
    </row>
    <row r="10" spans="1:15" ht="12" customHeight="1">
      <c r="A10" s="735"/>
      <c r="B10" s="589" t="s">
        <v>2565</v>
      </c>
      <c r="C10" s="589" t="s">
        <v>2564</v>
      </c>
      <c r="D10" s="589" t="s">
        <v>22</v>
      </c>
      <c r="E10" s="736"/>
      <c r="F10" s="589" t="s">
        <v>2563</v>
      </c>
      <c r="G10" s="590" t="s">
        <v>2562</v>
      </c>
      <c r="H10" s="591" t="s">
        <v>2561</v>
      </c>
      <c r="I10" s="592" t="s">
        <v>2560</v>
      </c>
      <c r="J10" s="591" t="s">
        <v>2561</v>
      </c>
      <c r="K10" s="593" t="s">
        <v>2560</v>
      </c>
      <c r="L10" s="581"/>
    </row>
    <row r="11" spans="1:15" ht="121.15" customHeight="1">
      <c r="A11" s="594">
        <v>1</v>
      </c>
      <c r="B11" s="595" t="s">
        <v>2634</v>
      </c>
      <c r="C11" s="596"/>
      <c r="D11" s="597"/>
      <c r="E11" s="598" t="s">
        <v>2635</v>
      </c>
      <c r="F11" s="599" t="s">
        <v>612</v>
      </c>
      <c r="G11" s="599">
        <v>2</v>
      </c>
      <c r="H11" s="600"/>
      <c r="I11" s="601"/>
      <c r="J11" s="601">
        <f>H11*G11</f>
        <v>0</v>
      </c>
      <c r="K11" s="602">
        <f>I11*G11</f>
        <v>0</v>
      </c>
      <c r="L11" s="603"/>
      <c r="M11" s="604"/>
      <c r="N11" s="604"/>
      <c r="O11" s="605"/>
    </row>
    <row r="12" spans="1:15" ht="186" customHeight="1">
      <c r="A12" s="606">
        <v>2</v>
      </c>
      <c r="B12" s="595" t="s">
        <v>2636</v>
      </c>
      <c r="C12" s="596"/>
      <c r="D12" s="597"/>
      <c r="E12" s="598" t="s">
        <v>2637</v>
      </c>
      <c r="F12" s="599" t="s">
        <v>612</v>
      </c>
      <c r="G12" s="599">
        <v>1</v>
      </c>
      <c r="H12" s="600"/>
      <c r="I12" s="601"/>
      <c r="J12" s="601">
        <f>H12*G12</f>
        <v>0</v>
      </c>
      <c r="K12" s="602">
        <f>I12*G12</f>
        <v>0</v>
      </c>
      <c r="L12" s="603"/>
      <c r="M12" s="604"/>
      <c r="N12" s="604"/>
      <c r="O12" s="605"/>
    </row>
    <row r="13" spans="1:15" ht="12.95" customHeight="1" thickBot="1">
      <c r="A13" s="607"/>
      <c r="B13" s="608"/>
      <c r="C13" s="609" t="s">
        <v>22</v>
      </c>
      <c r="D13" s="610"/>
      <c r="E13" s="611" t="s">
        <v>22</v>
      </c>
      <c r="F13" s="612" t="s">
        <v>22</v>
      </c>
      <c r="G13" s="613" t="s">
        <v>22</v>
      </c>
      <c r="H13" s="614"/>
      <c r="I13" s="615"/>
      <c r="J13" s="616"/>
      <c r="K13" s="617"/>
      <c r="L13" s="618"/>
    </row>
    <row r="14" spans="1:15" ht="12" customHeight="1">
      <c r="A14" s="619" t="s">
        <v>2638</v>
      </c>
      <c r="B14" s="620"/>
      <c r="C14" s="621"/>
      <c r="D14" s="622"/>
      <c r="E14" s="623"/>
      <c r="F14" s="624"/>
      <c r="G14" s="625"/>
      <c r="H14" s="626"/>
      <c r="I14" s="627"/>
      <c r="J14" s="627" t="s">
        <v>22</v>
      </c>
      <c r="K14" s="627"/>
      <c r="L14" s="618"/>
    </row>
    <row r="15" spans="1:15" ht="4.9000000000000004" customHeight="1">
      <c r="B15" s="581"/>
      <c r="C15" s="581"/>
      <c r="D15" s="581" t="s">
        <v>22</v>
      </c>
      <c r="E15" s="581"/>
      <c r="F15" s="581"/>
      <c r="G15" s="581"/>
      <c r="H15" s="582"/>
      <c r="I15" s="627"/>
      <c r="J15" s="627"/>
      <c r="K15" s="627"/>
      <c r="L15" s="581"/>
    </row>
    <row r="16" spans="1:15" ht="12" customHeight="1">
      <c r="A16" s="628"/>
      <c r="B16" s="629"/>
      <c r="C16" s="630"/>
      <c r="D16" s="630"/>
      <c r="E16" s="630"/>
      <c r="F16" s="630"/>
      <c r="G16" s="629" t="str">
        <f>A8</f>
        <v xml:space="preserve"> </v>
      </c>
      <c r="H16" s="739" t="s">
        <v>2532</v>
      </c>
      <c r="I16" s="739"/>
      <c r="J16" s="600">
        <f>SUM(J11:J13)</f>
        <v>0</v>
      </c>
      <c r="K16" s="627"/>
      <c r="L16" s="581"/>
    </row>
    <row r="17" spans="1:12" ht="12" customHeight="1">
      <c r="A17" s="631"/>
      <c r="B17" s="581"/>
      <c r="C17" s="581"/>
      <c r="D17" s="581"/>
      <c r="E17" s="581"/>
      <c r="F17" s="581"/>
      <c r="G17" s="581"/>
      <c r="H17" s="740" t="s">
        <v>2531</v>
      </c>
      <c r="I17" s="740"/>
      <c r="J17" s="632">
        <f>SUM(K11:K13)</f>
        <v>0</v>
      </c>
      <c r="K17" s="582"/>
      <c r="L17" s="581"/>
    </row>
    <row r="18" spans="1:12" ht="12" customHeight="1">
      <c r="A18" s="633"/>
      <c r="B18" s="634"/>
      <c r="C18" s="634"/>
      <c r="D18" s="634"/>
      <c r="E18" s="634"/>
      <c r="F18" s="634"/>
      <c r="G18" s="634"/>
      <c r="H18" s="734" t="s">
        <v>2530</v>
      </c>
      <c r="I18" s="734"/>
      <c r="J18" s="601">
        <f>SUM(J16:J17)</f>
        <v>0</v>
      </c>
      <c r="K18" s="582"/>
      <c r="L18" s="581"/>
    </row>
    <row r="19" spans="1:12" ht="12" customHeight="1">
      <c r="A19" s="635" t="s">
        <v>2639</v>
      </c>
    </row>
    <row r="20" spans="1:12" ht="12" customHeight="1"/>
  </sheetData>
  <sheetProtection selectLockedCells="1" selectUnlockedCells="1"/>
  <mergeCells count="7">
    <mergeCell ref="H18:I18"/>
    <mergeCell ref="A9:A10"/>
    <mergeCell ref="E9:E10"/>
    <mergeCell ref="H9:I9"/>
    <mergeCell ref="J9:K9"/>
    <mergeCell ref="H16:I16"/>
    <mergeCell ref="H17:I17"/>
  </mergeCells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BM126"/>
  <sheetViews>
    <sheetView showGridLines="0" topLeftCell="A95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170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721" t="s">
        <v>2470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712" t="s">
        <v>2475</v>
      </c>
      <c r="F11" s="720"/>
      <c r="G11" s="720"/>
      <c r="H11" s="720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45764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714" t="str">
        <f>'Rekapitulace stavby'!E14</f>
        <v xml:space="preserve"> </v>
      </c>
      <c r="F20" s="714"/>
      <c r="G20" s="714"/>
      <c r="H20" s="714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716" t="s">
        <v>1</v>
      </c>
      <c r="F29" s="716"/>
      <c r="G29" s="716"/>
      <c r="H29" s="716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721" t="s">
        <v>2470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712" t="str">
        <f>E11</f>
        <v>PS_01 a PS_02 - U - Čerpací stanice ČS1 a domovní ČS - uznatelné</v>
      </c>
      <c r="F89" s="720"/>
      <c r="G89" s="720"/>
      <c r="H89" s="720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45764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721" t="str">
        <f>E7</f>
        <v>Kanalizace Dvůr Králové nad Labem - Verdek</v>
      </c>
      <c r="F110" s="722"/>
      <c r="G110" s="722"/>
      <c r="H110" s="722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721" t="s">
        <v>2470</v>
      </c>
      <c r="F112" s="720"/>
      <c r="G112" s="720"/>
      <c r="H112" s="72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712" t="str">
        <f>E11</f>
        <v>PS_01 a PS_02 - U - Čerpací stanice ČS1 a domovní ČS - uznatelné</v>
      </c>
      <c r="F114" s="720"/>
      <c r="G114" s="720"/>
      <c r="H114" s="72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45764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1.52</v>
      </c>
      <c r="Q122" s="64"/>
      <c r="R122" s="132">
        <f>R123</f>
        <v>8.0000000000000004E-4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210</v>
      </c>
      <c r="F123" s="137" t="s">
        <v>211</v>
      </c>
      <c r="J123" s="138">
        <f>BK123</f>
        <v>0</v>
      </c>
      <c r="L123" s="135"/>
      <c r="M123" s="139"/>
      <c r="N123" s="140"/>
      <c r="O123" s="140"/>
      <c r="P123" s="141">
        <f>P124</f>
        <v>1.52</v>
      </c>
      <c r="Q123" s="140"/>
      <c r="R123" s="141">
        <f>R124</f>
        <v>8.0000000000000004E-4</v>
      </c>
      <c r="S123" s="140"/>
      <c r="T123" s="142">
        <f>T124</f>
        <v>0</v>
      </c>
      <c r="AR123" s="136" t="s">
        <v>78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252</v>
      </c>
      <c r="F124" s="145" t="s">
        <v>413</v>
      </c>
      <c r="J124" s="146">
        <f>BK124</f>
        <v>0</v>
      </c>
      <c r="L124" s="135"/>
      <c r="M124" s="139"/>
      <c r="N124" s="140"/>
      <c r="O124" s="140"/>
      <c r="P124" s="141">
        <f>P125</f>
        <v>1.52</v>
      </c>
      <c r="Q124" s="140"/>
      <c r="R124" s="141">
        <f>R125</f>
        <v>8.0000000000000004E-4</v>
      </c>
      <c r="S124" s="140"/>
      <c r="T124" s="142">
        <f>T125</f>
        <v>0</v>
      </c>
      <c r="AR124" s="136" t="s">
        <v>78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24.95" customHeight="1">
      <c r="A125" s="30"/>
      <c r="B125" s="147"/>
      <c r="C125" s="148" t="s">
        <v>78</v>
      </c>
      <c r="D125" s="148" t="s">
        <v>214</v>
      </c>
      <c r="E125" s="149" t="s">
        <v>2476</v>
      </c>
      <c r="F125" s="150" t="s">
        <v>2477</v>
      </c>
      <c r="G125" s="151" t="s">
        <v>612</v>
      </c>
      <c r="H125" s="152">
        <v>1</v>
      </c>
      <c r="I125" s="153">
        <f>Verdek!J20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1.52</v>
      </c>
      <c r="P125" s="204">
        <f>O125*H125</f>
        <v>1.52</v>
      </c>
      <c r="Q125" s="204">
        <v>8.0000000000000004E-4</v>
      </c>
      <c r="R125" s="204">
        <f>Q125*H125</f>
        <v>8.0000000000000004E-4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218</v>
      </c>
      <c r="BM125" s="159" t="s">
        <v>2474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9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7571-5E11-4E9B-ACF1-202EF163A3A0}">
  <dimension ref="A1:N22"/>
  <sheetViews>
    <sheetView showZeros="0" zoomScale="115" zoomScaleNormal="115" zoomScaleSheetLayoutView="80" workbookViewId="0">
      <selection activeCell="H11" sqref="H11:I14"/>
    </sheetView>
  </sheetViews>
  <sheetFormatPr defaultColWidth="10.6640625" defaultRowHeight="12.75"/>
  <cols>
    <col min="1" max="1" width="6.1640625" style="572" customWidth="1"/>
    <col min="2" max="3" width="8.33203125" style="572" customWidth="1"/>
    <col min="4" max="4" width="12" style="572" customWidth="1"/>
    <col min="5" max="5" width="54.33203125" style="572" customWidth="1"/>
    <col min="6" max="6" width="8.33203125" style="572" customWidth="1"/>
    <col min="7" max="7" width="10.6640625" style="572"/>
    <col min="8" max="11" width="14.6640625" style="572" customWidth="1"/>
    <col min="12" max="16384" width="10.6640625" style="572"/>
  </cols>
  <sheetData>
    <row r="1" spans="1:14" ht="19.5" customHeight="1">
      <c r="C1" s="572" t="s">
        <v>22</v>
      </c>
      <c r="D1" s="573" t="s">
        <v>22</v>
      </c>
      <c r="E1" s="573" t="s">
        <v>2603</v>
      </c>
      <c r="F1" s="573" t="s">
        <v>22</v>
      </c>
      <c r="G1" s="574"/>
    </row>
    <row r="2" spans="1:14">
      <c r="A2" s="572" t="s">
        <v>13</v>
      </c>
      <c r="C2" s="575" t="s">
        <v>2631</v>
      </c>
    </row>
    <row r="3" spans="1:14" ht="16.350000000000001" customHeight="1">
      <c r="A3" s="572" t="s">
        <v>178</v>
      </c>
      <c r="C3" s="576" t="s">
        <v>2640</v>
      </c>
      <c r="D3" s="577"/>
    </row>
    <row r="4" spans="1:14" ht="15">
      <c r="B4" s="578"/>
      <c r="C4" s="578"/>
      <c r="D4" s="578"/>
    </row>
    <row r="5" spans="1:14" ht="15">
      <c r="A5" s="572" t="s">
        <v>17</v>
      </c>
      <c r="B5" s="578"/>
      <c r="C5" s="578"/>
      <c r="D5" s="578"/>
      <c r="I5" s="579" t="s">
        <v>19</v>
      </c>
      <c r="J5" s="580" t="s">
        <v>2633</v>
      </c>
    </row>
    <row r="6" spans="1:14" ht="15">
      <c r="A6" s="572" t="s">
        <v>20</v>
      </c>
      <c r="B6" s="578"/>
      <c r="C6" s="578"/>
      <c r="D6" s="578"/>
      <c r="I6" s="579" t="s">
        <v>25</v>
      </c>
      <c r="J6" s="579" t="s">
        <v>22</v>
      </c>
    </row>
    <row r="7" spans="1:14">
      <c r="A7" s="581" t="s">
        <v>2598</v>
      </c>
      <c r="B7" s="581"/>
      <c r="C7" s="581" t="s">
        <v>22</v>
      </c>
      <c r="D7" s="581"/>
      <c r="E7" s="581"/>
      <c r="F7" s="581"/>
      <c r="G7" s="582"/>
      <c r="H7" s="582"/>
      <c r="I7" s="582"/>
      <c r="J7" s="582"/>
      <c r="K7" s="581"/>
      <c r="L7" s="581"/>
    </row>
    <row r="8" spans="1:14" ht="12" customHeight="1" thickBot="1">
      <c r="A8" s="583" t="s">
        <v>22</v>
      </c>
      <c r="B8" s="583"/>
      <c r="C8" s="584"/>
      <c r="D8" s="581"/>
      <c r="E8" s="581"/>
      <c r="F8" s="583"/>
      <c r="G8" s="583"/>
      <c r="H8" s="585"/>
      <c r="I8" s="585"/>
      <c r="J8" s="585"/>
      <c r="K8" s="582"/>
      <c r="L8" s="581"/>
    </row>
    <row r="9" spans="1:14" ht="12" customHeight="1" thickBot="1">
      <c r="A9" s="735" t="s">
        <v>2574</v>
      </c>
      <c r="B9" s="586" t="s">
        <v>2573</v>
      </c>
      <c r="C9" s="586" t="s">
        <v>2572</v>
      </c>
      <c r="D9" s="586" t="s">
        <v>2571</v>
      </c>
      <c r="E9" s="736" t="s">
        <v>2570</v>
      </c>
      <c r="F9" s="586" t="s">
        <v>2569</v>
      </c>
      <c r="G9" s="587" t="s">
        <v>2568</v>
      </c>
      <c r="H9" s="737" t="s">
        <v>2567</v>
      </c>
      <c r="I9" s="737"/>
      <c r="J9" s="738" t="s">
        <v>2566</v>
      </c>
      <c r="K9" s="738"/>
      <c r="L9" s="588" t="s">
        <v>22</v>
      </c>
    </row>
    <row r="10" spans="1:14" ht="12" customHeight="1" thickBot="1">
      <c r="A10" s="735"/>
      <c r="B10" s="589" t="s">
        <v>2565</v>
      </c>
      <c r="C10" s="589" t="s">
        <v>2564</v>
      </c>
      <c r="D10" s="589" t="s">
        <v>22</v>
      </c>
      <c r="E10" s="736"/>
      <c r="F10" s="589" t="s">
        <v>2563</v>
      </c>
      <c r="G10" s="590" t="s">
        <v>2562</v>
      </c>
      <c r="H10" s="591" t="s">
        <v>2561</v>
      </c>
      <c r="I10" s="592" t="s">
        <v>2560</v>
      </c>
      <c r="J10" s="591" t="s">
        <v>2561</v>
      </c>
      <c r="K10" s="593" t="s">
        <v>2560</v>
      </c>
      <c r="L10" s="581"/>
    </row>
    <row r="11" spans="1:14" ht="215.45" customHeight="1">
      <c r="A11" s="636">
        <v>1</v>
      </c>
      <c r="B11" s="637" t="s">
        <v>2641</v>
      </c>
      <c r="C11" s="638"/>
      <c r="D11" s="639"/>
      <c r="E11" s="640" t="s">
        <v>2642</v>
      </c>
      <c r="F11" s="641" t="s">
        <v>612</v>
      </c>
      <c r="G11" s="641">
        <v>1</v>
      </c>
      <c r="H11" s="642"/>
      <c r="I11" s="643"/>
      <c r="J11" s="643">
        <f>H11*G11</f>
        <v>0</v>
      </c>
      <c r="K11" s="644">
        <f>I11*G11</f>
        <v>0</v>
      </c>
      <c r="L11" s="603"/>
      <c r="M11" s="604"/>
      <c r="N11" s="605"/>
    </row>
    <row r="12" spans="1:14" ht="126" customHeight="1">
      <c r="A12" s="594">
        <v>2</v>
      </c>
      <c r="B12" s="595" t="s">
        <v>2634</v>
      </c>
      <c r="C12" s="596"/>
      <c r="D12" s="597"/>
      <c r="E12" s="598" t="s">
        <v>2643</v>
      </c>
      <c r="F12" s="599" t="s">
        <v>612</v>
      </c>
      <c r="G12" s="599">
        <v>10</v>
      </c>
      <c r="H12" s="600"/>
      <c r="I12" s="601"/>
      <c r="J12" s="601">
        <f>H12*G12</f>
        <v>0</v>
      </c>
      <c r="K12" s="602">
        <f>I12*G12</f>
        <v>0</v>
      </c>
      <c r="L12" s="603"/>
      <c r="M12" s="604"/>
      <c r="N12" s="605"/>
    </row>
    <row r="13" spans="1:14" ht="121.5" customHeight="1">
      <c r="A13" s="606">
        <v>3</v>
      </c>
      <c r="B13" s="595" t="s">
        <v>2644</v>
      </c>
      <c r="C13" s="596"/>
      <c r="D13" s="597"/>
      <c r="E13" s="598" t="s">
        <v>2643</v>
      </c>
      <c r="F13" s="599" t="s">
        <v>612</v>
      </c>
      <c r="G13" s="599">
        <v>13</v>
      </c>
      <c r="H13" s="600"/>
      <c r="I13" s="601"/>
      <c r="J13" s="601">
        <f>H13*G13</f>
        <v>0</v>
      </c>
      <c r="K13" s="602">
        <f>I13*G13</f>
        <v>0</v>
      </c>
      <c r="L13" s="603"/>
      <c r="M13" s="604"/>
      <c r="N13" s="605"/>
    </row>
    <row r="14" spans="1:14" ht="188.25" customHeight="1">
      <c r="A14" s="606">
        <v>4</v>
      </c>
      <c r="B14" s="595" t="s">
        <v>2636</v>
      </c>
      <c r="C14" s="596"/>
      <c r="D14" s="597"/>
      <c r="E14" s="598" t="s">
        <v>2645</v>
      </c>
      <c r="F14" s="599" t="s">
        <v>612</v>
      </c>
      <c r="G14" s="599">
        <v>1</v>
      </c>
      <c r="H14" s="600"/>
      <c r="I14" s="601"/>
      <c r="J14" s="601">
        <f>H14*G14</f>
        <v>0</v>
      </c>
      <c r="K14" s="602">
        <f>I14*G14</f>
        <v>0</v>
      </c>
      <c r="L14" s="603"/>
      <c r="M14" s="604"/>
      <c r="N14" s="605"/>
    </row>
    <row r="15" spans="1:14" ht="12.95" customHeight="1" thickBot="1">
      <c r="A15" s="607"/>
      <c r="B15" s="608"/>
      <c r="C15" s="609" t="s">
        <v>22</v>
      </c>
      <c r="D15" s="610"/>
      <c r="E15" s="611" t="s">
        <v>22</v>
      </c>
      <c r="F15" s="612" t="s">
        <v>22</v>
      </c>
      <c r="G15" s="613" t="s">
        <v>22</v>
      </c>
      <c r="H15" s="614"/>
      <c r="I15" s="615"/>
      <c r="J15" s="616"/>
      <c r="K15" s="617"/>
      <c r="L15" s="618"/>
    </row>
    <row r="16" spans="1:14" ht="12" customHeight="1">
      <c r="A16" s="619" t="s">
        <v>2638</v>
      </c>
      <c r="B16" s="620"/>
      <c r="C16" s="621"/>
      <c r="D16" s="622"/>
      <c r="E16" s="623"/>
      <c r="F16" s="624"/>
      <c r="G16" s="625"/>
      <c r="H16" s="626"/>
      <c r="I16" s="627"/>
      <c r="J16" s="627" t="s">
        <v>22</v>
      </c>
      <c r="K16" s="627"/>
      <c r="L16" s="618"/>
    </row>
    <row r="17" spans="1:12" ht="12" customHeight="1">
      <c r="A17" s="581"/>
      <c r="B17" s="581"/>
      <c r="C17" s="581"/>
      <c r="D17" s="581" t="s">
        <v>22</v>
      </c>
      <c r="E17" s="581"/>
      <c r="F17" s="581"/>
      <c r="G17" s="581"/>
      <c r="H17" s="582"/>
      <c r="I17" s="627"/>
      <c r="J17" s="627"/>
      <c r="K17" s="627"/>
      <c r="L17" s="581"/>
    </row>
    <row r="18" spans="1:12" ht="12" customHeight="1">
      <c r="A18" s="628"/>
      <c r="B18" s="629"/>
      <c r="C18" s="630"/>
      <c r="D18" s="630"/>
      <c r="E18" s="630"/>
      <c r="F18" s="630"/>
      <c r="G18" s="629" t="str">
        <f>A8</f>
        <v xml:space="preserve"> </v>
      </c>
      <c r="H18" s="739" t="s">
        <v>2532</v>
      </c>
      <c r="I18" s="739"/>
      <c r="J18" s="600">
        <f>SUM(J11:J15)</f>
        <v>0</v>
      </c>
      <c r="K18" s="627"/>
      <c r="L18" s="581"/>
    </row>
    <row r="19" spans="1:12" ht="12" customHeight="1">
      <c r="A19" s="631"/>
      <c r="B19" s="581"/>
      <c r="C19" s="581"/>
      <c r="D19" s="581"/>
      <c r="E19" s="581"/>
      <c r="F19" s="581"/>
      <c r="G19" s="581"/>
      <c r="H19" s="740" t="s">
        <v>2531</v>
      </c>
      <c r="I19" s="740"/>
      <c r="J19" s="632">
        <f>SUM(K11:K15)</f>
        <v>0</v>
      </c>
      <c r="K19" s="582"/>
      <c r="L19" s="581"/>
    </row>
    <row r="20" spans="1:12" ht="12" customHeight="1">
      <c r="A20" s="633"/>
      <c r="B20" s="634"/>
      <c r="C20" s="634"/>
      <c r="D20" s="634"/>
      <c r="E20" s="634"/>
      <c r="F20" s="634"/>
      <c r="G20" s="634"/>
      <c r="H20" s="734" t="s">
        <v>2530</v>
      </c>
      <c r="I20" s="734"/>
      <c r="J20" s="601">
        <f>SUM(J18:J19)</f>
        <v>0</v>
      </c>
      <c r="K20" s="582"/>
      <c r="L20" s="581"/>
    </row>
    <row r="21" spans="1:12" ht="12" customHeight="1">
      <c r="A21" s="635" t="s">
        <v>2639</v>
      </c>
    </row>
    <row r="22" spans="1:12" ht="12" customHeight="1"/>
  </sheetData>
  <sheetProtection selectLockedCells="1" selectUnlockedCells="1"/>
  <mergeCells count="7">
    <mergeCell ref="H20:I20"/>
    <mergeCell ref="A9:A10"/>
    <mergeCell ref="E9:E10"/>
    <mergeCell ref="H9:I9"/>
    <mergeCell ref="J9:K9"/>
    <mergeCell ref="H18:I18"/>
    <mergeCell ref="H19:I19"/>
  </mergeCells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BM122"/>
  <sheetViews>
    <sheetView showGridLines="0" topLeftCell="A104" workbookViewId="0">
      <selection activeCell="I122" sqref="I1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173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712" t="s">
        <v>2478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45764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714" t="str">
        <f>'Rekapitulace stavby'!E14</f>
        <v xml:space="preserve"> </v>
      </c>
      <c r="F18" s="714"/>
      <c r="G18" s="714"/>
      <c r="H18" s="714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716" t="s">
        <v>1</v>
      </c>
      <c r="F27" s="716"/>
      <c r="G27" s="716"/>
      <c r="H27" s="716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ROUND(J118,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ROUND((SUM(BE118:BE121)),  2)</f>
        <v>0</v>
      </c>
      <c r="G33" s="30"/>
      <c r="H33" s="30"/>
      <c r="I33" s="104">
        <v>0.21</v>
      </c>
      <c r="J33" s="103">
        <f>ROUND(((SUM(BE118:BE121))*I33),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ROUND((SUM(BF118:BF121)),  2)</f>
        <v>0</v>
      </c>
      <c r="G34" s="30"/>
      <c r="H34" s="30"/>
      <c r="I34" s="104">
        <v>0.12</v>
      </c>
      <c r="J34" s="103">
        <f>ROUND(((SUM(BF118:BF121))*I34),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ROUND((SUM(BG118:BG121)),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ROUND((SUM(BH118:BH121)),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ROUND((SUM(BI118:BI121)),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712" t="str">
        <f>E9</f>
        <v>PS_03 - Dálkový přenos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45764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J118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1785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10" customFormat="1" ht="19.899999999999999" customHeight="1">
      <c r="B98" s="120"/>
      <c r="D98" s="121" t="s">
        <v>1786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1:31" s="2" customFormat="1" ht="21.7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5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4" spans="1:31" s="2" customFormat="1" ht="6.95" customHeight="1">
      <c r="A104" s="30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5" customHeight="1">
      <c r="A105" s="30"/>
      <c r="B105" s="31"/>
      <c r="C105" s="22" t="s">
        <v>197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7" t="s">
        <v>13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721" t="str">
        <f>E7</f>
        <v>Kanalizace Dvůr Králové nad Labem - Verdek</v>
      </c>
      <c r="F108" s="722"/>
      <c r="G108" s="722"/>
      <c r="H108" s="722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178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712" t="str">
        <f>E9</f>
        <v>PS_03 - Dálkový přenos</v>
      </c>
      <c r="F110" s="720"/>
      <c r="G110" s="720"/>
      <c r="H110" s="72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17</v>
      </c>
      <c r="D112" s="30"/>
      <c r="E112" s="30"/>
      <c r="F112" s="25" t="str">
        <f>F12</f>
        <v xml:space="preserve"> </v>
      </c>
      <c r="G112" s="30"/>
      <c r="H112" s="30"/>
      <c r="I112" s="27" t="s">
        <v>19</v>
      </c>
      <c r="J112" s="53">
        <f>IF(J12="","",J12)</f>
        <v>45764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7" t="s">
        <v>20</v>
      </c>
      <c r="D114" s="30"/>
      <c r="E114" s="30"/>
      <c r="F114" s="25" t="str">
        <f>E15</f>
        <v xml:space="preserve"> </v>
      </c>
      <c r="G114" s="30"/>
      <c r="H114" s="30"/>
      <c r="I114" s="27" t="s">
        <v>25</v>
      </c>
      <c r="J114" s="28" t="str">
        <f>E21</f>
        <v>Ing. Martin Herman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24</v>
      </c>
      <c r="D115" s="30"/>
      <c r="E115" s="30"/>
      <c r="F115" s="25" t="str">
        <f>IF(E18="","",E18)</f>
        <v xml:space="preserve"> </v>
      </c>
      <c r="G115" s="30"/>
      <c r="H115" s="30"/>
      <c r="I115" s="27" t="s">
        <v>28</v>
      </c>
      <c r="J115" s="28" t="str">
        <f>E24</f>
        <v>VIS s.r.o. Hradec Králové, Dita Paštová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24"/>
      <c r="B117" s="125"/>
      <c r="C117" s="126" t="s">
        <v>198</v>
      </c>
      <c r="D117" s="127" t="s">
        <v>56</v>
      </c>
      <c r="E117" s="127" t="s">
        <v>52</v>
      </c>
      <c r="F117" s="127" t="s">
        <v>53</v>
      </c>
      <c r="G117" s="127" t="s">
        <v>199</v>
      </c>
      <c r="H117" s="127" t="s">
        <v>200</v>
      </c>
      <c r="I117" s="127" t="s">
        <v>201</v>
      </c>
      <c r="J117" s="128" t="s">
        <v>184</v>
      </c>
      <c r="K117" s="129" t="s">
        <v>202</v>
      </c>
      <c r="L117" s="130"/>
      <c r="M117" s="60" t="s">
        <v>1</v>
      </c>
      <c r="N117" s="61" t="s">
        <v>35</v>
      </c>
      <c r="O117" s="61" t="s">
        <v>203</v>
      </c>
      <c r="P117" s="61" t="s">
        <v>204</v>
      </c>
      <c r="Q117" s="61" t="s">
        <v>205</v>
      </c>
      <c r="R117" s="61" t="s">
        <v>206</v>
      </c>
      <c r="S117" s="61" t="s">
        <v>207</v>
      </c>
      <c r="T117" s="62" t="s">
        <v>208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30"/>
      <c r="B118" s="31"/>
      <c r="C118" s="67" t="s">
        <v>209</v>
      </c>
      <c r="D118" s="30"/>
      <c r="E118" s="30"/>
      <c r="F118" s="30"/>
      <c r="G118" s="30"/>
      <c r="H118" s="30"/>
      <c r="I118" s="30"/>
      <c r="J118" s="131">
        <f>BK118</f>
        <v>0</v>
      </c>
      <c r="K118" s="30"/>
      <c r="L118" s="31"/>
      <c r="M118" s="63"/>
      <c r="N118" s="54"/>
      <c r="O118" s="64"/>
      <c r="P118" s="132">
        <f>P119</f>
        <v>12.975</v>
      </c>
      <c r="Q118" s="64"/>
      <c r="R118" s="132">
        <f>R119</f>
        <v>0</v>
      </c>
      <c r="S118" s="64"/>
      <c r="T118" s="133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8" t="s">
        <v>70</v>
      </c>
      <c r="AU118" s="18" t="s">
        <v>186</v>
      </c>
      <c r="BK118" s="134">
        <f>BK119</f>
        <v>0</v>
      </c>
    </row>
    <row r="119" spans="1:65" s="12" customFormat="1" ht="25.9" customHeight="1">
      <c r="B119" s="135"/>
      <c r="D119" s="136" t="s">
        <v>70</v>
      </c>
      <c r="E119" s="137" t="s">
        <v>311</v>
      </c>
      <c r="F119" s="137" t="s">
        <v>1787</v>
      </c>
      <c r="J119" s="138">
        <f>BK119</f>
        <v>0</v>
      </c>
      <c r="L119" s="135"/>
      <c r="M119" s="139"/>
      <c r="N119" s="140"/>
      <c r="O119" s="140"/>
      <c r="P119" s="141">
        <f>P120</f>
        <v>12.975</v>
      </c>
      <c r="Q119" s="140"/>
      <c r="R119" s="141">
        <f>R120</f>
        <v>0</v>
      </c>
      <c r="S119" s="140"/>
      <c r="T119" s="142">
        <f>T120</f>
        <v>0</v>
      </c>
      <c r="AR119" s="136" t="s">
        <v>226</v>
      </c>
      <c r="AT119" s="143" t="s">
        <v>70</v>
      </c>
      <c r="AU119" s="143" t="s">
        <v>71</v>
      </c>
      <c r="AY119" s="136" t="s">
        <v>212</v>
      </c>
      <c r="BK119" s="144">
        <f>BK120</f>
        <v>0</v>
      </c>
    </row>
    <row r="120" spans="1:65" s="12" customFormat="1" ht="22.9" customHeight="1">
      <c r="B120" s="135"/>
      <c r="D120" s="136" t="s">
        <v>70</v>
      </c>
      <c r="E120" s="145" t="s">
        <v>1788</v>
      </c>
      <c r="F120" s="145" t="s">
        <v>1789</v>
      </c>
      <c r="J120" s="146">
        <f>BK120</f>
        <v>0</v>
      </c>
      <c r="L120" s="135"/>
      <c r="M120" s="139"/>
      <c r="N120" s="140"/>
      <c r="O120" s="140"/>
      <c r="P120" s="141">
        <f>P121</f>
        <v>12.975</v>
      </c>
      <c r="Q120" s="140"/>
      <c r="R120" s="141">
        <f>R121</f>
        <v>0</v>
      </c>
      <c r="S120" s="140"/>
      <c r="T120" s="142">
        <f>T121</f>
        <v>0</v>
      </c>
      <c r="AR120" s="136" t="s">
        <v>226</v>
      </c>
      <c r="AT120" s="143" t="s">
        <v>70</v>
      </c>
      <c r="AU120" s="143" t="s">
        <v>78</v>
      </c>
      <c r="AY120" s="136" t="s">
        <v>212</v>
      </c>
      <c r="BK120" s="144">
        <f>BK121</f>
        <v>0</v>
      </c>
    </row>
    <row r="121" spans="1:65" s="2" customFormat="1" ht="16.5" customHeight="1">
      <c r="A121" s="30"/>
      <c r="B121" s="147"/>
      <c r="C121" s="148" t="s">
        <v>78</v>
      </c>
      <c r="D121" s="148" t="s">
        <v>214</v>
      </c>
      <c r="E121" s="149" t="s">
        <v>2479</v>
      </c>
      <c r="F121" s="150" t="s">
        <v>172</v>
      </c>
      <c r="G121" s="151" t="s">
        <v>612</v>
      </c>
      <c r="H121" s="152">
        <v>1</v>
      </c>
      <c r="I121" s="153">
        <f>Přenos!L7</f>
        <v>0</v>
      </c>
      <c r="J121" s="153">
        <f>ROUND(I121*H121,2)</f>
        <v>0</v>
      </c>
      <c r="K121" s="154"/>
      <c r="L121" s="31"/>
      <c r="M121" s="202" t="s">
        <v>1</v>
      </c>
      <c r="N121" s="203" t="s">
        <v>36</v>
      </c>
      <c r="O121" s="204">
        <v>12.975</v>
      </c>
      <c r="P121" s="204">
        <f>O121*H121</f>
        <v>12.975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9" t="s">
        <v>510</v>
      </c>
      <c r="AT121" s="159" t="s">
        <v>214</v>
      </c>
      <c r="AU121" s="159" t="s">
        <v>80</v>
      </c>
      <c r="AY121" s="18" t="s">
        <v>212</v>
      </c>
      <c r="BE121" s="160">
        <f>IF(N121="základní",J121,0)</f>
        <v>0</v>
      </c>
      <c r="BF121" s="160">
        <f>IF(N121="snížená",J121,0)</f>
        <v>0</v>
      </c>
      <c r="BG121" s="160">
        <f>IF(N121="zákl. přenesená",J121,0)</f>
        <v>0</v>
      </c>
      <c r="BH121" s="160">
        <f>IF(N121="sníž. přenesená",J121,0)</f>
        <v>0</v>
      </c>
      <c r="BI121" s="160">
        <f>IF(N121="nulová",J121,0)</f>
        <v>0</v>
      </c>
      <c r="BJ121" s="18" t="s">
        <v>78</v>
      </c>
      <c r="BK121" s="160">
        <f>ROUND(I121*H121,2)</f>
        <v>0</v>
      </c>
      <c r="BL121" s="18" t="s">
        <v>510</v>
      </c>
      <c r="BM121" s="159" t="s">
        <v>2480</v>
      </c>
    </row>
    <row r="122" spans="1:65" s="2" customFormat="1" ht="6.95" customHeight="1">
      <c r="A122" s="30"/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31"/>
      <c r="M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</sheetData>
  <autoFilter ref="C117:K121" xr:uid="{00000000-0009-0000-0000-00001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2980-0D35-4BB4-8636-BBA2706EAFD5}">
  <sheetPr>
    <pageSetUpPr fitToPage="1"/>
  </sheetPr>
  <dimension ref="A1:Q67"/>
  <sheetViews>
    <sheetView zoomScale="85" zoomScaleNormal="100" zoomScaleSheetLayoutView="100" workbookViewId="0">
      <pane ySplit="6" topLeftCell="A28" activePane="bottomLeft" state="frozen"/>
      <selection pane="bottomLeft" activeCell="G60" sqref="G60"/>
    </sheetView>
  </sheetViews>
  <sheetFormatPr defaultColWidth="10.6640625" defaultRowHeight="12.75"/>
  <cols>
    <col min="1" max="1" width="9.83203125" style="673" bestFit="1" customWidth="1"/>
    <col min="2" max="2" width="6.83203125" style="673" customWidth="1"/>
    <col min="3" max="3" width="5.5" style="673" customWidth="1"/>
    <col min="4" max="4" width="68.1640625" style="675" customWidth="1"/>
    <col min="5" max="5" width="10.1640625" style="673" customWidth="1"/>
    <col min="6" max="6" width="10.6640625" style="673"/>
    <col min="7" max="12" width="12.5" style="649" customWidth="1"/>
    <col min="13" max="16384" width="10.6640625" style="647"/>
  </cols>
  <sheetData>
    <row r="1" spans="1:17" ht="20.25">
      <c r="A1" s="645"/>
      <c r="B1" s="741" t="s">
        <v>2646</v>
      </c>
      <c r="C1" s="741"/>
      <c r="D1" s="741"/>
      <c r="E1" s="646"/>
      <c r="F1" s="647"/>
      <c r="G1" s="648"/>
      <c r="I1" s="650"/>
      <c r="K1" s="650"/>
    </row>
    <row r="2" spans="1:17">
      <c r="A2" s="647"/>
      <c r="B2" s="741"/>
      <c r="C2" s="741"/>
      <c r="D2" s="741"/>
      <c r="E2" s="646"/>
      <c r="F2" s="647"/>
      <c r="G2" s="651"/>
      <c r="H2" s="652"/>
      <c r="I2" s="653"/>
      <c r="J2" s="653"/>
      <c r="K2" s="653"/>
      <c r="L2" s="653"/>
    </row>
    <row r="3" spans="1:17">
      <c r="A3" s="647"/>
      <c r="B3" s="742"/>
      <c r="C3" s="742"/>
      <c r="D3" s="742"/>
      <c r="E3" s="646"/>
      <c r="F3" s="647"/>
      <c r="G3" s="652"/>
      <c r="H3" s="652"/>
      <c r="I3" s="653"/>
      <c r="J3" s="653"/>
      <c r="K3" s="653"/>
      <c r="L3" s="653"/>
    </row>
    <row r="4" spans="1:17" ht="25.5">
      <c r="A4" s="654" t="s">
        <v>2647</v>
      </c>
      <c r="B4" s="743" t="s">
        <v>2570</v>
      </c>
      <c r="C4" s="743"/>
      <c r="D4" s="743"/>
      <c r="E4" s="655" t="s">
        <v>2648</v>
      </c>
      <c r="F4" s="655" t="s">
        <v>2649</v>
      </c>
      <c r="G4" s="656" t="s">
        <v>2650</v>
      </c>
      <c r="H4" s="656" t="s">
        <v>2651</v>
      </c>
      <c r="I4" s="656" t="s">
        <v>2652</v>
      </c>
      <c r="J4" s="656" t="s">
        <v>2653</v>
      </c>
      <c r="K4" s="656" t="s">
        <v>2654</v>
      </c>
      <c r="L4" s="656" t="s">
        <v>2655</v>
      </c>
    </row>
    <row r="5" spans="1:17">
      <c r="A5" s="657">
        <v>1</v>
      </c>
      <c r="B5" s="657">
        <v>2</v>
      </c>
      <c r="C5" s="657">
        <v>3</v>
      </c>
      <c r="D5" s="657">
        <v>4</v>
      </c>
      <c r="E5" s="657">
        <v>5</v>
      </c>
      <c r="F5" s="657">
        <v>6</v>
      </c>
      <c r="G5" s="657">
        <v>7</v>
      </c>
      <c r="H5" s="657">
        <v>8</v>
      </c>
      <c r="I5" s="657">
        <v>9</v>
      </c>
      <c r="J5" s="657">
        <v>10</v>
      </c>
      <c r="K5" s="657">
        <v>11</v>
      </c>
      <c r="L5" s="657">
        <v>12</v>
      </c>
    </row>
    <row r="6" spans="1:17" ht="13.5" thickBot="1">
      <c r="A6" s="658" t="s">
        <v>2656</v>
      </c>
      <c r="B6" s="658" t="s">
        <v>2656</v>
      </c>
      <c r="C6" s="658" t="s">
        <v>2656</v>
      </c>
      <c r="D6" s="659" t="s">
        <v>2656</v>
      </c>
      <c r="E6" s="658" t="s">
        <v>2656</v>
      </c>
      <c r="F6" s="658" t="s">
        <v>2656</v>
      </c>
      <c r="G6" s="658" t="s">
        <v>43</v>
      </c>
      <c r="H6" s="658" t="s">
        <v>43</v>
      </c>
      <c r="I6" s="658" t="s">
        <v>43</v>
      </c>
      <c r="J6" s="658" t="s">
        <v>43</v>
      </c>
      <c r="K6" s="658" t="s">
        <v>43</v>
      </c>
      <c r="L6" s="658" t="s">
        <v>43</v>
      </c>
    </row>
    <row r="7" spans="1:17" ht="16.5" thickBot="1">
      <c r="A7" s="660"/>
      <c r="B7" s="661" t="s">
        <v>209</v>
      </c>
      <c r="C7" s="660"/>
      <c r="D7" s="662"/>
      <c r="E7" s="660"/>
      <c r="F7" s="660"/>
      <c r="G7" s="660"/>
      <c r="H7" s="663">
        <f>SUM(H$8,H$39,H$59)</f>
        <v>0</v>
      </c>
      <c r="I7" s="660"/>
      <c r="J7" s="663">
        <f>SUM(J$8,J$39,J$59)</f>
        <v>0</v>
      </c>
      <c r="K7" s="660"/>
      <c r="L7" s="663">
        <f>SUM(L$8,L$39,L$59)</f>
        <v>0</v>
      </c>
    </row>
    <row r="8" spans="1:17" ht="15">
      <c r="A8" s="664"/>
      <c r="B8" s="665" t="s">
        <v>2657</v>
      </c>
      <c r="C8" s="664"/>
      <c r="D8" s="666"/>
      <c r="E8" s="664"/>
      <c r="F8" s="664"/>
      <c r="G8" s="667"/>
      <c r="H8" s="667">
        <f>SUM(H9:H35)</f>
        <v>0</v>
      </c>
      <c r="I8" s="667"/>
      <c r="J8" s="667">
        <f>SUM(J9:J35)</f>
        <v>0</v>
      </c>
      <c r="K8" s="667"/>
      <c r="L8" s="667">
        <f>SUM(L9:L38)</f>
        <v>0</v>
      </c>
    </row>
    <row r="9" spans="1:17">
      <c r="A9" s="668">
        <v>20</v>
      </c>
      <c r="B9" s="669" t="s">
        <v>2658</v>
      </c>
      <c r="C9" s="668"/>
      <c r="D9" s="670"/>
      <c r="E9" s="668" t="s">
        <v>612</v>
      </c>
      <c r="F9" s="668">
        <v>1</v>
      </c>
      <c r="G9" s="671"/>
      <c r="H9" s="672">
        <f>$F9*$G9</f>
        <v>0</v>
      </c>
      <c r="I9" s="671"/>
      <c r="J9" s="672">
        <f>$F9*$I9</f>
        <v>0</v>
      </c>
      <c r="K9" s="671">
        <f>$G9+$I9</f>
        <v>0</v>
      </c>
      <c r="L9" s="672">
        <f>$H9+$J9</f>
        <v>0</v>
      </c>
      <c r="O9" s="649"/>
      <c r="Q9" s="649"/>
    </row>
    <row r="10" spans="1:17" ht="25.5">
      <c r="B10" s="674"/>
      <c r="D10" s="675" t="s">
        <v>2659</v>
      </c>
      <c r="H10" s="676"/>
      <c r="J10" s="676"/>
      <c r="L10" s="676"/>
      <c r="O10" s="649"/>
      <c r="Q10" s="649"/>
    </row>
    <row r="11" spans="1:17">
      <c r="B11" s="673">
        <v>1</v>
      </c>
      <c r="C11" s="673" t="s">
        <v>2533</v>
      </c>
      <c r="D11" s="675" t="s">
        <v>2660</v>
      </c>
      <c r="O11" s="649"/>
      <c r="Q11" s="649"/>
    </row>
    <row r="12" spans="1:17">
      <c r="B12" s="673">
        <v>1</v>
      </c>
      <c r="C12" s="673" t="s">
        <v>2533</v>
      </c>
      <c r="D12" s="675" t="s">
        <v>2661</v>
      </c>
      <c r="O12" s="649"/>
      <c r="Q12" s="649"/>
    </row>
    <row r="13" spans="1:17">
      <c r="A13" s="668">
        <v>23</v>
      </c>
      <c r="B13" s="669" t="s">
        <v>2662</v>
      </c>
      <c r="C13" s="668"/>
      <c r="D13" s="670"/>
      <c r="E13" s="668" t="s">
        <v>612</v>
      </c>
      <c r="F13" s="668">
        <v>1</v>
      </c>
      <c r="G13" s="671"/>
      <c r="H13" s="672">
        <f>$F13*$G13</f>
        <v>0</v>
      </c>
      <c r="I13" s="671"/>
      <c r="J13" s="672">
        <f>$F13*$I13</f>
        <v>0</v>
      </c>
      <c r="K13" s="671">
        <f>$G13+$I13</f>
        <v>0</v>
      </c>
      <c r="L13" s="672">
        <f>$H13+$J13</f>
        <v>0</v>
      </c>
      <c r="O13" s="649"/>
      <c r="Q13" s="649"/>
    </row>
    <row r="14" spans="1:17">
      <c r="D14" s="675" t="s">
        <v>2663</v>
      </c>
      <c r="O14" s="649"/>
      <c r="Q14" s="649"/>
    </row>
    <row r="15" spans="1:17">
      <c r="D15" s="675" t="s">
        <v>2664</v>
      </c>
      <c r="O15" s="649"/>
      <c r="Q15" s="649"/>
    </row>
    <row r="16" spans="1:17">
      <c r="A16" s="668">
        <v>6</v>
      </c>
      <c r="B16" s="669" t="s">
        <v>2665</v>
      </c>
      <c r="C16" s="668"/>
      <c r="D16" s="670"/>
      <c r="E16" s="668" t="s">
        <v>612</v>
      </c>
      <c r="F16" s="668">
        <v>1</v>
      </c>
      <c r="G16" s="671"/>
      <c r="H16" s="672">
        <f>$F16*$G16</f>
        <v>0</v>
      </c>
      <c r="I16" s="671"/>
      <c r="J16" s="672">
        <f>$F16*$I16</f>
        <v>0</v>
      </c>
      <c r="K16" s="671">
        <f>$G16+$I16</f>
        <v>0</v>
      </c>
      <c r="L16" s="672">
        <f>$H16+$J16</f>
        <v>0</v>
      </c>
      <c r="O16" s="649"/>
      <c r="Q16" s="649"/>
    </row>
    <row r="17" spans="1:17">
      <c r="B17" s="673">
        <v>1</v>
      </c>
      <c r="C17" s="673" t="s">
        <v>2533</v>
      </c>
      <c r="D17" s="675" t="s">
        <v>2665</v>
      </c>
      <c r="O17" s="649"/>
      <c r="Q17" s="649"/>
    </row>
    <row r="18" spans="1:17">
      <c r="A18" s="668">
        <v>7</v>
      </c>
      <c r="B18" s="669" t="s">
        <v>2666</v>
      </c>
      <c r="C18" s="668"/>
      <c r="D18" s="670"/>
      <c r="E18" s="668" t="s">
        <v>612</v>
      </c>
      <c r="F18" s="668">
        <v>1</v>
      </c>
      <c r="G18" s="671"/>
      <c r="H18" s="672">
        <f>$F18*$G18</f>
        <v>0</v>
      </c>
      <c r="I18" s="671"/>
      <c r="J18" s="672">
        <f>$F18*$I18</f>
        <v>0</v>
      </c>
      <c r="K18" s="671">
        <f>$G18+$I18</f>
        <v>0</v>
      </c>
      <c r="L18" s="672">
        <f>$H18+$J18</f>
        <v>0</v>
      </c>
      <c r="O18" s="649"/>
      <c r="Q18" s="649"/>
    </row>
    <row r="19" spans="1:17">
      <c r="B19" s="673">
        <v>1</v>
      </c>
      <c r="C19" s="673" t="s">
        <v>2533</v>
      </c>
      <c r="D19" s="675" t="s">
        <v>2666</v>
      </c>
      <c r="O19" s="649"/>
      <c r="Q19" s="649"/>
    </row>
    <row r="20" spans="1:17">
      <c r="A20" s="668">
        <v>8</v>
      </c>
      <c r="B20" s="669" t="s">
        <v>2667</v>
      </c>
      <c r="C20" s="668"/>
      <c r="D20" s="670"/>
      <c r="E20" s="668" t="s">
        <v>612</v>
      </c>
      <c r="F20" s="668">
        <v>1</v>
      </c>
      <c r="G20" s="671"/>
      <c r="H20" s="672">
        <f>$F20*$G20</f>
        <v>0</v>
      </c>
      <c r="I20" s="671"/>
      <c r="J20" s="672">
        <f>$F20*$I20</f>
        <v>0</v>
      </c>
      <c r="K20" s="671">
        <f>$G20+$I20</f>
        <v>0</v>
      </c>
      <c r="L20" s="672">
        <f>$H20+$J20</f>
        <v>0</v>
      </c>
      <c r="O20" s="649"/>
      <c r="Q20" s="649"/>
    </row>
    <row r="21" spans="1:17">
      <c r="B21" s="673">
        <v>1</v>
      </c>
      <c r="C21" s="673" t="s">
        <v>2533</v>
      </c>
      <c r="D21" s="675" t="s">
        <v>2667</v>
      </c>
      <c r="O21" s="649"/>
      <c r="Q21" s="649"/>
    </row>
    <row r="22" spans="1:17">
      <c r="A22" s="668">
        <v>9</v>
      </c>
      <c r="B22" s="669" t="s">
        <v>2668</v>
      </c>
      <c r="C22" s="668"/>
      <c r="D22" s="670"/>
      <c r="E22" s="668" t="s">
        <v>612</v>
      </c>
      <c r="F22" s="668">
        <v>1</v>
      </c>
      <c r="G22" s="671"/>
      <c r="H22" s="672">
        <f>$F22*$G22</f>
        <v>0</v>
      </c>
      <c r="I22" s="671"/>
      <c r="J22" s="672">
        <f>$F22*$I22</f>
        <v>0</v>
      </c>
      <c r="K22" s="671">
        <f>$G22+$I22</f>
        <v>0</v>
      </c>
      <c r="L22" s="672">
        <f>$H22+$J22</f>
        <v>0</v>
      </c>
      <c r="O22" s="649"/>
      <c r="Q22" s="649"/>
    </row>
    <row r="23" spans="1:17">
      <c r="B23" s="673">
        <v>1</v>
      </c>
      <c r="C23" s="673" t="s">
        <v>2533</v>
      </c>
      <c r="D23" s="675" t="s">
        <v>2669</v>
      </c>
      <c r="O23" s="649"/>
      <c r="Q23" s="649"/>
    </row>
    <row r="24" spans="1:17">
      <c r="A24" s="668">
        <v>10</v>
      </c>
      <c r="B24" s="669" t="s">
        <v>2670</v>
      </c>
      <c r="C24" s="668"/>
      <c r="D24" s="670"/>
      <c r="E24" s="668" t="s">
        <v>612</v>
      </c>
      <c r="F24" s="668">
        <v>28</v>
      </c>
      <c r="G24" s="671"/>
      <c r="H24" s="672">
        <f>$F24*$G24</f>
        <v>0</v>
      </c>
      <c r="I24" s="671"/>
      <c r="J24" s="672">
        <f>$F24*$I24</f>
        <v>0</v>
      </c>
      <c r="K24" s="671">
        <f>$G24+$I24</f>
        <v>0</v>
      </c>
      <c r="L24" s="672">
        <f>$H24+$J24</f>
        <v>0</v>
      </c>
      <c r="O24" s="649"/>
      <c r="Q24" s="649"/>
    </row>
    <row r="25" spans="1:17" ht="25.5">
      <c r="B25" s="673">
        <v>1</v>
      </c>
      <c r="C25" s="673" t="s">
        <v>2533</v>
      </c>
      <c r="D25" s="675" t="s">
        <v>2671</v>
      </c>
      <c r="O25" s="649"/>
      <c r="Q25" s="649"/>
    </row>
    <row r="26" spans="1:17">
      <c r="A26" s="668">
        <v>11</v>
      </c>
      <c r="B26" s="669" t="s">
        <v>2672</v>
      </c>
      <c r="C26" s="668"/>
      <c r="D26" s="670"/>
      <c r="E26" s="668" t="s">
        <v>612</v>
      </c>
      <c r="F26" s="668">
        <v>28</v>
      </c>
      <c r="G26" s="671"/>
      <c r="H26" s="672">
        <f>$F26*$G26</f>
        <v>0</v>
      </c>
      <c r="I26" s="671"/>
      <c r="J26" s="672">
        <f>$F26*$I26</f>
        <v>0</v>
      </c>
      <c r="K26" s="671">
        <f>$G26+$I26</f>
        <v>0</v>
      </c>
      <c r="L26" s="672">
        <f>$H26+$J26</f>
        <v>0</v>
      </c>
      <c r="O26" s="649"/>
      <c r="Q26" s="649"/>
    </row>
    <row r="27" spans="1:17">
      <c r="D27" s="675" t="s">
        <v>2663</v>
      </c>
      <c r="O27" s="649"/>
      <c r="Q27" s="649"/>
    </row>
    <row r="28" spans="1:17">
      <c r="D28" s="675" t="s">
        <v>2673</v>
      </c>
      <c r="O28" s="649"/>
      <c r="Q28" s="649"/>
    </row>
    <row r="29" spans="1:17">
      <c r="B29" s="673">
        <v>1</v>
      </c>
      <c r="C29" s="673" t="s">
        <v>2533</v>
      </c>
      <c r="D29" s="675" t="s">
        <v>2674</v>
      </c>
      <c r="O29" s="649"/>
      <c r="Q29" s="649"/>
    </row>
    <row r="30" spans="1:17">
      <c r="A30" s="668">
        <v>12</v>
      </c>
      <c r="B30" s="669" t="s">
        <v>2675</v>
      </c>
      <c r="C30" s="668"/>
      <c r="D30" s="670"/>
      <c r="E30" s="668" t="s">
        <v>612</v>
      </c>
      <c r="F30" s="668">
        <v>1</v>
      </c>
      <c r="G30" s="671"/>
      <c r="H30" s="672">
        <f>$F30*$G30</f>
        <v>0</v>
      </c>
      <c r="I30" s="671"/>
      <c r="J30" s="672">
        <f>$F30*$I30</f>
        <v>0</v>
      </c>
      <c r="K30" s="671">
        <f>$G30+$I30</f>
        <v>0</v>
      </c>
      <c r="L30" s="672">
        <f>$H30+$J30</f>
        <v>0</v>
      </c>
      <c r="O30" s="649"/>
      <c r="Q30" s="649"/>
    </row>
    <row r="31" spans="1:17">
      <c r="B31" s="673">
        <v>1</v>
      </c>
      <c r="C31" s="673" t="s">
        <v>612</v>
      </c>
      <c r="D31" s="675" t="s">
        <v>2675</v>
      </c>
      <c r="O31" s="649"/>
      <c r="Q31" s="649"/>
    </row>
    <row r="32" spans="1:17">
      <c r="A32" s="668">
        <v>13</v>
      </c>
      <c r="B32" s="669" t="s">
        <v>2676</v>
      </c>
      <c r="C32" s="668"/>
      <c r="D32" s="670"/>
      <c r="E32" s="668" t="s">
        <v>612</v>
      </c>
      <c r="F32" s="668">
        <v>28</v>
      </c>
      <c r="G32" s="671"/>
      <c r="H32" s="672">
        <f>$F32*$G32</f>
        <v>0</v>
      </c>
      <c r="I32" s="671"/>
      <c r="J32" s="672">
        <f>$F32*$I32</f>
        <v>0</v>
      </c>
      <c r="K32" s="671">
        <f>$G32+$I32</f>
        <v>0</v>
      </c>
      <c r="L32" s="672">
        <f>$H32+$J32</f>
        <v>0</v>
      </c>
      <c r="O32" s="649"/>
      <c r="Q32" s="649"/>
    </row>
    <row r="33" spans="1:17">
      <c r="B33" s="673">
        <v>1</v>
      </c>
      <c r="C33" s="673" t="s">
        <v>612</v>
      </c>
      <c r="D33" s="675" t="s">
        <v>2677</v>
      </c>
      <c r="O33" s="649"/>
      <c r="Q33" s="649"/>
    </row>
    <row r="34" spans="1:17" ht="25.5">
      <c r="D34" s="675" t="s">
        <v>2678</v>
      </c>
      <c r="O34" s="649"/>
      <c r="Q34" s="649"/>
    </row>
    <row r="35" spans="1:17">
      <c r="A35" s="668">
        <v>14</v>
      </c>
      <c r="B35" s="669" t="s">
        <v>2679</v>
      </c>
      <c r="C35" s="668"/>
      <c r="D35" s="670"/>
      <c r="E35" s="668" t="s">
        <v>612</v>
      </c>
      <c r="F35" s="668">
        <v>1</v>
      </c>
      <c r="G35" s="671"/>
      <c r="H35" s="672">
        <f>$F35*$G35</f>
        <v>0</v>
      </c>
      <c r="I35" s="671"/>
      <c r="J35" s="672">
        <f>$F35*$I35</f>
        <v>0</v>
      </c>
      <c r="K35" s="671">
        <f>$G35+$I35</f>
        <v>0</v>
      </c>
      <c r="L35" s="672">
        <f>$H35+$J35</f>
        <v>0</v>
      </c>
      <c r="O35" s="649"/>
      <c r="Q35" s="649"/>
    </row>
    <row r="36" spans="1:17">
      <c r="D36" s="675" t="s">
        <v>2663</v>
      </c>
      <c r="O36" s="649"/>
      <c r="Q36" s="649"/>
    </row>
    <row r="37" spans="1:17">
      <c r="D37" s="675" t="s">
        <v>2680</v>
      </c>
      <c r="O37" s="649"/>
      <c r="Q37" s="649"/>
    </row>
    <row r="38" spans="1:17" ht="13.5" thickBot="1">
      <c r="O38" s="649"/>
      <c r="Q38" s="649"/>
    </row>
    <row r="39" spans="1:17" ht="15">
      <c r="A39" s="664"/>
      <c r="B39" s="665" t="s">
        <v>2681</v>
      </c>
      <c r="C39" s="664"/>
      <c r="D39" s="677" t="s">
        <v>2682</v>
      </c>
      <c r="E39" s="664"/>
      <c r="F39" s="664"/>
      <c r="G39" s="667">
        <v>0</v>
      </c>
      <c r="H39" s="667">
        <f>SUM(H40:H58)</f>
        <v>0</v>
      </c>
      <c r="I39" s="667">
        <v>0</v>
      </c>
      <c r="J39" s="667">
        <f>SUM(J40:J58)</f>
        <v>0</v>
      </c>
      <c r="K39" s="667"/>
      <c r="L39" s="667">
        <f>SUM(L40:L58)</f>
        <v>0</v>
      </c>
      <c r="O39" s="678"/>
      <c r="Q39" s="678"/>
    </row>
    <row r="40" spans="1:17">
      <c r="A40" s="668">
        <v>24</v>
      </c>
      <c r="B40" s="669" t="s">
        <v>2683</v>
      </c>
      <c r="C40" s="668"/>
      <c r="D40" s="670"/>
      <c r="E40" s="668" t="s">
        <v>612</v>
      </c>
      <c r="F40" s="668">
        <v>1</v>
      </c>
      <c r="G40" s="671"/>
      <c r="H40" s="672">
        <f>$F40*$G40</f>
        <v>0</v>
      </c>
      <c r="I40" s="671"/>
      <c r="J40" s="672">
        <f>$F40*$I40</f>
        <v>0</v>
      </c>
      <c r="K40" s="671">
        <f>$G40+$I40</f>
        <v>0</v>
      </c>
      <c r="L40" s="672">
        <f>$H40+$J40</f>
        <v>0</v>
      </c>
      <c r="O40" s="649"/>
      <c r="Q40" s="649"/>
    </row>
    <row r="41" spans="1:17">
      <c r="D41" s="675" t="s">
        <v>2663</v>
      </c>
      <c r="O41" s="649"/>
      <c r="Q41" s="649"/>
    </row>
    <row r="42" spans="1:17">
      <c r="B42" s="673">
        <v>1</v>
      </c>
      <c r="C42" s="673" t="s">
        <v>612</v>
      </c>
      <c r="D42" s="675" t="s">
        <v>2684</v>
      </c>
      <c r="O42" s="649"/>
      <c r="Q42" s="649"/>
    </row>
    <row r="43" spans="1:17">
      <c r="A43" s="668">
        <v>25</v>
      </c>
      <c r="B43" s="669" t="s">
        <v>2685</v>
      </c>
      <c r="C43" s="668"/>
      <c r="D43" s="670"/>
      <c r="E43" s="668" t="s">
        <v>612</v>
      </c>
      <c r="F43" s="668">
        <v>1</v>
      </c>
      <c r="G43" s="671"/>
      <c r="H43" s="672">
        <f>$F43*$G43</f>
        <v>0</v>
      </c>
      <c r="I43" s="671"/>
      <c r="J43" s="672">
        <f>$F43*$I43</f>
        <v>0</v>
      </c>
      <c r="K43" s="671">
        <f>$G43+$I43</f>
        <v>0</v>
      </c>
      <c r="L43" s="672">
        <f>$H43+$J43</f>
        <v>0</v>
      </c>
      <c r="O43" s="649"/>
      <c r="Q43" s="649"/>
    </row>
    <row r="44" spans="1:17">
      <c r="B44" s="673">
        <v>1</v>
      </c>
      <c r="C44" s="673" t="s">
        <v>2533</v>
      </c>
      <c r="D44" s="675" t="s">
        <v>2686</v>
      </c>
      <c r="O44" s="649"/>
      <c r="Q44" s="649"/>
    </row>
    <row r="45" spans="1:17">
      <c r="A45" s="668">
        <v>26</v>
      </c>
      <c r="B45" s="669" t="s">
        <v>2687</v>
      </c>
      <c r="C45" s="668"/>
      <c r="D45" s="670"/>
      <c r="E45" s="668" t="s">
        <v>612</v>
      </c>
      <c r="F45" s="668">
        <v>1</v>
      </c>
      <c r="G45" s="671"/>
      <c r="H45" s="672">
        <f>$F45*$G45</f>
        <v>0</v>
      </c>
      <c r="I45" s="671"/>
      <c r="J45" s="672">
        <f>$F45*$I45</f>
        <v>0</v>
      </c>
      <c r="K45" s="671">
        <f>$G45+$I45</f>
        <v>0</v>
      </c>
      <c r="L45" s="672">
        <f>$H45+$J45</f>
        <v>0</v>
      </c>
      <c r="O45" s="649"/>
      <c r="Q45" s="649"/>
    </row>
    <row r="46" spans="1:17">
      <c r="B46" s="673">
        <v>1</v>
      </c>
      <c r="C46" s="673" t="s">
        <v>2533</v>
      </c>
      <c r="D46" s="675" t="s">
        <v>2688</v>
      </c>
      <c r="O46" s="649"/>
      <c r="Q46" s="649"/>
    </row>
    <row r="47" spans="1:17">
      <c r="B47" s="673">
        <v>1</v>
      </c>
      <c r="C47" s="673" t="s">
        <v>2533</v>
      </c>
      <c r="D47" s="675" t="s">
        <v>2689</v>
      </c>
      <c r="O47" s="649"/>
      <c r="Q47" s="649"/>
    </row>
    <row r="48" spans="1:17">
      <c r="A48" s="668">
        <v>27</v>
      </c>
      <c r="B48" s="669" t="s">
        <v>2690</v>
      </c>
      <c r="C48" s="668"/>
      <c r="D48" s="670"/>
      <c r="E48" s="668" t="s">
        <v>612</v>
      </c>
      <c r="F48" s="668">
        <v>1</v>
      </c>
      <c r="G48" s="671"/>
      <c r="H48" s="672">
        <f>$F48*$G48</f>
        <v>0</v>
      </c>
      <c r="I48" s="679"/>
      <c r="J48" s="672">
        <f>$F48*$I48</f>
        <v>0</v>
      </c>
      <c r="K48" s="671">
        <f>$G48+$I48</f>
        <v>0</v>
      </c>
      <c r="L48" s="672">
        <f>$H48+$J48</f>
        <v>0</v>
      </c>
      <c r="O48" s="649"/>
      <c r="Q48" s="649"/>
    </row>
    <row r="49" spans="1:17">
      <c r="B49" s="673">
        <v>1</v>
      </c>
      <c r="C49" s="673" t="s">
        <v>2533</v>
      </c>
      <c r="D49" s="675" t="s">
        <v>2691</v>
      </c>
      <c r="O49" s="649"/>
      <c r="Q49" s="649"/>
    </row>
    <row r="50" spans="1:17">
      <c r="B50" s="673">
        <v>1</v>
      </c>
      <c r="C50" s="673" t="s">
        <v>2533</v>
      </c>
      <c r="D50" s="675" t="s">
        <v>2692</v>
      </c>
      <c r="O50" s="649"/>
      <c r="Q50" s="649"/>
    </row>
    <row r="51" spans="1:17">
      <c r="B51" s="673">
        <v>1</v>
      </c>
      <c r="C51" s="673" t="s">
        <v>2533</v>
      </c>
      <c r="D51" s="675" t="s">
        <v>2693</v>
      </c>
      <c r="O51" s="649"/>
      <c r="Q51" s="649"/>
    </row>
    <row r="52" spans="1:17">
      <c r="A52" s="668">
        <v>28</v>
      </c>
      <c r="B52" s="669" t="s">
        <v>2694</v>
      </c>
      <c r="C52" s="668"/>
      <c r="D52" s="670"/>
      <c r="E52" s="668" t="s">
        <v>612</v>
      </c>
      <c r="F52" s="668">
        <v>1</v>
      </c>
      <c r="G52" s="671"/>
      <c r="H52" s="672">
        <f>$F52*$G52</f>
        <v>0</v>
      </c>
      <c r="I52" s="679"/>
      <c r="J52" s="672">
        <f>$F52*$I52</f>
        <v>0</v>
      </c>
      <c r="K52" s="671">
        <f>$G52+$I52</f>
        <v>0</v>
      </c>
      <c r="L52" s="672">
        <f>$H52+$J52</f>
        <v>0</v>
      </c>
      <c r="O52" s="649"/>
      <c r="Q52" s="649"/>
    </row>
    <row r="53" spans="1:17">
      <c r="B53" s="673">
        <v>1</v>
      </c>
      <c r="C53" s="673" t="s">
        <v>2533</v>
      </c>
      <c r="D53" s="675" t="s">
        <v>2695</v>
      </c>
      <c r="O53" s="649"/>
      <c r="Q53" s="649"/>
    </row>
    <row r="54" spans="1:17">
      <c r="A54" s="668">
        <v>29</v>
      </c>
      <c r="B54" s="669" t="s">
        <v>2696</v>
      </c>
      <c r="C54" s="668"/>
      <c r="D54" s="670"/>
      <c r="E54" s="668" t="s">
        <v>612</v>
      </c>
      <c r="F54" s="668">
        <v>1</v>
      </c>
      <c r="G54" s="671"/>
      <c r="H54" s="672">
        <f>$F54*$G54</f>
        <v>0</v>
      </c>
      <c r="I54" s="671"/>
      <c r="J54" s="672">
        <f>$F54*$I54</f>
        <v>0</v>
      </c>
      <c r="K54" s="671">
        <f>$G54+$I54</f>
        <v>0</v>
      </c>
      <c r="L54" s="672">
        <f>$H54+$J54</f>
        <v>0</v>
      </c>
      <c r="O54" s="649"/>
      <c r="Q54" s="649"/>
    </row>
    <row r="55" spans="1:17">
      <c r="B55" s="673">
        <v>1</v>
      </c>
      <c r="C55" s="673" t="s">
        <v>2533</v>
      </c>
      <c r="D55" s="675" t="s">
        <v>2697</v>
      </c>
      <c r="O55" s="649"/>
      <c r="Q55" s="649"/>
    </row>
    <row r="56" spans="1:17">
      <c r="A56" s="668">
        <v>30</v>
      </c>
      <c r="B56" s="669" t="s">
        <v>2698</v>
      </c>
      <c r="C56" s="668"/>
      <c r="D56" s="670"/>
      <c r="E56" s="668" t="s">
        <v>612</v>
      </c>
      <c r="F56" s="668">
        <v>1</v>
      </c>
      <c r="G56" s="671"/>
      <c r="H56" s="672">
        <f>$F56*$G56</f>
        <v>0</v>
      </c>
      <c r="I56" s="671"/>
      <c r="J56" s="672">
        <f>$F56*$I56</f>
        <v>0</v>
      </c>
      <c r="K56" s="671">
        <f>$G56+$I56</f>
        <v>0</v>
      </c>
      <c r="L56" s="672">
        <f>$H56+$J56</f>
        <v>0</v>
      </c>
      <c r="O56" s="649"/>
      <c r="Q56" s="649"/>
    </row>
    <row r="57" spans="1:17">
      <c r="D57" s="675" t="s">
        <v>2663</v>
      </c>
      <c r="O57" s="649"/>
      <c r="Q57" s="649"/>
    </row>
    <row r="58" spans="1:17" ht="13.5" thickBot="1">
      <c r="D58" s="675" t="s">
        <v>2699</v>
      </c>
      <c r="O58" s="649"/>
      <c r="Q58" s="649"/>
    </row>
    <row r="59" spans="1:17" ht="15">
      <c r="A59" s="664"/>
      <c r="B59" s="665" t="s">
        <v>2700</v>
      </c>
      <c r="C59" s="664"/>
      <c r="D59" s="666"/>
      <c r="E59" s="664"/>
      <c r="F59" s="664"/>
      <c r="G59" s="667">
        <v>0</v>
      </c>
      <c r="H59" s="667">
        <f>SUM(H60:H61)</f>
        <v>0</v>
      </c>
      <c r="I59" s="667">
        <v>0</v>
      </c>
      <c r="J59" s="667">
        <f>SUM(J60:J61)</f>
        <v>0</v>
      </c>
      <c r="K59" s="667"/>
      <c r="L59" s="667">
        <f>SUM(L60:L61)</f>
        <v>0</v>
      </c>
      <c r="O59" s="678"/>
      <c r="Q59" s="678"/>
    </row>
    <row r="60" spans="1:17">
      <c r="A60" s="668">
        <v>31</v>
      </c>
      <c r="B60" s="669" t="s">
        <v>2701</v>
      </c>
      <c r="C60" s="668"/>
      <c r="D60" s="670"/>
      <c r="E60" s="668" t="s">
        <v>612</v>
      </c>
      <c r="F60" s="668">
        <v>28</v>
      </c>
      <c r="G60" s="671"/>
      <c r="H60" s="672">
        <f>$F60*$G60</f>
        <v>0</v>
      </c>
      <c r="I60" s="679"/>
      <c r="J60" s="672">
        <f>$F60*$I60</f>
        <v>0</v>
      </c>
      <c r="K60" s="671">
        <f>$G60+$I60</f>
        <v>0</v>
      </c>
      <c r="L60" s="672">
        <f>$H60+$J60</f>
        <v>0</v>
      </c>
      <c r="O60" s="649"/>
      <c r="Q60" s="649"/>
    </row>
    <row r="61" spans="1:17" ht="25.5">
      <c r="B61" s="673">
        <v>1</v>
      </c>
      <c r="C61" s="673" t="s">
        <v>2533</v>
      </c>
      <c r="D61" s="675" t="s">
        <v>2702</v>
      </c>
      <c r="Q61" s="649"/>
    </row>
    <row r="62" spans="1:17" ht="25.5">
      <c r="D62" s="680" t="s">
        <v>2703</v>
      </c>
      <c r="Q62" s="649"/>
    </row>
    <row r="63" spans="1:17">
      <c r="A63" s="635" t="s">
        <v>2639</v>
      </c>
      <c r="Q63" s="649"/>
    </row>
    <row r="64" spans="1:17">
      <c r="Q64" s="649"/>
    </row>
    <row r="65" spans="17:17">
      <c r="Q65" s="649"/>
    </row>
    <row r="66" spans="17:17">
      <c r="Q66" s="678"/>
    </row>
    <row r="67" spans="17:17">
      <c r="Q67" s="649"/>
    </row>
  </sheetData>
  <mergeCells count="4">
    <mergeCell ref="B1:D1"/>
    <mergeCell ref="B2:D2"/>
    <mergeCell ref="B3:D3"/>
    <mergeCell ref="B4:D4"/>
  </mergeCells>
  <printOptions gridLines="1"/>
  <pageMargins left="0.39370078740157483" right="0.39370078740157483" top="0.78740157480314965" bottom="0.39370078740157483" header="0.39370078740157483" footer="0.19685039370078741"/>
  <pageSetup paperSize="9" scale="88" fitToHeight="50" orientation="landscape" horizontalDpi="300" r:id="rId1"/>
  <headerFooter alignWithMargins="0">
    <oddHeader>&amp;CČS Kácov Farářství</oddHeader>
    <oddFooter>&amp;R&amp;8&amp;P/&amp;N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BM144"/>
  <sheetViews>
    <sheetView showGridLines="0" topLeftCell="A123" workbookViewId="0">
      <selection activeCell="F134" sqref="F13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710" t="s">
        <v>5</v>
      </c>
      <c r="M2" s="711"/>
      <c r="N2" s="711"/>
      <c r="O2" s="711"/>
      <c r="P2" s="711"/>
      <c r="Q2" s="711"/>
      <c r="R2" s="711"/>
      <c r="S2" s="711"/>
      <c r="T2" s="711"/>
      <c r="U2" s="711"/>
      <c r="V2" s="711"/>
      <c r="AT2" s="18" t="s">
        <v>176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721" t="str">
        <f>'Rekapitulace stavby'!K6</f>
        <v>Kanalizace Dvůr Králové nad Labem - Verdek</v>
      </c>
      <c r="F7" s="722"/>
      <c r="G7" s="722"/>
      <c r="H7" s="722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712" t="s">
        <v>2481</v>
      </c>
      <c r="F9" s="720"/>
      <c r="G9" s="720"/>
      <c r="H9" s="7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45764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714" t="str">
        <f>'Rekapitulace stavby'!E14</f>
        <v xml:space="preserve"> </v>
      </c>
      <c r="F18" s="714"/>
      <c r="G18" s="714"/>
      <c r="H18" s="714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716" t="s">
        <v>1</v>
      </c>
      <c r="F27" s="716"/>
      <c r="G27" s="716"/>
      <c r="H27" s="716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ROUND(J117,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ROUND((SUM(BE117:BE143)),  2)</f>
        <v>0</v>
      </c>
      <c r="G33" s="30"/>
      <c r="H33" s="30"/>
      <c r="I33" s="104">
        <v>0.21</v>
      </c>
      <c r="J33" s="103">
        <f>ROUND(((SUM(BE117:BE143))*I33),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ROUND((SUM(BF117:BF143)),  2)</f>
        <v>0</v>
      </c>
      <c r="G34" s="30"/>
      <c r="H34" s="30"/>
      <c r="I34" s="104">
        <v>0.12</v>
      </c>
      <c r="J34" s="103">
        <f>ROUND(((SUM(BF117:BF143))*I34),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ROUND((SUM(BG117:BG143)),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ROUND((SUM(BH117:BH143)),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ROUND((SUM(BI117:BI143)),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721" t="str">
        <f>E7</f>
        <v>Kanalizace Dvůr Králové nad Labem - Verdek</v>
      </c>
      <c r="F85" s="722"/>
      <c r="G85" s="722"/>
      <c r="H85" s="722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712" t="str">
        <f>E9</f>
        <v>VRN - Vedlejší rozpočtové náklady</v>
      </c>
      <c r="F87" s="720"/>
      <c r="G87" s="720"/>
      <c r="H87" s="7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45764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J117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2481</v>
      </c>
      <c r="E97" s="118"/>
      <c r="F97" s="118"/>
      <c r="G97" s="118"/>
      <c r="H97" s="118"/>
      <c r="I97" s="118"/>
      <c r="J97" s="119">
        <f>J118</f>
        <v>0</v>
      </c>
      <c r="L97" s="116"/>
    </row>
    <row r="98" spans="1:31" s="2" customFormat="1" ht="21.75" customHeight="1">
      <c r="A98" s="30"/>
      <c r="B98" s="31"/>
      <c r="C98" s="30"/>
      <c r="D98" s="30"/>
      <c r="E98" s="30"/>
      <c r="F98" s="30"/>
      <c r="G98" s="30"/>
      <c r="H98" s="30"/>
      <c r="I98" s="30"/>
      <c r="J98" s="30"/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31" s="2" customFormat="1" ht="6.95" customHeight="1">
      <c r="A99" s="30"/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3" spans="1:31" s="2" customFormat="1" ht="6.95" customHeight="1">
      <c r="A103" s="30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24.95" customHeight="1">
      <c r="A104" s="30"/>
      <c r="B104" s="31"/>
      <c r="C104" s="22" t="s">
        <v>197</v>
      </c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12" customHeight="1">
      <c r="A106" s="30"/>
      <c r="B106" s="31"/>
      <c r="C106" s="27" t="s">
        <v>13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6.5" customHeight="1">
      <c r="A107" s="30"/>
      <c r="B107" s="31"/>
      <c r="C107" s="30"/>
      <c r="D107" s="30"/>
      <c r="E107" s="721" t="str">
        <f>E7</f>
        <v>Kanalizace Dvůr Králové nad Labem - Verdek</v>
      </c>
      <c r="F107" s="722"/>
      <c r="G107" s="722"/>
      <c r="H107" s="722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178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6.5" customHeight="1">
      <c r="A109" s="30"/>
      <c r="B109" s="31"/>
      <c r="C109" s="30"/>
      <c r="D109" s="30"/>
      <c r="E109" s="712" t="str">
        <f>E9</f>
        <v>VRN - Vedlejší rozpočtové náklady</v>
      </c>
      <c r="F109" s="720"/>
      <c r="G109" s="720"/>
      <c r="H109" s="72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17</v>
      </c>
      <c r="D111" s="30"/>
      <c r="E111" s="30"/>
      <c r="F111" s="25" t="str">
        <f>F12</f>
        <v xml:space="preserve"> </v>
      </c>
      <c r="G111" s="30"/>
      <c r="H111" s="30"/>
      <c r="I111" s="27" t="s">
        <v>19</v>
      </c>
      <c r="J111" s="53">
        <f>IF(J12="","",J12)</f>
        <v>45764</v>
      </c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5.2" customHeight="1">
      <c r="A113" s="30"/>
      <c r="B113" s="31"/>
      <c r="C113" s="27" t="s">
        <v>20</v>
      </c>
      <c r="D113" s="30"/>
      <c r="E113" s="30"/>
      <c r="F113" s="25" t="str">
        <f>E15</f>
        <v xml:space="preserve"> </v>
      </c>
      <c r="G113" s="30"/>
      <c r="H113" s="30"/>
      <c r="I113" s="27" t="s">
        <v>25</v>
      </c>
      <c r="J113" s="28" t="str">
        <f>E21</f>
        <v>Ing. Martin Herman</v>
      </c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5.7" customHeight="1">
      <c r="A114" s="30"/>
      <c r="B114" s="31"/>
      <c r="C114" s="27" t="s">
        <v>24</v>
      </c>
      <c r="D114" s="30"/>
      <c r="E114" s="30"/>
      <c r="F114" s="25" t="str">
        <f>IF(E18="","",E18)</f>
        <v xml:space="preserve"> </v>
      </c>
      <c r="G114" s="30"/>
      <c r="H114" s="30"/>
      <c r="I114" s="27" t="s">
        <v>28</v>
      </c>
      <c r="J114" s="28" t="str">
        <f>E24</f>
        <v>VIS s.r.o. Hradec Králové, Dita Paštová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0.3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11" customFormat="1" ht="29.25" customHeight="1">
      <c r="A116" s="124"/>
      <c r="B116" s="125"/>
      <c r="C116" s="126" t="s">
        <v>198</v>
      </c>
      <c r="D116" s="127" t="s">
        <v>56</v>
      </c>
      <c r="E116" s="127" t="s">
        <v>52</v>
      </c>
      <c r="F116" s="127" t="s">
        <v>53</v>
      </c>
      <c r="G116" s="127" t="s">
        <v>199</v>
      </c>
      <c r="H116" s="127" t="s">
        <v>200</v>
      </c>
      <c r="I116" s="127" t="s">
        <v>201</v>
      </c>
      <c r="J116" s="128" t="s">
        <v>184</v>
      </c>
      <c r="K116" s="129" t="s">
        <v>202</v>
      </c>
      <c r="L116" s="130"/>
      <c r="M116" s="60" t="s">
        <v>1</v>
      </c>
      <c r="N116" s="61" t="s">
        <v>35</v>
      </c>
      <c r="O116" s="61" t="s">
        <v>203</v>
      </c>
      <c r="P116" s="61" t="s">
        <v>204</v>
      </c>
      <c r="Q116" s="61" t="s">
        <v>205</v>
      </c>
      <c r="R116" s="61" t="s">
        <v>206</v>
      </c>
      <c r="S116" s="61" t="s">
        <v>207</v>
      </c>
      <c r="T116" s="62" t="s">
        <v>208</v>
      </c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</row>
    <row r="117" spans="1:65" s="2" customFormat="1" ht="22.9" customHeight="1">
      <c r="A117" s="30"/>
      <c r="B117" s="31"/>
      <c r="C117" s="67" t="s">
        <v>209</v>
      </c>
      <c r="D117" s="30"/>
      <c r="E117" s="30"/>
      <c r="F117" s="30"/>
      <c r="G117" s="30"/>
      <c r="H117" s="30"/>
      <c r="I117" s="30"/>
      <c r="J117" s="131">
        <f>BK117</f>
        <v>0</v>
      </c>
      <c r="K117" s="30"/>
      <c r="L117" s="31"/>
      <c r="M117" s="63"/>
      <c r="N117" s="54"/>
      <c r="O117" s="64"/>
      <c r="P117" s="132">
        <f>P118</f>
        <v>0</v>
      </c>
      <c r="Q117" s="64"/>
      <c r="R117" s="132">
        <f>R118</f>
        <v>0</v>
      </c>
      <c r="S117" s="64"/>
      <c r="T117" s="133">
        <f>T118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8" t="s">
        <v>70</v>
      </c>
      <c r="AU117" s="18" t="s">
        <v>186</v>
      </c>
      <c r="BK117" s="134">
        <f>BK118</f>
        <v>0</v>
      </c>
    </row>
    <row r="118" spans="1:65" s="12" customFormat="1" ht="25.9" customHeight="1">
      <c r="B118" s="135"/>
      <c r="D118" s="136" t="s">
        <v>70</v>
      </c>
      <c r="E118" s="137" t="s">
        <v>174</v>
      </c>
      <c r="F118" s="137" t="s">
        <v>175</v>
      </c>
      <c r="J118" s="138">
        <f>BK118</f>
        <v>0</v>
      </c>
      <c r="L118" s="135"/>
      <c r="M118" s="139"/>
      <c r="N118" s="140"/>
      <c r="O118" s="140"/>
      <c r="P118" s="141">
        <f>SUM(P119:P143)</f>
        <v>0</v>
      </c>
      <c r="Q118" s="140"/>
      <c r="R118" s="141">
        <f>SUM(R119:R143)</f>
        <v>0</v>
      </c>
      <c r="S118" s="140"/>
      <c r="T118" s="142">
        <f>SUM(T119:T143)</f>
        <v>0</v>
      </c>
      <c r="AR118" s="136" t="s">
        <v>234</v>
      </c>
      <c r="AT118" s="143" t="s">
        <v>70</v>
      </c>
      <c r="AU118" s="143" t="s">
        <v>71</v>
      </c>
      <c r="AY118" s="136" t="s">
        <v>212</v>
      </c>
      <c r="BK118" s="144">
        <f>SUM(BK119:BK143)</f>
        <v>0</v>
      </c>
    </row>
    <row r="119" spans="1:65" s="2" customFormat="1" ht="24.2" customHeight="1">
      <c r="A119" s="30"/>
      <c r="B119" s="147"/>
      <c r="C119" s="148" t="s">
        <v>78</v>
      </c>
      <c r="D119" s="148" t="s">
        <v>214</v>
      </c>
      <c r="E119" s="149" t="s">
        <v>2482</v>
      </c>
      <c r="F119" s="150" t="s">
        <v>2483</v>
      </c>
      <c r="G119" s="151" t="s">
        <v>612</v>
      </c>
      <c r="H119" s="152">
        <v>1</v>
      </c>
      <c r="I119" s="153"/>
      <c r="J119" s="153">
        <f t="shared" ref="J119:J143" si="0">ROUND(I119*H119,2)</f>
        <v>0</v>
      </c>
      <c r="K119" s="154"/>
      <c r="L119" s="31"/>
      <c r="M119" s="155" t="s">
        <v>1</v>
      </c>
      <c r="N119" s="156" t="s">
        <v>36</v>
      </c>
      <c r="O119" s="157">
        <v>0</v>
      </c>
      <c r="P119" s="157">
        <f t="shared" ref="P119:P143" si="1">O119*H119</f>
        <v>0</v>
      </c>
      <c r="Q119" s="157">
        <v>0</v>
      </c>
      <c r="R119" s="157">
        <f t="shared" ref="R119:R143" si="2">Q119*H119</f>
        <v>0</v>
      </c>
      <c r="S119" s="157">
        <v>0</v>
      </c>
      <c r="T119" s="158">
        <f t="shared" ref="T119:T143" si="3"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59" t="s">
        <v>218</v>
      </c>
      <c r="AT119" s="159" t="s">
        <v>214</v>
      </c>
      <c r="AU119" s="159" t="s">
        <v>78</v>
      </c>
      <c r="AY119" s="18" t="s">
        <v>212</v>
      </c>
      <c r="BE119" s="160">
        <f t="shared" ref="BE119:BE143" si="4">IF(N119="základní",J119,0)</f>
        <v>0</v>
      </c>
      <c r="BF119" s="160">
        <f t="shared" ref="BF119:BF143" si="5">IF(N119="snížená",J119,0)</f>
        <v>0</v>
      </c>
      <c r="BG119" s="160">
        <f t="shared" ref="BG119:BG143" si="6">IF(N119="zákl. přenesená",J119,0)</f>
        <v>0</v>
      </c>
      <c r="BH119" s="160">
        <f t="shared" ref="BH119:BH143" si="7">IF(N119="sníž. přenesená",J119,0)</f>
        <v>0</v>
      </c>
      <c r="BI119" s="160">
        <f t="shared" ref="BI119:BI143" si="8">IF(N119="nulová",J119,0)</f>
        <v>0</v>
      </c>
      <c r="BJ119" s="18" t="s">
        <v>78</v>
      </c>
      <c r="BK119" s="160">
        <f t="shared" ref="BK119:BK143" si="9">ROUND(I119*H119,2)</f>
        <v>0</v>
      </c>
      <c r="BL119" s="18" t="s">
        <v>218</v>
      </c>
      <c r="BM119" s="159" t="s">
        <v>80</v>
      </c>
    </row>
    <row r="120" spans="1:65" s="2" customFormat="1" ht="24.2" customHeight="1">
      <c r="A120" s="30"/>
      <c r="B120" s="147"/>
      <c r="C120" s="148" t="s">
        <v>80</v>
      </c>
      <c r="D120" s="148" t="s">
        <v>214</v>
      </c>
      <c r="E120" s="149" t="s">
        <v>2484</v>
      </c>
      <c r="F120" s="150" t="s">
        <v>2485</v>
      </c>
      <c r="G120" s="151" t="s">
        <v>612</v>
      </c>
      <c r="H120" s="152">
        <v>1</v>
      </c>
      <c r="I120" s="153"/>
      <c r="J120" s="153">
        <f t="shared" si="0"/>
        <v>0</v>
      </c>
      <c r="K120" s="154"/>
      <c r="L120" s="31"/>
      <c r="M120" s="155" t="s">
        <v>1</v>
      </c>
      <c r="N120" s="156" t="s">
        <v>36</v>
      </c>
      <c r="O120" s="157">
        <v>0</v>
      </c>
      <c r="P120" s="157">
        <f t="shared" si="1"/>
        <v>0</v>
      </c>
      <c r="Q120" s="157">
        <v>0</v>
      </c>
      <c r="R120" s="157">
        <f t="shared" si="2"/>
        <v>0</v>
      </c>
      <c r="S120" s="157">
        <v>0</v>
      </c>
      <c r="T120" s="158">
        <f t="shared" si="3"/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59" t="s">
        <v>218</v>
      </c>
      <c r="AT120" s="159" t="s">
        <v>214</v>
      </c>
      <c r="AU120" s="159" t="s">
        <v>78</v>
      </c>
      <c r="AY120" s="18" t="s">
        <v>212</v>
      </c>
      <c r="BE120" s="160">
        <f t="shared" si="4"/>
        <v>0</v>
      </c>
      <c r="BF120" s="160">
        <f t="shared" si="5"/>
        <v>0</v>
      </c>
      <c r="BG120" s="160">
        <f t="shared" si="6"/>
        <v>0</v>
      </c>
      <c r="BH120" s="160">
        <f t="shared" si="7"/>
        <v>0</v>
      </c>
      <c r="BI120" s="160">
        <f t="shared" si="8"/>
        <v>0</v>
      </c>
      <c r="BJ120" s="18" t="s">
        <v>78</v>
      </c>
      <c r="BK120" s="160">
        <f t="shared" si="9"/>
        <v>0</v>
      </c>
      <c r="BL120" s="18" t="s">
        <v>218</v>
      </c>
      <c r="BM120" s="159" t="s">
        <v>218</v>
      </c>
    </row>
    <row r="121" spans="1:65" s="2" customFormat="1" ht="49.15" customHeight="1">
      <c r="A121" s="30"/>
      <c r="B121" s="147"/>
      <c r="C121" s="148" t="s">
        <v>226</v>
      </c>
      <c r="D121" s="148" t="s">
        <v>214</v>
      </c>
      <c r="E121" s="149" t="s">
        <v>2486</v>
      </c>
      <c r="F121" s="150" t="s">
        <v>2487</v>
      </c>
      <c r="G121" s="151" t="s">
        <v>612</v>
      </c>
      <c r="H121" s="152">
        <v>1</v>
      </c>
      <c r="I121" s="153"/>
      <c r="J121" s="153">
        <f t="shared" si="0"/>
        <v>0</v>
      </c>
      <c r="K121" s="154"/>
      <c r="L121" s="31"/>
      <c r="M121" s="155" t="s">
        <v>1</v>
      </c>
      <c r="N121" s="156" t="s">
        <v>36</v>
      </c>
      <c r="O121" s="157">
        <v>0</v>
      </c>
      <c r="P121" s="157">
        <f t="shared" si="1"/>
        <v>0</v>
      </c>
      <c r="Q121" s="157">
        <v>0</v>
      </c>
      <c r="R121" s="157">
        <f t="shared" si="2"/>
        <v>0</v>
      </c>
      <c r="S121" s="157">
        <v>0</v>
      </c>
      <c r="T121" s="158">
        <f t="shared" si="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9" t="s">
        <v>218</v>
      </c>
      <c r="AT121" s="159" t="s">
        <v>214</v>
      </c>
      <c r="AU121" s="159" t="s">
        <v>78</v>
      </c>
      <c r="AY121" s="18" t="s">
        <v>212</v>
      </c>
      <c r="BE121" s="160">
        <f t="shared" si="4"/>
        <v>0</v>
      </c>
      <c r="BF121" s="160">
        <f t="shared" si="5"/>
        <v>0</v>
      </c>
      <c r="BG121" s="160">
        <f t="shared" si="6"/>
        <v>0</v>
      </c>
      <c r="BH121" s="160">
        <f t="shared" si="7"/>
        <v>0</v>
      </c>
      <c r="BI121" s="160">
        <f t="shared" si="8"/>
        <v>0</v>
      </c>
      <c r="BJ121" s="18" t="s">
        <v>78</v>
      </c>
      <c r="BK121" s="160">
        <f t="shared" si="9"/>
        <v>0</v>
      </c>
      <c r="BL121" s="18" t="s">
        <v>218</v>
      </c>
      <c r="BM121" s="159" t="s">
        <v>240</v>
      </c>
    </row>
    <row r="122" spans="1:65" s="2" customFormat="1" ht="44.25" customHeight="1">
      <c r="A122" s="30"/>
      <c r="B122" s="147"/>
      <c r="C122" s="148" t="s">
        <v>218</v>
      </c>
      <c r="D122" s="148" t="s">
        <v>214</v>
      </c>
      <c r="E122" s="149" t="s">
        <v>2488</v>
      </c>
      <c r="F122" s="150" t="s">
        <v>2489</v>
      </c>
      <c r="G122" s="151" t="s">
        <v>612</v>
      </c>
      <c r="H122" s="152">
        <v>1</v>
      </c>
      <c r="I122" s="153"/>
      <c r="J122" s="153">
        <f t="shared" si="0"/>
        <v>0</v>
      </c>
      <c r="K122" s="154"/>
      <c r="L122" s="31"/>
      <c r="M122" s="155" t="s">
        <v>1</v>
      </c>
      <c r="N122" s="156" t="s">
        <v>36</v>
      </c>
      <c r="O122" s="157">
        <v>0</v>
      </c>
      <c r="P122" s="157">
        <f t="shared" si="1"/>
        <v>0</v>
      </c>
      <c r="Q122" s="157">
        <v>0</v>
      </c>
      <c r="R122" s="157">
        <f t="shared" si="2"/>
        <v>0</v>
      </c>
      <c r="S122" s="157">
        <v>0</v>
      </c>
      <c r="T122" s="158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9" t="s">
        <v>218</v>
      </c>
      <c r="AT122" s="159" t="s">
        <v>214</v>
      </c>
      <c r="AU122" s="159" t="s">
        <v>78</v>
      </c>
      <c r="AY122" s="18" t="s">
        <v>212</v>
      </c>
      <c r="BE122" s="160">
        <f t="shared" si="4"/>
        <v>0</v>
      </c>
      <c r="BF122" s="160">
        <f t="shared" si="5"/>
        <v>0</v>
      </c>
      <c r="BG122" s="160">
        <f t="shared" si="6"/>
        <v>0</v>
      </c>
      <c r="BH122" s="160">
        <f t="shared" si="7"/>
        <v>0</v>
      </c>
      <c r="BI122" s="160">
        <f t="shared" si="8"/>
        <v>0</v>
      </c>
      <c r="BJ122" s="18" t="s">
        <v>78</v>
      </c>
      <c r="BK122" s="160">
        <f t="shared" si="9"/>
        <v>0</v>
      </c>
      <c r="BL122" s="18" t="s">
        <v>218</v>
      </c>
      <c r="BM122" s="159" t="s">
        <v>252</v>
      </c>
    </row>
    <row r="123" spans="1:65" s="2" customFormat="1" ht="49.15" customHeight="1">
      <c r="A123" s="30"/>
      <c r="B123" s="147"/>
      <c r="C123" s="148" t="s">
        <v>234</v>
      </c>
      <c r="D123" s="148" t="s">
        <v>214</v>
      </c>
      <c r="E123" s="149" t="s">
        <v>2490</v>
      </c>
      <c r="F123" s="150" t="s">
        <v>2491</v>
      </c>
      <c r="G123" s="151" t="s">
        <v>612</v>
      </c>
      <c r="H123" s="152">
        <v>1</v>
      </c>
      <c r="I123" s="153"/>
      <c r="J123" s="153">
        <f t="shared" si="0"/>
        <v>0</v>
      </c>
      <c r="K123" s="154"/>
      <c r="L123" s="31"/>
      <c r="M123" s="155" t="s">
        <v>1</v>
      </c>
      <c r="N123" s="156" t="s">
        <v>36</v>
      </c>
      <c r="O123" s="157">
        <v>0</v>
      </c>
      <c r="P123" s="157">
        <f t="shared" si="1"/>
        <v>0</v>
      </c>
      <c r="Q123" s="157">
        <v>0</v>
      </c>
      <c r="R123" s="157">
        <f t="shared" si="2"/>
        <v>0</v>
      </c>
      <c r="S123" s="157">
        <v>0</v>
      </c>
      <c r="T123" s="158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9" t="s">
        <v>218</v>
      </c>
      <c r="AT123" s="159" t="s">
        <v>214</v>
      </c>
      <c r="AU123" s="159" t="s">
        <v>78</v>
      </c>
      <c r="AY123" s="18" t="s">
        <v>212</v>
      </c>
      <c r="BE123" s="160">
        <f t="shared" si="4"/>
        <v>0</v>
      </c>
      <c r="BF123" s="160">
        <f t="shared" si="5"/>
        <v>0</v>
      </c>
      <c r="BG123" s="160">
        <f t="shared" si="6"/>
        <v>0</v>
      </c>
      <c r="BH123" s="160">
        <f t="shared" si="7"/>
        <v>0</v>
      </c>
      <c r="BI123" s="160">
        <f t="shared" si="8"/>
        <v>0</v>
      </c>
      <c r="BJ123" s="18" t="s">
        <v>78</v>
      </c>
      <c r="BK123" s="160">
        <f t="shared" si="9"/>
        <v>0</v>
      </c>
      <c r="BL123" s="18" t="s">
        <v>218</v>
      </c>
      <c r="BM123" s="159" t="s">
        <v>262</v>
      </c>
    </row>
    <row r="124" spans="1:65" s="2" customFormat="1" ht="55.5" customHeight="1">
      <c r="A124" s="30"/>
      <c r="B124" s="147"/>
      <c r="C124" s="148" t="s">
        <v>240</v>
      </c>
      <c r="D124" s="148" t="s">
        <v>214</v>
      </c>
      <c r="E124" s="149" t="s">
        <v>2492</v>
      </c>
      <c r="F124" s="150" t="s">
        <v>2493</v>
      </c>
      <c r="G124" s="151" t="s">
        <v>612</v>
      </c>
      <c r="H124" s="152">
        <v>1</v>
      </c>
      <c r="I124" s="153"/>
      <c r="J124" s="153">
        <f t="shared" si="0"/>
        <v>0</v>
      </c>
      <c r="K124" s="154"/>
      <c r="L124" s="31"/>
      <c r="M124" s="155" t="s">
        <v>1</v>
      </c>
      <c r="N124" s="156" t="s">
        <v>36</v>
      </c>
      <c r="O124" s="157">
        <v>0</v>
      </c>
      <c r="P124" s="157">
        <f t="shared" si="1"/>
        <v>0</v>
      </c>
      <c r="Q124" s="157">
        <v>0</v>
      </c>
      <c r="R124" s="157">
        <f t="shared" si="2"/>
        <v>0</v>
      </c>
      <c r="S124" s="157">
        <v>0</v>
      </c>
      <c r="T124" s="158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9" t="s">
        <v>218</v>
      </c>
      <c r="AT124" s="159" t="s">
        <v>214</v>
      </c>
      <c r="AU124" s="159" t="s">
        <v>78</v>
      </c>
      <c r="AY124" s="18" t="s">
        <v>212</v>
      </c>
      <c r="BE124" s="160">
        <f t="shared" si="4"/>
        <v>0</v>
      </c>
      <c r="BF124" s="160">
        <f t="shared" si="5"/>
        <v>0</v>
      </c>
      <c r="BG124" s="160">
        <f t="shared" si="6"/>
        <v>0</v>
      </c>
      <c r="BH124" s="160">
        <f t="shared" si="7"/>
        <v>0</v>
      </c>
      <c r="BI124" s="160">
        <f t="shared" si="8"/>
        <v>0</v>
      </c>
      <c r="BJ124" s="18" t="s">
        <v>78</v>
      </c>
      <c r="BK124" s="160">
        <f t="shared" si="9"/>
        <v>0</v>
      </c>
      <c r="BL124" s="18" t="s">
        <v>218</v>
      </c>
      <c r="BM124" s="159" t="s">
        <v>8</v>
      </c>
    </row>
    <row r="125" spans="1:65" s="2" customFormat="1" ht="44.25" customHeight="1">
      <c r="A125" s="30"/>
      <c r="B125" s="147"/>
      <c r="C125" s="148" t="s">
        <v>246</v>
      </c>
      <c r="D125" s="148" t="s">
        <v>214</v>
      </c>
      <c r="E125" s="149" t="s">
        <v>2494</v>
      </c>
      <c r="F125" s="150" t="s">
        <v>2495</v>
      </c>
      <c r="G125" s="151" t="s">
        <v>612</v>
      </c>
      <c r="H125" s="152">
        <v>1</v>
      </c>
      <c r="I125" s="153"/>
      <c r="J125" s="153">
        <f t="shared" si="0"/>
        <v>0</v>
      </c>
      <c r="K125" s="154"/>
      <c r="L125" s="31"/>
      <c r="M125" s="155" t="s">
        <v>1</v>
      </c>
      <c r="N125" s="156" t="s">
        <v>36</v>
      </c>
      <c r="O125" s="157">
        <v>0</v>
      </c>
      <c r="P125" s="157">
        <f t="shared" si="1"/>
        <v>0</v>
      </c>
      <c r="Q125" s="157">
        <v>0</v>
      </c>
      <c r="R125" s="157">
        <f t="shared" si="2"/>
        <v>0</v>
      </c>
      <c r="S125" s="157">
        <v>0</v>
      </c>
      <c r="T125" s="158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78</v>
      </c>
      <c r="AY125" s="18" t="s">
        <v>212</v>
      </c>
      <c r="BE125" s="160">
        <f t="shared" si="4"/>
        <v>0</v>
      </c>
      <c r="BF125" s="160">
        <f t="shared" si="5"/>
        <v>0</v>
      </c>
      <c r="BG125" s="160">
        <f t="shared" si="6"/>
        <v>0</v>
      </c>
      <c r="BH125" s="160">
        <f t="shared" si="7"/>
        <v>0</v>
      </c>
      <c r="BI125" s="160">
        <f t="shared" si="8"/>
        <v>0</v>
      </c>
      <c r="BJ125" s="18" t="s">
        <v>78</v>
      </c>
      <c r="BK125" s="160">
        <f t="shared" si="9"/>
        <v>0</v>
      </c>
      <c r="BL125" s="18" t="s">
        <v>218</v>
      </c>
      <c r="BM125" s="159" t="s">
        <v>283</v>
      </c>
    </row>
    <row r="126" spans="1:65" s="2" customFormat="1" ht="24.2" customHeight="1">
      <c r="A126" s="30"/>
      <c r="B126" s="147"/>
      <c r="C126" s="148" t="s">
        <v>252</v>
      </c>
      <c r="D126" s="148" t="s">
        <v>214</v>
      </c>
      <c r="E126" s="149" t="s">
        <v>2496</v>
      </c>
      <c r="F126" s="150" t="s">
        <v>2497</v>
      </c>
      <c r="G126" s="151" t="s">
        <v>612</v>
      </c>
      <c r="H126" s="152">
        <v>1</v>
      </c>
      <c r="I126" s="153"/>
      <c r="J126" s="153">
        <f t="shared" si="0"/>
        <v>0</v>
      </c>
      <c r="K126" s="154"/>
      <c r="L126" s="31"/>
      <c r="M126" s="155" t="s">
        <v>1</v>
      </c>
      <c r="N126" s="156" t="s">
        <v>36</v>
      </c>
      <c r="O126" s="157">
        <v>0</v>
      </c>
      <c r="P126" s="157">
        <f t="shared" si="1"/>
        <v>0</v>
      </c>
      <c r="Q126" s="157">
        <v>0</v>
      </c>
      <c r="R126" s="157">
        <f t="shared" si="2"/>
        <v>0</v>
      </c>
      <c r="S126" s="157">
        <v>0</v>
      </c>
      <c r="T126" s="158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9" t="s">
        <v>218</v>
      </c>
      <c r="AT126" s="159" t="s">
        <v>214</v>
      </c>
      <c r="AU126" s="159" t="s">
        <v>78</v>
      </c>
      <c r="AY126" s="18" t="s">
        <v>212</v>
      </c>
      <c r="BE126" s="160">
        <f t="shared" si="4"/>
        <v>0</v>
      </c>
      <c r="BF126" s="160">
        <f t="shared" si="5"/>
        <v>0</v>
      </c>
      <c r="BG126" s="160">
        <f t="shared" si="6"/>
        <v>0</v>
      </c>
      <c r="BH126" s="160">
        <f t="shared" si="7"/>
        <v>0</v>
      </c>
      <c r="BI126" s="160">
        <f t="shared" si="8"/>
        <v>0</v>
      </c>
      <c r="BJ126" s="18" t="s">
        <v>78</v>
      </c>
      <c r="BK126" s="160">
        <f t="shared" si="9"/>
        <v>0</v>
      </c>
      <c r="BL126" s="18" t="s">
        <v>218</v>
      </c>
      <c r="BM126" s="159" t="s">
        <v>294</v>
      </c>
    </row>
    <row r="127" spans="1:65" s="2" customFormat="1" ht="37.9" customHeight="1">
      <c r="A127" s="30"/>
      <c r="B127" s="147"/>
      <c r="C127" s="148" t="s">
        <v>257</v>
      </c>
      <c r="D127" s="148" t="s">
        <v>214</v>
      </c>
      <c r="E127" s="149" t="s">
        <v>2498</v>
      </c>
      <c r="F127" s="150" t="s">
        <v>2499</v>
      </c>
      <c r="G127" s="151" t="s">
        <v>612</v>
      </c>
      <c r="H127" s="152">
        <v>1</v>
      </c>
      <c r="I127" s="153"/>
      <c r="J127" s="153">
        <f t="shared" si="0"/>
        <v>0</v>
      </c>
      <c r="K127" s="154"/>
      <c r="L127" s="31"/>
      <c r="M127" s="155" t="s">
        <v>1</v>
      </c>
      <c r="N127" s="156" t="s">
        <v>36</v>
      </c>
      <c r="O127" s="157">
        <v>0</v>
      </c>
      <c r="P127" s="157">
        <f t="shared" si="1"/>
        <v>0</v>
      </c>
      <c r="Q127" s="157">
        <v>0</v>
      </c>
      <c r="R127" s="157">
        <f t="shared" si="2"/>
        <v>0</v>
      </c>
      <c r="S127" s="157">
        <v>0</v>
      </c>
      <c r="T127" s="158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9" t="s">
        <v>218</v>
      </c>
      <c r="AT127" s="159" t="s">
        <v>214</v>
      </c>
      <c r="AU127" s="159" t="s">
        <v>78</v>
      </c>
      <c r="AY127" s="18" t="s">
        <v>212</v>
      </c>
      <c r="BE127" s="160">
        <f t="shared" si="4"/>
        <v>0</v>
      </c>
      <c r="BF127" s="160">
        <f t="shared" si="5"/>
        <v>0</v>
      </c>
      <c r="BG127" s="160">
        <f t="shared" si="6"/>
        <v>0</v>
      </c>
      <c r="BH127" s="160">
        <f t="shared" si="7"/>
        <v>0</v>
      </c>
      <c r="BI127" s="160">
        <f t="shared" si="8"/>
        <v>0</v>
      </c>
      <c r="BJ127" s="18" t="s">
        <v>78</v>
      </c>
      <c r="BK127" s="160">
        <f t="shared" si="9"/>
        <v>0</v>
      </c>
      <c r="BL127" s="18" t="s">
        <v>218</v>
      </c>
      <c r="BM127" s="159" t="s">
        <v>304</v>
      </c>
    </row>
    <row r="128" spans="1:65" s="2" customFormat="1" ht="101.25" customHeight="1">
      <c r="A128" s="30"/>
      <c r="B128" s="147"/>
      <c r="C128" s="148" t="s">
        <v>262</v>
      </c>
      <c r="D128" s="148" t="s">
        <v>214</v>
      </c>
      <c r="E128" s="149" t="s">
        <v>2500</v>
      </c>
      <c r="F128" s="150" t="s">
        <v>2501</v>
      </c>
      <c r="G128" s="151" t="s">
        <v>612</v>
      </c>
      <c r="H128" s="152">
        <v>1</v>
      </c>
      <c r="I128" s="153"/>
      <c r="J128" s="153">
        <f t="shared" si="0"/>
        <v>0</v>
      </c>
      <c r="K128" s="154"/>
      <c r="L128" s="31"/>
      <c r="M128" s="155" t="s">
        <v>1</v>
      </c>
      <c r="N128" s="156" t="s">
        <v>36</v>
      </c>
      <c r="O128" s="157">
        <v>0</v>
      </c>
      <c r="P128" s="157">
        <f t="shared" si="1"/>
        <v>0</v>
      </c>
      <c r="Q128" s="157">
        <v>0</v>
      </c>
      <c r="R128" s="157">
        <f t="shared" si="2"/>
        <v>0</v>
      </c>
      <c r="S128" s="157">
        <v>0</v>
      </c>
      <c r="T128" s="158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9" t="s">
        <v>218</v>
      </c>
      <c r="AT128" s="159" t="s">
        <v>214</v>
      </c>
      <c r="AU128" s="159" t="s">
        <v>78</v>
      </c>
      <c r="AY128" s="18" t="s">
        <v>212</v>
      </c>
      <c r="BE128" s="160">
        <f t="shared" si="4"/>
        <v>0</v>
      </c>
      <c r="BF128" s="160">
        <f t="shared" si="5"/>
        <v>0</v>
      </c>
      <c r="BG128" s="160">
        <f t="shared" si="6"/>
        <v>0</v>
      </c>
      <c r="BH128" s="160">
        <f t="shared" si="7"/>
        <v>0</v>
      </c>
      <c r="BI128" s="160">
        <f t="shared" si="8"/>
        <v>0</v>
      </c>
      <c r="BJ128" s="18" t="s">
        <v>78</v>
      </c>
      <c r="BK128" s="160">
        <f t="shared" si="9"/>
        <v>0</v>
      </c>
      <c r="BL128" s="18" t="s">
        <v>218</v>
      </c>
      <c r="BM128" s="159" t="s">
        <v>318</v>
      </c>
    </row>
    <row r="129" spans="1:65" s="2" customFormat="1" ht="24.2" customHeight="1">
      <c r="A129" s="30"/>
      <c r="B129" s="147"/>
      <c r="C129" s="148" t="s">
        <v>269</v>
      </c>
      <c r="D129" s="148" t="s">
        <v>214</v>
      </c>
      <c r="E129" s="149" t="s">
        <v>2502</v>
      </c>
      <c r="F129" s="150" t="s">
        <v>2704</v>
      </c>
      <c r="G129" s="151" t="s">
        <v>612</v>
      </c>
      <c r="H129" s="152">
        <v>1</v>
      </c>
      <c r="I129" s="153"/>
      <c r="J129" s="153">
        <f t="shared" si="0"/>
        <v>0</v>
      </c>
      <c r="K129" s="154"/>
      <c r="L129" s="31"/>
      <c r="M129" s="155" t="s">
        <v>1</v>
      </c>
      <c r="N129" s="156" t="s">
        <v>36</v>
      </c>
      <c r="O129" s="157">
        <v>0</v>
      </c>
      <c r="P129" s="157">
        <f t="shared" si="1"/>
        <v>0</v>
      </c>
      <c r="Q129" s="157">
        <v>0</v>
      </c>
      <c r="R129" s="157">
        <f t="shared" si="2"/>
        <v>0</v>
      </c>
      <c r="S129" s="157">
        <v>0</v>
      </c>
      <c r="T129" s="158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9" t="s">
        <v>218</v>
      </c>
      <c r="AT129" s="159" t="s">
        <v>214</v>
      </c>
      <c r="AU129" s="159" t="s">
        <v>78</v>
      </c>
      <c r="AY129" s="18" t="s">
        <v>212</v>
      </c>
      <c r="BE129" s="160">
        <f t="shared" si="4"/>
        <v>0</v>
      </c>
      <c r="BF129" s="160">
        <f t="shared" si="5"/>
        <v>0</v>
      </c>
      <c r="BG129" s="160">
        <f t="shared" si="6"/>
        <v>0</v>
      </c>
      <c r="BH129" s="160">
        <f t="shared" si="7"/>
        <v>0</v>
      </c>
      <c r="BI129" s="160">
        <f t="shared" si="8"/>
        <v>0</v>
      </c>
      <c r="BJ129" s="18" t="s">
        <v>78</v>
      </c>
      <c r="BK129" s="160">
        <f t="shared" si="9"/>
        <v>0</v>
      </c>
      <c r="BL129" s="18" t="s">
        <v>218</v>
      </c>
      <c r="BM129" s="159" t="s">
        <v>327</v>
      </c>
    </row>
    <row r="130" spans="1:65" s="2" customFormat="1" ht="24.2" customHeight="1">
      <c r="A130" s="30"/>
      <c r="B130" s="147"/>
      <c r="C130" s="148" t="s">
        <v>8</v>
      </c>
      <c r="D130" s="148" t="s">
        <v>214</v>
      </c>
      <c r="E130" s="149" t="s">
        <v>2503</v>
      </c>
      <c r="F130" s="150" t="s">
        <v>2504</v>
      </c>
      <c r="G130" s="151" t="s">
        <v>612</v>
      </c>
      <c r="H130" s="152">
        <v>1</v>
      </c>
      <c r="I130" s="153"/>
      <c r="J130" s="153">
        <f t="shared" si="0"/>
        <v>0</v>
      </c>
      <c r="K130" s="154"/>
      <c r="L130" s="31"/>
      <c r="M130" s="155" t="s">
        <v>1</v>
      </c>
      <c r="N130" s="156" t="s">
        <v>36</v>
      </c>
      <c r="O130" s="157">
        <v>0</v>
      </c>
      <c r="P130" s="157">
        <f t="shared" si="1"/>
        <v>0</v>
      </c>
      <c r="Q130" s="157">
        <v>0</v>
      </c>
      <c r="R130" s="157">
        <f t="shared" si="2"/>
        <v>0</v>
      </c>
      <c r="S130" s="157">
        <v>0</v>
      </c>
      <c r="T130" s="158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9" t="s">
        <v>218</v>
      </c>
      <c r="AT130" s="159" t="s">
        <v>214</v>
      </c>
      <c r="AU130" s="159" t="s">
        <v>78</v>
      </c>
      <c r="AY130" s="18" t="s">
        <v>212</v>
      </c>
      <c r="BE130" s="160">
        <f t="shared" si="4"/>
        <v>0</v>
      </c>
      <c r="BF130" s="160">
        <f t="shared" si="5"/>
        <v>0</v>
      </c>
      <c r="BG130" s="160">
        <f t="shared" si="6"/>
        <v>0</v>
      </c>
      <c r="BH130" s="160">
        <f t="shared" si="7"/>
        <v>0</v>
      </c>
      <c r="BI130" s="160">
        <f t="shared" si="8"/>
        <v>0</v>
      </c>
      <c r="BJ130" s="18" t="s">
        <v>78</v>
      </c>
      <c r="BK130" s="160">
        <f t="shared" si="9"/>
        <v>0</v>
      </c>
      <c r="BL130" s="18" t="s">
        <v>218</v>
      </c>
      <c r="BM130" s="159" t="s">
        <v>335</v>
      </c>
    </row>
    <row r="131" spans="1:65" s="2" customFormat="1" ht="44.25" customHeight="1">
      <c r="A131" s="30"/>
      <c r="B131" s="147"/>
      <c r="C131" s="148" t="s">
        <v>279</v>
      </c>
      <c r="D131" s="148" t="s">
        <v>214</v>
      </c>
      <c r="E131" s="149" t="s">
        <v>2505</v>
      </c>
      <c r="F131" s="150" t="s">
        <v>2506</v>
      </c>
      <c r="G131" s="151" t="s">
        <v>612</v>
      </c>
      <c r="H131" s="152">
        <v>1</v>
      </c>
      <c r="I131" s="153"/>
      <c r="J131" s="153">
        <f t="shared" si="0"/>
        <v>0</v>
      </c>
      <c r="K131" s="154"/>
      <c r="L131" s="31"/>
      <c r="M131" s="155" t="s">
        <v>1</v>
      </c>
      <c r="N131" s="156" t="s">
        <v>36</v>
      </c>
      <c r="O131" s="157">
        <v>0</v>
      </c>
      <c r="P131" s="157">
        <f t="shared" si="1"/>
        <v>0</v>
      </c>
      <c r="Q131" s="157">
        <v>0</v>
      </c>
      <c r="R131" s="157">
        <f t="shared" si="2"/>
        <v>0</v>
      </c>
      <c r="S131" s="157">
        <v>0</v>
      </c>
      <c r="T131" s="158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78</v>
      </c>
      <c r="AY131" s="18" t="s">
        <v>212</v>
      </c>
      <c r="BE131" s="160">
        <f t="shared" si="4"/>
        <v>0</v>
      </c>
      <c r="BF131" s="160">
        <f t="shared" si="5"/>
        <v>0</v>
      </c>
      <c r="BG131" s="160">
        <f t="shared" si="6"/>
        <v>0</v>
      </c>
      <c r="BH131" s="160">
        <f t="shared" si="7"/>
        <v>0</v>
      </c>
      <c r="BI131" s="160">
        <f t="shared" si="8"/>
        <v>0</v>
      </c>
      <c r="BJ131" s="18" t="s">
        <v>78</v>
      </c>
      <c r="BK131" s="160">
        <f t="shared" si="9"/>
        <v>0</v>
      </c>
      <c r="BL131" s="18" t="s">
        <v>218</v>
      </c>
      <c r="BM131" s="159" t="s">
        <v>347</v>
      </c>
    </row>
    <row r="132" spans="1:65" s="2" customFormat="1" ht="180.75" customHeight="1">
      <c r="A132" s="30"/>
      <c r="B132" s="147"/>
      <c r="C132" s="148" t="s">
        <v>283</v>
      </c>
      <c r="D132" s="148" t="s">
        <v>214</v>
      </c>
      <c r="E132" s="149" t="s">
        <v>2507</v>
      </c>
      <c r="F132" s="150" t="s">
        <v>2508</v>
      </c>
      <c r="G132" s="151" t="s">
        <v>612</v>
      </c>
      <c r="H132" s="152">
        <v>1</v>
      </c>
      <c r="I132" s="153"/>
      <c r="J132" s="153">
        <f t="shared" si="0"/>
        <v>0</v>
      </c>
      <c r="K132" s="154"/>
      <c r="L132" s="31"/>
      <c r="M132" s="155" t="s">
        <v>1</v>
      </c>
      <c r="N132" s="156" t="s">
        <v>36</v>
      </c>
      <c r="O132" s="157">
        <v>0</v>
      </c>
      <c r="P132" s="157">
        <f t="shared" si="1"/>
        <v>0</v>
      </c>
      <c r="Q132" s="157">
        <v>0</v>
      </c>
      <c r="R132" s="157">
        <f t="shared" si="2"/>
        <v>0</v>
      </c>
      <c r="S132" s="157">
        <v>0</v>
      </c>
      <c r="T132" s="158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78</v>
      </c>
      <c r="AY132" s="18" t="s">
        <v>212</v>
      </c>
      <c r="BE132" s="160">
        <f t="shared" si="4"/>
        <v>0</v>
      </c>
      <c r="BF132" s="160">
        <f t="shared" si="5"/>
        <v>0</v>
      </c>
      <c r="BG132" s="160">
        <f t="shared" si="6"/>
        <v>0</v>
      </c>
      <c r="BH132" s="160">
        <f t="shared" si="7"/>
        <v>0</v>
      </c>
      <c r="BI132" s="160">
        <f t="shared" si="8"/>
        <v>0</v>
      </c>
      <c r="BJ132" s="18" t="s">
        <v>78</v>
      </c>
      <c r="BK132" s="160">
        <f t="shared" si="9"/>
        <v>0</v>
      </c>
      <c r="BL132" s="18" t="s">
        <v>218</v>
      </c>
      <c r="BM132" s="159" t="s">
        <v>356</v>
      </c>
    </row>
    <row r="133" spans="1:65" s="2" customFormat="1" ht="49.15" customHeight="1">
      <c r="A133" s="30"/>
      <c r="B133" s="147"/>
      <c r="C133" s="148" t="s">
        <v>289</v>
      </c>
      <c r="D133" s="148" t="s">
        <v>214</v>
      </c>
      <c r="E133" s="149" t="s">
        <v>2509</v>
      </c>
      <c r="F133" s="150" t="s">
        <v>2705</v>
      </c>
      <c r="G133" s="151" t="s">
        <v>2533</v>
      </c>
      <c r="H133" s="152">
        <v>75</v>
      </c>
      <c r="I133" s="153"/>
      <c r="J133" s="153">
        <f t="shared" si="0"/>
        <v>0</v>
      </c>
      <c r="K133" s="154"/>
      <c r="L133" s="31"/>
      <c r="M133" s="155" t="s">
        <v>1</v>
      </c>
      <c r="N133" s="156" t="s">
        <v>36</v>
      </c>
      <c r="O133" s="157">
        <v>0</v>
      </c>
      <c r="P133" s="157">
        <f t="shared" si="1"/>
        <v>0</v>
      </c>
      <c r="Q133" s="157">
        <v>0</v>
      </c>
      <c r="R133" s="157">
        <f t="shared" si="2"/>
        <v>0</v>
      </c>
      <c r="S133" s="157">
        <v>0</v>
      </c>
      <c r="T133" s="158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78</v>
      </c>
      <c r="AY133" s="18" t="s">
        <v>212</v>
      </c>
      <c r="BE133" s="160">
        <f t="shared" si="4"/>
        <v>0</v>
      </c>
      <c r="BF133" s="160">
        <f t="shared" si="5"/>
        <v>0</v>
      </c>
      <c r="BG133" s="160">
        <f t="shared" si="6"/>
        <v>0</v>
      </c>
      <c r="BH133" s="160">
        <f t="shared" si="7"/>
        <v>0</v>
      </c>
      <c r="BI133" s="160">
        <f t="shared" si="8"/>
        <v>0</v>
      </c>
      <c r="BJ133" s="18" t="s">
        <v>78</v>
      </c>
      <c r="BK133" s="160">
        <f t="shared" si="9"/>
        <v>0</v>
      </c>
      <c r="BL133" s="18" t="s">
        <v>218</v>
      </c>
      <c r="BM133" s="159" t="s">
        <v>366</v>
      </c>
    </row>
    <row r="134" spans="1:65" s="2" customFormat="1" ht="76.349999999999994" customHeight="1">
      <c r="A134" s="30"/>
      <c r="B134" s="147"/>
      <c r="C134" s="148" t="s">
        <v>294</v>
      </c>
      <c r="D134" s="148" t="s">
        <v>214</v>
      </c>
      <c r="E134" s="149" t="s">
        <v>2510</v>
      </c>
      <c r="F134" s="150" t="s">
        <v>2511</v>
      </c>
      <c r="G134" s="151" t="s">
        <v>612</v>
      </c>
      <c r="H134" s="152">
        <v>1</v>
      </c>
      <c r="I134" s="153"/>
      <c r="J134" s="153">
        <f t="shared" si="0"/>
        <v>0</v>
      </c>
      <c r="K134" s="154"/>
      <c r="L134" s="31"/>
      <c r="M134" s="155" t="s">
        <v>1</v>
      </c>
      <c r="N134" s="156" t="s">
        <v>36</v>
      </c>
      <c r="O134" s="157">
        <v>0</v>
      </c>
      <c r="P134" s="157">
        <f t="shared" si="1"/>
        <v>0</v>
      </c>
      <c r="Q134" s="157">
        <v>0</v>
      </c>
      <c r="R134" s="157">
        <f t="shared" si="2"/>
        <v>0</v>
      </c>
      <c r="S134" s="157">
        <v>0</v>
      </c>
      <c r="T134" s="158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78</v>
      </c>
      <c r="AY134" s="18" t="s">
        <v>212</v>
      </c>
      <c r="BE134" s="160">
        <f t="shared" si="4"/>
        <v>0</v>
      </c>
      <c r="BF134" s="160">
        <f t="shared" si="5"/>
        <v>0</v>
      </c>
      <c r="BG134" s="160">
        <f t="shared" si="6"/>
        <v>0</v>
      </c>
      <c r="BH134" s="160">
        <f t="shared" si="7"/>
        <v>0</v>
      </c>
      <c r="BI134" s="160">
        <f t="shared" si="8"/>
        <v>0</v>
      </c>
      <c r="BJ134" s="18" t="s">
        <v>78</v>
      </c>
      <c r="BK134" s="160">
        <f t="shared" si="9"/>
        <v>0</v>
      </c>
      <c r="BL134" s="18" t="s">
        <v>218</v>
      </c>
      <c r="BM134" s="159" t="s">
        <v>374</v>
      </c>
    </row>
    <row r="135" spans="1:65" s="2" customFormat="1" ht="78" customHeight="1">
      <c r="A135" s="30"/>
      <c r="B135" s="147"/>
      <c r="C135" s="148" t="s">
        <v>298</v>
      </c>
      <c r="D135" s="148" t="s">
        <v>214</v>
      </c>
      <c r="E135" s="149" t="s">
        <v>2512</v>
      </c>
      <c r="F135" s="150" t="s">
        <v>2513</v>
      </c>
      <c r="G135" s="151" t="s">
        <v>612</v>
      </c>
      <c r="H135" s="152">
        <v>1</v>
      </c>
      <c r="I135" s="153"/>
      <c r="J135" s="153">
        <f t="shared" si="0"/>
        <v>0</v>
      </c>
      <c r="K135" s="154"/>
      <c r="L135" s="31"/>
      <c r="M135" s="155" t="s">
        <v>1</v>
      </c>
      <c r="N135" s="156" t="s">
        <v>36</v>
      </c>
      <c r="O135" s="157">
        <v>0</v>
      </c>
      <c r="P135" s="157">
        <f t="shared" si="1"/>
        <v>0</v>
      </c>
      <c r="Q135" s="157">
        <v>0</v>
      </c>
      <c r="R135" s="157">
        <f t="shared" si="2"/>
        <v>0</v>
      </c>
      <c r="S135" s="157">
        <v>0</v>
      </c>
      <c r="T135" s="158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78</v>
      </c>
      <c r="AY135" s="18" t="s">
        <v>212</v>
      </c>
      <c r="BE135" s="160">
        <f t="shared" si="4"/>
        <v>0</v>
      </c>
      <c r="BF135" s="160">
        <f t="shared" si="5"/>
        <v>0</v>
      </c>
      <c r="BG135" s="160">
        <f t="shared" si="6"/>
        <v>0</v>
      </c>
      <c r="BH135" s="160">
        <f t="shared" si="7"/>
        <v>0</v>
      </c>
      <c r="BI135" s="160">
        <f t="shared" si="8"/>
        <v>0</v>
      </c>
      <c r="BJ135" s="18" t="s">
        <v>78</v>
      </c>
      <c r="BK135" s="160">
        <f t="shared" si="9"/>
        <v>0</v>
      </c>
      <c r="BL135" s="18" t="s">
        <v>218</v>
      </c>
      <c r="BM135" s="159" t="s">
        <v>383</v>
      </c>
    </row>
    <row r="136" spans="1:65" s="2" customFormat="1" ht="37.9" customHeight="1">
      <c r="A136" s="30"/>
      <c r="B136" s="147"/>
      <c r="C136" s="148" t="s">
        <v>304</v>
      </c>
      <c r="D136" s="148" t="s">
        <v>214</v>
      </c>
      <c r="E136" s="149" t="s">
        <v>2514</v>
      </c>
      <c r="F136" s="150" t="s">
        <v>2515</v>
      </c>
      <c r="G136" s="151" t="s">
        <v>612</v>
      </c>
      <c r="H136" s="152">
        <v>1</v>
      </c>
      <c r="I136" s="153"/>
      <c r="J136" s="153">
        <f t="shared" si="0"/>
        <v>0</v>
      </c>
      <c r="K136" s="154"/>
      <c r="L136" s="31"/>
      <c r="M136" s="155" t="s">
        <v>1</v>
      </c>
      <c r="N136" s="156" t="s">
        <v>36</v>
      </c>
      <c r="O136" s="157">
        <v>0</v>
      </c>
      <c r="P136" s="157">
        <f t="shared" si="1"/>
        <v>0</v>
      </c>
      <c r="Q136" s="157">
        <v>0</v>
      </c>
      <c r="R136" s="157">
        <f t="shared" si="2"/>
        <v>0</v>
      </c>
      <c r="S136" s="157">
        <v>0</v>
      </c>
      <c r="T136" s="158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78</v>
      </c>
      <c r="AY136" s="18" t="s">
        <v>212</v>
      </c>
      <c r="BE136" s="160">
        <f t="shared" si="4"/>
        <v>0</v>
      </c>
      <c r="BF136" s="160">
        <f t="shared" si="5"/>
        <v>0</v>
      </c>
      <c r="BG136" s="160">
        <f t="shared" si="6"/>
        <v>0</v>
      </c>
      <c r="BH136" s="160">
        <f t="shared" si="7"/>
        <v>0</v>
      </c>
      <c r="BI136" s="160">
        <f t="shared" si="8"/>
        <v>0</v>
      </c>
      <c r="BJ136" s="18" t="s">
        <v>78</v>
      </c>
      <c r="BK136" s="160">
        <f t="shared" si="9"/>
        <v>0</v>
      </c>
      <c r="BL136" s="18" t="s">
        <v>218</v>
      </c>
      <c r="BM136" s="159" t="s">
        <v>392</v>
      </c>
    </row>
    <row r="137" spans="1:65" s="2" customFormat="1" ht="37.9" customHeight="1">
      <c r="A137" s="30"/>
      <c r="B137" s="147"/>
      <c r="C137" s="148" t="s">
        <v>310</v>
      </c>
      <c r="D137" s="148" t="s">
        <v>214</v>
      </c>
      <c r="E137" s="149" t="s">
        <v>2516</v>
      </c>
      <c r="F137" s="150" t="s">
        <v>2517</v>
      </c>
      <c r="G137" s="151" t="s">
        <v>612</v>
      </c>
      <c r="H137" s="152">
        <v>1</v>
      </c>
      <c r="I137" s="153"/>
      <c r="J137" s="153">
        <f t="shared" si="0"/>
        <v>0</v>
      </c>
      <c r="K137" s="154"/>
      <c r="L137" s="31"/>
      <c r="M137" s="155" t="s">
        <v>1</v>
      </c>
      <c r="N137" s="156" t="s">
        <v>36</v>
      </c>
      <c r="O137" s="157">
        <v>0</v>
      </c>
      <c r="P137" s="157">
        <f t="shared" si="1"/>
        <v>0</v>
      </c>
      <c r="Q137" s="157">
        <v>0</v>
      </c>
      <c r="R137" s="157">
        <f t="shared" si="2"/>
        <v>0</v>
      </c>
      <c r="S137" s="157">
        <v>0</v>
      </c>
      <c r="T137" s="158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78</v>
      </c>
      <c r="AY137" s="18" t="s">
        <v>212</v>
      </c>
      <c r="BE137" s="160">
        <f t="shared" si="4"/>
        <v>0</v>
      </c>
      <c r="BF137" s="160">
        <f t="shared" si="5"/>
        <v>0</v>
      </c>
      <c r="BG137" s="160">
        <f t="shared" si="6"/>
        <v>0</v>
      </c>
      <c r="BH137" s="160">
        <f t="shared" si="7"/>
        <v>0</v>
      </c>
      <c r="BI137" s="160">
        <f t="shared" si="8"/>
        <v>0</v>
      </c>
      <c r="BJ137" s="18" t="s">
        <v>78</v>
      </c>
      <c r="BK137" s="160">
        <f t="shared" si="9"/>
        <v>0</v>
      </c>
      <c r="BL137" s="18" t="s">
        <v>218</v>
      </c>
      <c r="BM137" s="159" t="s">
        <v>400</v>
      </c>
    </row>
    <row r="138" spans="1:65" s="2" customFormat="1" ht="49.15" customHeight="1">
      <c r="A138" s="30"/>
      <c r="B138" s="147"/>
      <c r="C138" s="148" t="s">
        <v>318</v>
      </c>
      <c r="D138" s="148" t="s">
        <v>214</v>
      </c>
      <c r="E138" s="149" t="s">
        <v>2518</v>
      </c>
      <c r="F138" s="150" t="s">
        <v>2519</v>
      </c>
      <c r="G138" s="151" t="s">
        <v>612</v>
      </c>
      <c r="H138" s="152">
        <v>1</v>
      </c>
      <c r="I138" s="153"/>
      <c r="J138" s="153">
        <f t="shared" si="0"/>
        <v>0</v>
      </c>
      <c r="K138" s="154"/>
      <c r="L138" s="31"/>
      <c r="M138" s="155" t="s">
        <v>1</v>
      </c>
      <c r="N138" s="156" t="s">
        <v>36</v>
      </c>
      <c r="O138" s="157">
        <v>0</v>
      </c>
      <c r="P138" s="157">
        <f t="shared" si="1"/>
        <v>0</v>
      </c>
      <c r="Q138" s="157">
        <v>0</v>
      </c>
      <c r="R138" s="157">
        <f t="shared" si="2"/>
        <v>0</v>
      </c>
      <c r="S138" s="157">
        <v>0</v>
      </c>
      <c r="T138" s="158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78</v>
      </c>
      <c r="AY138" s="18" t="s">
        <v>212</v>
      </c>
      <c r="BE138" s="160">
        <f t="shared" si="4"/>
        <v>0</v>
      </c>
      <c r="BF138" s="160">
        <f t="shared" si="5"/>
        <v>0</v>
      </c>
      <c r="BG138" s="160">
        <f t="shared" si="6"/>
        <v>0</v>
      </c>
      <c r="BH138" s="160">
        <f t="shared" si="7"/>
        <v>0</v>
      </c>
      <c r="BI138" s="160">
        <f t="shared" si="8"/>
        <v>0</v>
      </c>
      <c r="BJ138" s="18" t="s">
        <v>78</v>
      </c>
      <c r="BK138" s="160">
        <f t="shared" si="9"/>
        <v>0</v>
      </c>
      <c r="BL138" s="18" t="s">
        <v>218</v>
      </c>
      <c r="BM138" s="159" t="s">
        <v>408</v>
      </c>
    </row>
    <row r="139" spans="1:65" s="2" customFormat="1" ht="114.95" customHeight="1">
      <c r="A139" s="30"/>
      <c r="B139" s="147"/>
      <c r="C139" s="148" t="s">
        <v>7</v>
      </c>
      <c r="D139" s="148" t="s">
        <v>214</v>
      </c>
      <c r="E139" s="149" t="s">
        <v>2520</v>
      </c>
      <c r="F139" s="150" t="s">
        <v>2521</v>
      </c>
      <c r="G139" s="151" t="s">
        <v>612</v>
      </c>
      <c r="H139" s="152">
        <v>1</v>
      </c>
      <c r="I139" s="153"/>
      <c r="J139" s="153">
        <f t="shared" si="0"/>
        <v>0</v>
      </c>
      <c r="K139" s="154"/>
      <c r="L139" s="31"/>
      <c r="M139" s="155" t="s">
        <v>1</v>
      </c>
      <c r="N139" s="156" t="s">
        <v>36</v>
      </c>
      <c r="O139" s="157">
        <v>0</v>
      </c>
      <c r="P139" s="157">
        <f t="shared" si="1"/>
        <v>0</v>
      </c>
      <c r="Q139" s="157">
        <v>0</v>
      </c>
      <c r="R139" s="157">
        <f t="shared" si="2"/>
        <v>0</v>
      </c>
      <c r="S139" s="157">
        <v>0</v>
      </c>
      <c r="T139" s="158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78</v>
      </c>
      <c r="AY139" s="18" t="s">
        <v>212</v>
      </c>
      <c r="BE139" s="160">
        <f t="shared" si="4"/>
        <v>0</v>
      </c>
      <c r="BF139" s="160">
        <f t="shared" si="5"/>
        <v>0</v>
      </c>
      <c r="BG139" s="160">
        <f t="shared" si="6"/>
        <v>0</v>
      </c>
      <c r="BH139" s="160">
        <f t="shared" si="7"/>
        <v>0</v>
      </c>
      <c r="BI139" s="160">
        <f t="shared" si="8"/>
        <v>0</v>
      </c>
      <c r="BJ139" s="18" t="s">
        <v>78</v>
      </c>
      <c r="BK139" s="160">
        <f t="shared" si="9"/>
        <v>0</v>
      </c>
      <c r="BL139" s="18" t="s">
        <v>218</v>
      </c>
      <c r="BM139" s="159" t="s">
        <v>418</v>
      </c>
    </row>
    <row r="140" spans="1:65" s="2" customFormat="1" ht="24.2" customHeight="1">
      <c r="A140" s="30"/>
      <c r="B140" s="147"/>
      <c r="C140" s="148" t="s">
        <v>327</v>
      </c>
      <c r="D140" s="148" t="s">
        <v>214</v>
      </c>
      <c r="E140" s="149" t="s">
        <v>2522</v>
      </c>
      <c r="F140" s="150" t="s">
        <v>2523</v>
      </c>
      <c r="G140" s="151" t="s">
        <v>612</v>
      </c>
      <c r="H140" s="152">
        <v>1</v>
      </c>
      <c r="I140" s="153"/>
      <c r="J140" s="153">
        <f t="shared" si="0"/>
        <v>0</v>
      </c>
      <c r="K140" s="154"/>
      <c r="L140" s="31"/>
      <c r="M140" s="155" t="s">
        <v>1</v>
      </c>
      <c r="N140" s="156" t="s">
        <v>36</v>
      </c>
      <c r="O140" s="157">
        <v>0</v>
      </c>
      <c r="P140" s="157">
        <f t="shared" si="1"/>
        <v>0</v>
      </c>
      <c r="Q140" s="157">
        <v>0</v>
      </c>
      <c r="R140" s="157">
        <f t="shared" si="2"/>
        <v>0</v>
      </c>
      <c r="S140" s="157">
        <v>0</v>
      </c>
      <c r="T140" s="158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78</v>
      </c>
      <c r="AY140" s="18" t="s">
        <v>212</v>
      </c>
      <c r="BE140" s="160">
        <f t="shared" si="4"/>
        <v>0</v>
      </c>
      <c r="BF140" s="160">
        <f t="shared" si="5"/>
        <v>0</v>
      </c>
      <c r="BG140" s="160">
        <f t="shared" si="6"/>
        <v>0</v>
      </c>
      <c r="BH140" s="160">
        <f t="shared" si="7"/>
        <v>0</v>
      </c>
      <c r="BI140" s="160">
        <f t="shared" si="8"/>
        <v>0</v>
      </c>
      <c r="BJ140" s="18" t="s">
        <v>78</v>
      </c>
      <c r="BK140" s="160">
        <f t="shared" si="9"/>
        <v>0</v>
      </c>
      <c r="BL140" s="18" t="s">
        <v>218</v>
      </c>
      <c r="BM140" s="159" t="s">
        <v>427</v>
      </c>
    </row>
    <row r="141" spans="1:65" s="2" customFormat="1" ht="128.65" customHeight="1">
      <c r="A141" s="30"/>
      <c r="B141" s="147"/>
      <c r="C141" s="148" t="s">
        <v>331</v>
      </c>
      <c r="D141" s="148" t="s">
        <v>214</v>
      </c>
      <c r="E141" s="149" t="s">
        <v>2524</v>
      </c>
      <c r="F141" s="150" t="s">
        <v>2525</v>
      </c>
      <c r="G141" s="151" t="s">
        <v>612</v>
      </c>
      <c r="H141" s="152">
        <v>1</v>
      </c>
      <c r="I141" s="153"/>
      <c r="J141" s="153">
        <f t="shared" si="0"/>
        <v>0</v>
      </c>
      <c r="K141" s="154"/>
      <c r="L141" s="31"/>
      <c r="M141" s="155" t="s">
        <v>1</v>
      </c>
      <c r="N141" s="156" t="s">
        <v>36</v>
      </c>
      <c r="O141" s="157">
        <v>0</v>
      </c>
      <c r="P141" s="157">
        <f t="shared" si="1"/>
        <v>0</v>
      </c>
      <c r="Q141" s="157">
        <v>0</v>
      </c>
      <c r="R141" s="157">
        <f t="shared" si="2"/>
        <v>0</v>
      </c>
      <c r="S141" s="157">
        <v>0</v>
      </c>
      <c r="T141" s="158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78</v>
      </c>
      <c r="AY141" s="18" t="s">
        <v>212</v>
      </c>
      <c r="BE141" s="160">
        <f t="shared" si="4"/>
        <v>0</v>
      </c>
      <c r="BF141" s="160">
        <f t="shared" si="5"/>
        <v>0</v>
      </c>
      <c r="BG141" s="160">
        <f t="shared" si="6"/>
        <v>0</v>
      </c>
      <c r="BH141" s="160">
        <f t="shared" si="7"/>
        <v>0</v>
      </c>
      <c r="BI141" s="160">
        <f t="shared" si="8"/>
        <v>0</v>
      </c>
      <c r="BJ141" s="18" t="s">
        <v>78</v>
      </c>
      <c r="BK141" s="160">
        <f t="shared" si="9"/>
        <v>0</v>
      </c>
      <c r="BL141" s="18" t="s">
        <v>218</v>
      </c>
      <c r="BM141" s="159" t="s">
        <v>435</v>
      </c>
    </row>
    <row r="142" spans="1:65" s="2" customFormat="1" ht="37.9" customHeight="1">
      <c r="A142" s="30"/>
      <c r="B142" s="147"/>
      <c r="C142" s="148" t="s">
        <v>335</v>
      </c>
      <c r="D142" s="148" t="s">
        <v>214</v>
      </c>
      <c r="E142" s="149" t="s">
        <v>2526</v>
      </c>
      <c r="F142" s="150" t="s">
        <v>2527</v>
      </c>
      <c r="G142" s="151" t="s">
        <v>612</v>
      </c>
      <c r="H142" s="152">
        <v>1</v>
      </c>
      <c r="I142" s="153"/>
      <c r="J142" s="153">
        <f t="shared" si="0"/>
        <v>0</v>
      </c>
      <c r="K142" s="154"/>
      <c r="L142" s="31"/>
      <c r="M142" s="155" t="s">
        <v>1</v>
      </c>
      <c r="N142" s="156" t="s">
        <v>36</v>
      </c>
      <c r="O142" s="157">
        <v>0</v>
      </c>
      <c r="P142" s="157">
        <f t="shared" si="1"/>
        <v>0</v>
      </c>
      <c r="Q142" s="157">
        <v>0</v>
      </c>
      <c r="R142" s="157">
        <f t="shared" si="2"/>
        <v>0</v>
      </c>
      <c r="S142" s="157">
        <v>0</v>
      </c>
      <c r="T142" s="158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9" t="s">
        <v>218</v>
      </c>
      <c r="AT142" s="159" t="s">
        <v>214</v>
      </c>
      <c r="AU142" s="159" t="s">
        <v>78</v>
      </c>
      <c r="AY142" s="18" t="s">
        <v>212</v>
      </c>
      <c r="BE142" s="160">
        <f t="shared" si="4"/>
        <v>0</v>
      </c>
      <c r="BF142" s="160">
        <f t="shared" si="5"/>
        <v>0</v>
      </c>
      <c r="BG142" s="160">
        <f t="shared" si="6"/>
        <v>0</v>
      </c>
      <c r="BH142" s="160">
        <f t="shared" si="7"/>
        <v>0</v>
      </c>
      <c r="BI142" s="160">
        <f t="shared" si="8"/>
        <v>0</v>
      </c>
      <c r="BJ142" s="18" t="s">
        <v>78</v>
      </c>
      <c r="BK142" s="160">
        <f t="shared" si="9"/>
        <v>0</v>
      </c>
      <c r="BL142" s="18" t="s">
        <v>218</v>
      </c>
      <c r="BM142" s="159" t="s">
        <v>443</v>
      </c>
    </row>
    <row r="143" spans="1:65" s="2" customFormat="1" ht="33" customHeight="1">
      <c r="A143" s="30"/>
      <c r="B143" s="147"/>
      <c r="C143" s="148" t="s">
        <v>342</v>
      </c>
      <c r="D143" s="148" t="s">
        <v>214</v>
      </c>
      <c r="E143" s="149" t="s">
        <v>2528</v>
      </c>
      <c r="F143" s="150" t="s">
        <v>2529</v>
      </c>
      <c r="G143" s="151" t="s">
        <v>612</v>
      </c>
      <c r="H143" s="152">
        <v>1</v>
      </c>
      <c r="I143" s="153"/>
      <c r="J143" s="153">
        <f t="shared" si="0"/>
        <v>0</v>
      </c>
      <c r="K143" s="154"/>
      <c r="L143" s="31"/>
      <c r="M143" s="202" t="s">
        <v>1</v>
      </c>
      <c r="N143" s="203" t="s">
        <v>36</v>
      </c>
      <c r="O143" s="204">
        <v>0</v>
      </c>
      <c r="P143" s="204">
        <f t="shared" si="1"/>
        <v>0</v>
      </c>
      <c r="Q143" s="204">
        <v>0</v>
      </c>
      <c r="R143" s="204">
        <f t="shared" si="2"/>
        <v>0</v>
      </c>
      <c r="S143" s="204">
        <v>0</v>
      </c>
      <c r="T143" s="205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78</v>
      </c>
      <c r="AY143" s="18" t="s">
        <v>212</v>
      </c>
      <c r="BE143" s="160">
        <f t="shared" si="4"/>
        <v>0</v>
      </c>
      <c r="BF143" s="160">
        <f t="shared" si="5"/>
        <v>0</v>
      </c>
      <c r="BG143" s="160">
        <f t="shared" si="6"/>
        <v>0</v>
      </c>
      <c r="BH143" s="160">
        <f t="shared" si="7"/>
        <v>0</v>
      </c>
      <c r="BI143" s="160">
        <f t="shared" si="8"/>
        <v>0</v>
      </c>
      <c r="BJ143" s="18" t="s">
        <v>78</v>
      </c>
      <c r="BK143" s="160">
        <f t="shared" si="9"/>
        <v>0</v>
      </c>
      <c r="BL143" s="18" t="s">
        <v>218</v>
      </c>
      <c r="BM143" s="159" t="s">
        <v>451</v>
      </c>
    </row>
    <row r="144" spans="1:65" s="2" customFormat="1" ht="6.95" customHeight="1">
      <c r="A144" s="30"/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31"/>
      <c r="M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</sheetData>
  <autoFilter ref="C116:K143" xr:uid="{00000000-0009-0000-0000-00001B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62</vt:i4>
      </vt:variant>
    </vt:vector>
  </HeadingPairs>
  <TitlesOfParts>
    <vt:vector size="98" baseType="lpstr">
      <vt:lpstr>Rekapitulace stavby</vt:lpstr>
      <vt:lpstr>SO_01.1.1 - Stoka A3 - 1....</vt:lpstr>
      <vt:lpstr>SO_01.1.2 - Napojovací body</vt:lpstr>
      <vt:lpstr>SO_01.2.1 - Stoka A3 - 2....</vt:lpstr>
      <vt:lpstr>SO_01.2.1-N - Stoka A3 - ...</vt:lpstr>
      <vt:lpstr>SO_01.2.2-N - Napojovací ...</vt:lpstr>
      <vt:lpstr>SO_01.2.2-U - Napojovací ...</vt:lpstr>
      <vt:lpstr>SO_01.3.1 - Stoka A3.1, A...</vt:lpstr>
      <vt:lpstr>SO_01.3.1-N - Stoka A3.1,...</vt:lpstr>
      <vt:lpstr>SO_01.3.2-N - Napojovací ...</vt:lpstr>
      <vt:lpstr>SO_01.3.2-U - Napojovací ...</vt:lpstr>
      <vt:lpstr>SO_02 - Čerpací stanice ČS1</vt:lpstr>
      <vt:lpstr>SO_03.1 - Přípojka NN k n...</vt:lpstr>
      <vt:lpstr>Bod č.1</vt:lpstr>
      <vt:lpstr>SO_03.2 - Přípojka NN k n...</vt:lpstr>
      <vt:lpstr>Bod č.2</vt:lpstr>
      <vt:lpstr>SO_03.3 - Přípojka NN k n...</vt:lpstr>
      <vt:lpstr>Bod č.3</vt:lpstr>
      <vt:lpstr>SO_03.4 - Přípojka NN k n...</vt:lpstr>
      <vt:lpstr>Bod č.4</vt:lpstr>
      <vt:lpstr>SO_03.5 - Přípojka NN k n...</vt:lpstr>
      <vt:lpstr>Bod č.5</vt:lpstr>
      <vt:lpstr>SO_04.1-N - Tlakové stoky...</vt:lpstr>
      <vt:lpstr>SO_04.1-U - Tlakové stoky...</vt:lpstr>
      <vt:lpstr>SO_04.2 - Tlaková stoka T7</vt:lpstr>
      <vt:lpstr>SO_05.1-N - Podružné tlak...</vt:lpstr>
      <vt:lpstr>SO_05.1-U - Podružné tlak...</vt:lpstr>
      <vt:lpstr>SO_06.1-N - DČS - neuznat...</vt:lpstr>
      <vt:lpstr>SO_06.1-U - DČS - uznatelné</vt:lpstr>
      <vt:lpstr>PS_01 a PS_02 - N - Čerpa...</vt:lpstr>
      <vt:lpstr>Verdek_neuznatelné</vt:lpstr>
      <vt:lpstr>PS_01 a PS_02 - U - Čerpa...</vt:lpstr>
      <vt:lpstr>Verdek</vt:lpstr>
      <vt:lpstr>PS_03 - Dálkový přenos</vt:lpstr>
      <vt:lpstr>Přenos</vt:lpstr>
      <vt:lpstr>VRN - Vedlejší rozpočtové...</vt:lpstr>
      <vt:lpstr>Verdek!Excel_BuiltIn_Print_Titles</vt:lpstr>
      <vt:lpstr>Verdek_neuznatelné!Excel_BuiltIn_Print_Titles</vt:lpstr>
      <vt:lpstr>Přenos!Názvy_tisku</vt:lpstr>
      <vt:lpstr>'PS_01 a PS_02 - N - Čerpa...'!Názvy_tisku</vt:lpstr>
      <vt:lpstr>'PS_01 a PS_02 - U - Čerpa...'!Názvy_tisku</vt:lpstr>
      <vt:lpstr>'PS_03 - Dálkový přenos'!Názvy_tisku</vt:lpstr>
      <vt:lpstr>'Rekapitulace stavby'!Názvy_tisku</vt:lpstr>
      <vt:lpstr>'SO_01.1.1 - Stoka A3 - 1....'!Názvy_tisku</vt:lpstr>
      <vt:lpstr>'SO_01.1.2 - Napojovací body'!Názvy_tisku</vt:lpstr>
      <vt:lpstr>'SO_01.2.1 - Stoka A3 - 2....'!Názvy_tisku</vt:lpstr>
      <vt:lpstr>'SO_01.2.1-N - Stoka A3 - ...'!Názvy_tisku</vt:lpstr>
      <vt:lpstr>'SO_01.2.2-N - Napojovací ...'!Názvy_tisku</vt:lpstr>
      <vt:lpstr>'SO_01.2.2-U - Napojovací ...'!Názvy_tisku</vt:lpstr>
      <vt:lpstr>'SO_01.3.1 - Stoka A3.1, A...'!Názvy_tisku</vt:lpstr>
      <vt:lpstr>'SO_01.3.1-N - Stoka A3.1,...'!Názvy_tisku</vt:lpstr>
      <vt:lpstr>'SO_01.3.2-N - Napojovací ...'!Názvy_tisku</vt:lpstr>
      <vt:lpstr>'SO_01.3.2-U - Napojovací ...'!Názvy_tisku</vt:lpstr>
      <vt:lpstr>'SO_02 - Čerpací stanice ČS1'!Názvy_tisku</vt:lpstr>
      <vt:lpstr>'SO_03.1 - Přípojka NN k n...'!Názvy_tisku</vt:lpstr>
      <vt:lpstr>'SO_03.2 - Přípojka NN k n...'!Názvy_tisku</vt:lpstr>
      <vt:lpstr>'SO_03.3 - Přípojka NN k n...'!Názvy_tisku</vt:lpstr>
      <vt:lpstr>'SO_03.4 - Přípojka NN k n...'!Názvy_tisku</vt:lpstr>
      <vt:lpstr>'SO_03.5 - Přípojka NN k n...'!Názvy_tisku</vt:lpstr>
      <vt:lpstr>'SO_04.1-N - Tlakové stoky...'!Názvy_tisku</vt:lpstr>
      <vt:lpstr>'SO_04.1-U - Tlakové stoky...'!Názvy_tisku</vt:lpstr>
      <vt:lpstr>'SO_04.2 - Tlaková stoka T7'!Názvy_tisku</vt:lpstr>
      <vt:lpstr>'SO_05.1-N - Podružné tlak...'!Názvy_tisku</vt:lpstr>
      <vt:lpstr>'SO_05.1-U - Podružné tlak...'!Názvy_tisku</vt:lpstr>
      <vt:lpstr>'SO_06.1-N - DČS - neuznat...'!Názvy_tisku</vt:lpstr>
      <vt:lpstr>'SO_06.1-U - DČS - uznatelné'!Názvy_tisku</vt:lpstr>
      <vt:lpstr>Verdek!Názvy_tisku</vt:lpstr>
      <vt:lpstr>Verdek_neuznatelné!Názvy_tisku</vt:lpstr>
      <vt:lpstr>'VRN - Vedlejší rozpočtové...'!Názvy_tisku</vt:lpstr>
      <vt:lpstr>Přenos!Oblast_tisku</vt:lpstr>
      <vt:lpstr>'PS_01 a PS_02 - N - Čerpa...'!Oblast_tisku</vt:lpstr>
      <vt:lpstr>'PS_01 a PS_02 - U - Čerpa...'!Oblast_tisku</vt:lpstr>
      <vt:lpstr>'PS_03 - Dálkový přenos'!Oblast_tisku</vt:lpstr>
      <vt:lpstr>'Rekapitulace stavby'!Oblast_tisku</vt:lpstr>
      <vt:lpstr>'SO_01.1.1 - Stoka A3 - 1....'!Oblast_tisku</vt:lpstr>
      <vt:lpstr>'SO_01.1.2 - Napojovací body'!Oblast_tisku</vt:lpstr>
      <vt:lpstr>'SO_01.2.1 - Stoka A3 - 2....'!Oblast_tisku</vt:lpstr>
      <vt:lpstr>'SO_01.2.1-N - Stoka A3 - ...'!Oblast_tisku</vt:lpstr>
      <vt:lpstr>'SO_01.2.2-N - Napojovací ...'!Oblast_tisku</vt:lpstr>
      <vt:lpstr>'SO_01.2.2-U - Napojovací ...'!Oblast_tisku</vt:lpstr>
      <vt:lpstr>'SO_01.3.1 - Stoka A3.1, A...'!Oblast_tisku</vt:lpstr>
      <vt:lpstr>'SO_01.3.1-N - Stoka A3.1,...'!Oblast_tisku</vt:lpstr>
      <vt:lpstr>'SO_01.3.2-N - Napojovací ...'!Oblast_tisku</vt:lpstr>
      <vt:lpstr>'SO_01.3.2-U - Napojovací ...'!Oblast_tisku</vt:lpstr>
      <vt:lpstr>'SO_02 - Čerpací stanice ČS1'!Oblast_tisku</vt:lpstr>
      <vt:lpstr>'SO_03.1 - Přípojka NN k n...'!Oblast_tisku</vt:lpstr>
      <vt:lpstr>'SO_03.2 - Přípojka NN k n...'!Oblast_tisku</vt:lpstr>
      <vt:lpstr>'SO_03.3 - Přípojka NN k n...'!Oblast_tisku</vt:lpstr>
      <vt:lpstr>'SO_03.4 - Přípojka NN k n...'!Oblast_tisku</vt:lpstr>
      <vt:lpstr>'SO_03.5 - Přípojka NN k n...'!Oblast_tisku</vt:lpstr>
      <vt:lpstr>'SO_04.1-N - Tlakové stoky...'!Oblast_tisku</vt:lpstr>
      <vt:lpstr>'SO_04.1-U - Tlakové stoky...'!Oblast_tisku</vt:lpstr>
      <vt:lpstr>'SO_04.2 - Tlaková stoka T7'!Oblast_tisku</vt:lpstr>
      <vt:lpstr>'SO_05.1-N - Podružné tlak...'!Oblast_tisku</vt:lpstr>
      <vt:lpstr>'SO_05.1-U - Podružné tlak...'!Oblast_tisku</vt:lpstr>
      <vt:lpstr>'SO_06.1-N - DČS - neuznat...'!Oblast_tisku</vt:lpstr>
      <vt:lpstr>'SO_06.1-U - DČS - uznatelné'!Oblast_tisku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MARTIN_PC\Herman</dc:creator>
  <cp:lastModifiedBy>Herman</cp:lastModifiedBy>
  <dcterms:created xsi:type="dcterms:W3CDTF">2025-04-11T11:14:56Z</dcterms:created>
  <dcterms:modified xsi:type="dcterms:W3CDTF">2025-04-17T13:45:17Z</dcterms:modified>
</cp:coreProperties>
</file>